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
    </mc:Choice>
  </mc:AlternateContent>
  <workbookProtection lockStructure="1"/>
  <bookViews>
    <workbookView xWindow="22935" yWindow="-4410" windowWidth="30930" windowHeight="16890"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81" i="87" l="1"/>
  <c r="L181" i="87"/>
  <c r="M180" i="87"/>
  <c r="L180" i="87"/>
  <c r="K180" i="87"/>
  <c r="K181" i="87" s="1"/>
  <c r="N180" i="87"/>
  <c r="N181" i="87" s="1"/>
  <c r="M175" i="87"/>
  <c r="M176" i="87" s="1"/>
  <c r="L175" i="87"/>
  <c r="L176" i="87" s="1"/>
  <c r="N175" i="87"/>
  <c r="N176" i="87" s="1"/>
  <c r="K175" i="87"/>
  <c r="K176" i="87" s="1"/>
  <c r="N170" i="87"/>
  <c r="N171" i="87" s="1"/>
  <c r="K170" i="87"/>
  <c r="K171" i="87" s="1"/>
  <c r="M170" i="87"/>
  <c r="M171" i="87" s="1"/>
  <c r="L170" i="87"/>
  <c r="L171" i="87" s="1"/>
  <c r="L21" i="86" l="1"/>
  <c r="H70" i="89"/>
  <c r="H57" i="89"/>
  <c r="H44" i="89"/>
  <c r="H45" i="89" s="1"/>
  <c r="H80" i="89"/>
  <c r="M21" i="86" l="1"/>
  <c r="H73" i="89"/>
  <c r="H81" i="89" s="1"/>
  <c r="N21" i="86" l="1"/>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K39" i="112" s="1"/>
  <c r="A2" i="112"/>
  <c r="A1" i="112"/>
  <c r="C16" i="112" s="1"/>
  <c r="G195" i="85" s="1"/>
  <c r="S39" i="112" l="1"/>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U51" i="112" l="1"/>
  <c r="T51" i="112"/>
  <c r="M51" i="112"/>
  <c r="V51" i="112"/>
  <c r="S51" i="112"/>
  <c r="W51" i="112"/>
  <c r="Q51" i="112"/>
  <c r="R51" i="112"/>
  <c r="K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7" i="89"/>
  <c r="S70" i="31"/>
  <c r="S72" i="31"/>
  <c r="K66" i="31"/>
  <c r="R80" i="31"/>
  <c r="K70" i="31"/>
  <c r="S66" i="31"/>
  <c r="Q70" i="31"/>
  <c r="S73" i="31"/>
  <c r="Q76" i="31"/>
  <c r="Q80" i="31"/>
  <c r="A2" i="90"/>
  <c r="A1" i="90"/>
  <c r="C162" i="90" s="1"/>
  <c r="G89" i="85" s="1"/>
  <c r="P44" i="23"/>
  <c r="N44" i="23"/>
  <c r="Q44" i="23"/>
  <c r="Q27" i="31"/>
  <c r="Q29" i="31" s="1"/>
  <c r="L45" i="23"/>
  <c r="L46" i="23"/>
  <c r="K27" i="31"/>
  <c r="J28" i="31" s="1"/>
  <c r="J29" i="31" s="1"/>
  <c r="L54" i="81"/>
  <c r="S44" i="23"/>
  <c r="M44" i="23"/>
  <c r="O44" i="23"/>
  <c r="R44" i="23"/>
  <c r="L44" i="2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P386" i="22" l="1"/>
  <c r="P506" i="22" s="1"/>
  <c r="AC57" i="41" s="1"/>
  <c r="N358" i="22"/>
  <c r="P445" i="22"/>
  <c r="P514" i="22" s="1"/>
  <c r="AE58" i="41" s="1"/>
  <c r="P416" i="22"/>
  <c r="P513" i="22" s="1"/>
  <c r="AD58" i="41" s="1"/>
  <c r="L412" i="22"/>
  <c r="L489" i="22" s="1"/>
  <c r="N54" i="41" s="1"/>
  <c r="P444" i="22"/>
  <c r="P508" i="22" s="1"/>
  <c r="AE57" i="41" s="1"/>
  <c r="O415" i="22"/>
  <c r="O507" i="22" s="1"/>
  <c r="Y57"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35" i="80"/>
  <c r="U36" i="80"/>
  <c r="U37" i="80"/>
  <c r="U38" i="80"/>
  <c r="U39" i="80"/>
  <c r="U40" i="80"/>
  <c r="U41" i="80"/>
  <c r="U42" i="80"/>
  <c r="Y34" i="80"/>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O42" i="80"/>
  <c r="O202" i="80" s="1"/>
  <c r="W39" i="80"/>
  <c r="K37" i="80"/>
  <c r="W34" i="80"/>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56" i="83"/>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W64" i="83"/>
  <c r="W62" i="83"/>
  <c r="W60" i="83"/>
  <c r="W58" i="83"/>
  <c r="W56" i="83"/>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W63" i="83"/>
  <c r="W61" i="83"/>
  <c r="W59" i="83"/>
  <c r="W57" i="83"/>
  <c r="W55" i="83"/>
  <c r="V63" i="83"/>
  <c r="V61" i="83"/>
  <c r="V59" i="83"/>
  <c r="V57" i="83"/>
  <c r="V55" i="83"/>
  <c r="V123" i="83" s="1"/>
  <c r="T61" i="83"/>
  <c r="T57" i="83"/>
  <c r="S63" i="83"/>
  <c r="S59" i="83"/>
  <c r="S55" i="83"/>
  <c r="S123" i="83" s="1"/>
  <c r="R61" i="83"/>
  <c r="R57" i="83"/>
  <c r="H51" i="72"/>
  <c r="H54" i="72"/>
  <c r="H58" i="72"/>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T167" i="72" l="1"/>
  <c r="T202" i="72" s="1"/>
  <c r="T232" i="72" s="1"/>
  <c r="X166" i="72"/>
  <c r="X201" i="72" s="1"/>
  <c r="X231" i="72" s="1"/>
  <c r="S161" i="72"/>
  <c r="S196" i="72" s="1"/>
  <c r="S226" i="72" s="1"/>
  <c r="X165" i="72"/>
  <c r="X200" i="72" s="1"/>
  <c r="X230" i="72" s="1"/>
  <c r="U162" i="72"/>
  <c r="U197" i="72" s="1"/>
  <c r="U227" i="72"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5" i="83"/>
  <c r="T160" i="72"/>
  <c r="T195" i="72" s="1"/>
  <c r="T225" i="72" s="1"/>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T165" i="72"/>
  <c r="T200" i="72" s="1"/>
  <c r="T230" i="72" s="1"/>
  <c r="Y162" i="72"/>
  <c r="Y197" i="72" s="1"/>
  <c r="Y227" i="72" s="1"/>
  <c r="R162" i="72"/>
  <c r="R197" i="72" s="1"/>
  <c r="R227" i="72" s="1"/>
  <c r="S162" i="72"/>
  <c r="S197" i="72" s="1"/>
  <c r="S227" i="72" s="1"/>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28" i="83"/>
  <c r="S132" i="83"/>
  <c r="P77" i="53"/>
  <c r="P83" i="53" s="1"/>
  <c r="O79" i="53"/>
  <c r="O85" i="53" s="1"/>
  <c r="P79" i="53"/>
  <c r="P85" i="53" s="1"/>
  <c r="O77" i="53"/>
  <c r="O83" i="53" s="1"/>
  <c r="V128" i="83"/>
  <c r="U132" i="83"/>
  <c r="R128" i="83"/>
  <c r="X132" i="83"/>
  <c r="S128" i="83"/>
  <c r="Y132" i="83"/>
  <c r="U128" i="83"/>
  <c r="V131" i="83"/>
  <c r="Y129" i="83"/>
  <c r="T130" i="83"/>
  <c r="T127" i="83"/>
  <c r="X124" i="83"/>
  <c r="W128" i="83"/>
  <c r="Y202" i="80"/>
  <c r="W130" i="83"/>
  <c r="U202" i="80"/>
  <c r="S202" i="80"/>
  <c r="S206" i="80" s="1"/>
  <c r="L202" i="80"/>
  <c r="L206" i="80" s="1"/>
  <c r="U204" i="80"/>
  <c r="V130" i="83"/>
  <c r="V127" i="83"/>
  <c r="V126" i="83"/>
  <c r="X123" i="83"/>
  <c r="U127" i="83"/>
  <c r="X126" i="83"/>
  <c r="U124" i="83"/>
  <c r="V204" i="80"/>
  <c r="T125" i="83"/>
  <c r="X130" i="83"/>
  <c r="Y130" i="83"/>
  <c r="X131" i="83"/>
  <c r="T131" i="83"/>
  <c r="Y127" i="83"/>
  <c r="U126" i="83"/>
  <c r="W123" i="83"/>
  <c r="Y128" i="83"/>
  <c r="W127" i="83"/>
  <c r="V202" i="80"/>
  <c r="W131" i="83"/>
  <c r="V129" i="83"/>
  <c r="Q204" i="80"/>
  <c r="Q206" i="80" s="1"/>
  <c r="U123" i="83"/>
  <c r="X202" i="80"/>
  <c r="X206" i="80" s="1"/>
  <c r="W124" i="83"/>
  <c r="W202" i="80"/>
  <c r="T202" i="80"/>
  <c r="W204" i="80"/>
  <c r="T204" i="80"/>
  <c r="O204" i="80"/>
  <c r="O206" i="80" s="1"/>
  <c r="L77" i="53"/>
  <c r="L83" i="53" s="1"/>
  <c r="M77" i="53"/>
  <c r="M83" i="53" s="1"/>
  <c r="M79" i="53"/>
  <c r="M85" i="53" s="1"/>
  <c r="L79" i="53"/>
  <c r="L85" i="53" s="1"/>
  <c r="M54" i="53"/>
  <c r="Q21" i="31"/>
  <c r="Q23" i="31" s="1"/>
  <c r="R20" i="31"/>
  <c r="N146" i="41" l="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U206" i="80"/>
  <c r="Y206" i="80"/>
  <c r="V206" i="80"/>
  <c r="W206" i="80"/>
  <c r="O91" i="53"/>
  <c r="P91" i="53"/>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H183" i="31" a="1"/>
  <c r="H183" i="31" s="1"/>
  <c r="H219" i="80" l="1"/>
  <c r="H218" i="80"/>
  <c r="H230" i="80" s="1"/>
  <c r="H222" i="80"/>
  <c r="H220" i="80"/>
  <c r="H215" i="80"/>
  <c r="H227" i="80" s="1"/>
  <c r="H217" i="80"/>
  <c r="H229" i="80" s="1"/>
  <c r="H221" i="80"/>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26" i="80"/>
  <c r="J41" i="55"/>
  <c r="A4" i="31"/>
  <c r="K50" i="82" l="1" a="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K50" i="82" l="1"/>
  <c r="N50" i="82"/>
  <c r="M50" i="82"/>
  <c r="L50" i="82"/>
  <c r="O50" i="82"/>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J195" i="73" l="1"/>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51" i="112" l="1"/>
  <c r="N29" i="41" s="1"/>
  <c r="T48" i="41" s="1"/>
  <c r="T47" i="65" s="1"/>
  <c r="T43" i="82" s="1"/>
  <c r="O51" i="112"/>
  <c r="O29" i="41" s="1"/>
  <c r="AA48" i="41" s="1"/>
  <c r="AA47" i="65" s="1"/>
  <c r="AA43" i="82" s="1"/>
  <c r="P51" i="112"/>
  <c r="P55" i="112" s="1"/>
  <c r="L51" i="112"/>
  <c r="L55" i="112" s="1"/>
  <c r="J29" i="41"/>
  <c r="J48" i="41" s="1"/>
  <c r="J47" i="65" s="1"/>
  <c r="J43" i="82" s="1"/>
  <c r="J59" i="112"/>
  <c r="J55" i="112"/>
  <c r="O55" i="112"/>
  <c r="N43" i="53"/>
  <c r="N49" i="53" s="1"/>
  <c r="N44" i="53"/>
  <c r="N50" i="53" s="1"/>
  <c r="N69" i="53"/>
  <c r="N71" i="53"/>
  <c r="N73" i="53" s="1"/>
  <c r="O59" i="112"/>
  <c r="N59" i="112"/>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55" i="112" l="1"/>
  <c r="H57" i="112" s="1"/>
  <c r="H86" i="105" s="1"/>
  <c r="H129" i="105" s="1"/>
  <c r="L59" i="112"/>
  <c r="L29" i="41"/>
  <c r="M48" i="41" s="1"/>
  <c r="M47" i="65" s="1"/>
  <c r="M43" i="82" s="1"/>
  <c r="P59" i="112"/>
  <c r="H61" i="112" s="1"/>
  <c r="H87" i="105" s="1"/>
  <c r="H130" i="105" s="1"/>
  <c r="P29" i="41"/>
  <c r="AB48" i="41" s="1"/>
  <c r="AB47" i="65" s="1"/>
  <c r="AB43" i="82" s="1"/>
  <c r="J65" i="112"/>
  <c r="U48" i="41"/>
  <c r="U47" i="65" s="1"/>
  <c r="U43" i="82" s="1"/>
  <c r="X48" i="41"/>
  <c r="X47" i="65" s="1"/>
  <c r="X43" i="82" s="1"/>
  <c r="V48" i="41"/>
  <c r="V47" i="65" s="1"/>
  <c r="V43" i="82" s="1"/>
  <c r="Y48" i="41"/>
  <c r="Y47" i="65" s="1"/>
  <c r="Y43" i="82" s="1"/>
  <c r="R48" i="41"/>
  <c r="R47" i="65" s="1"/>
  <c r="R43" i="82" s="1"/>
  <c r="Z48" i="41"/>
  <c r="Z47" i="65" s="1"/>
  <c r="Z43" i="82" s="1"/>
  <c r="W48" i="41"/>
  <c r="W47" i="65" s="1"/>
  <c r="W43" i="82" s="1"/>
  <c r="S48" i="41"/>
  <c r="S47" i="65" s="1"/>
  <c r="S43" i="82" s="1"/>
  <c r="L65" i="112"/>
  <c r="N259" i="80"/>
  <c r="N256" i="80"/>
  <c r="N258" i="80"/>
  <c r="N255" i="80"/>
  <c r="N254" i="80"/>
  <c r="N253" i="80"/>
  <c r="N257" i="80"/>
  <c r="N252" i="80"/>
  <c r="O65" i="112"/>
  <c r="N79" i="53"/>
  <c r="N85" i="53" s="1"/>
  <c r="N77" i="53"/>
  <c r="N83" i="53" s="1"/>
  <c r="N20" i="74"/>
  <c r="N204" i="80"/>
  <c r="N206" i="80" s="1"/>
  <c r="AD48" i="41" l="1"/>
  <c r="AD47" i="65" s="1"/>
  <c r="AD43" i="82" s="1"/>
  <c r="N65" i="112"/>
  <c r="L48" i="41"/>
  <c r="L47" i="65" s="1"/>
  <c r="L43" i="82" s="1"/>
  <c r="N48" i="41"/>
  <c r="N47" i="65" s="1"/>
  <c r="N43" i="82" s="1"/>
  <c r="P48" i="41"/>
  <c r="P47" i="65" s="1"/>
  <c r="P43" i="82" s="1"/>
  <c r="O48" i="41"/>
  <c r="O47" i="65" s="1"/>
  <c r="O43" i="82" s="1"/>
  <c r="AC48" i="41"/>
  <c r="AC47" i="65" s="1"/>
  <c r="AC43" i="82" s="1"/>
  <c r="AF48" i="41"/>
  <c r="AF47" i="65" s="1"/>
  <c r="AF43" i="82" s="1"/>
  <c r="AE48" i="41"/>
  <c r="AE47" i="65" s="1"/>
  <c r="AE43" i="82" s="1"/>
  <c r="P65" i="112"/>
  <c r="N91" i="53"/>
  <c r="N93" i="53" s="1"/>
  <c r="N72" i="74"/>
  <c r="N74" i="74"/>
  <c r="N77" i="74"/>
  <c r="N75" i="74"/>
  <c r="N78" i="74"/>
  <c r="N76" i="74"/>
  <c r="N73" i="74"/>
  <c r="H67" i="112" l="1"/>
  <c r="H69" i="112" s="1"/>
  <c r="H71" i="112" a="1"/>
  <c r="H71" i="112" s="1"/>
  <c r="A4" i="112" s="1"/>
  <c r="N267" i="53"/>
  <c r="N78" i="83" s="1"/>
  <c r="N124" i="83"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43" i="53"/>
  <c r="J49" i="53" s="1"/>
  <c r="J165" i="41"/>
  <c r="J167" i="41" s="1"/>
  <c r="J175" i="41" l="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2" i="105" l="1"/>
  <c r="AG141" i="105"/>
  <c r="H113" i="53" l="1"/>
  <c r="J184" i="53" s="1"/>
  <c r="J252" i="53" s="1"/>
  <c r="J295" i="53" s="1"/>
  <c r="H153" i="53"/>
  <c r="W209" i="53" s="1"/>
  <c r="W257" i="53" s="1"/>
  <c r="W300" i="53" s="1"/>
  <c r="H168" i="53"/>
  <c r="N218" i="53" s="1"/>
  <c r="N248" i="53" s="1"/>
  <c r="N291" i="53" s="1"/>
  <c r="H121" i="53"/>
  <c r="Y189" i="53" s="1"/>
  <c r="Y253" i="53" s="1"/>
  <c r="Y296" i="53" s="1"/>
  <c r="H138" i="53"/>
  <c r="Q197" i="53" s="1"/>
  <c r="Q233" i="53" s="1"/>
  <c r="Q276" i="53" s="1"/>
  <c r="H145" i="53"/>
  <c r="O204" i="53" s="1"/>
  <c r="O256" i="53" s="1"/>
  <c r="O299" i="53" s="1"/>
  <c r="H104" i="53"/>
  <c r="V178" i="53" s="1"/>
  <c r="V240" i="53" s="1"/>
  <c r="V283" i="53" s="1"/>
  <c r="H106" i="53"/>
  <c r="Q177" i="53" s="1"/>
  <c r="Q229" i="53" s="1"/>
  <c r="Q272" i="53" s="1"/>
  <c r="H169" i="53"/>
  <c r="X219" i="53" s="1"/>
  <c r="X259" i="53" s="1"/>
  <c r="X302" i="53" s="1"/>
  <c r="H120" i="53"/>
  <c r="H170" i="53"/>
  <c r="Q217" i="53" s="1"/>
  <c r="Q237" i="53" s="1"/>
  <c r="Q280" i="53" s="1"/>
  <c r="H105" i="53"/>
  <c r="H122" i="53"/>
  <c r="Q187" i="53" s="1"/>
  <c r="Q231" i="53" s="1"/>
  <c r="Q274" i="53" s="1"/>
  <c r="K53" i="86"/>
  <c r="H103" i="53"/>
  <c r="L209" i="53"/>
  <c r="L257" i="53" s="1"/>
  <c r="L300" i="53" s="1"/>
  <c r="M54" i="86"/>
  <c r="H119" i="53"/>
  <c r="O218" i="53"/>
  <c r="O248" i="53" s="1"/>
  <c r="O291" i="53" s="1"/>
  <c r="J218" i="53"/>
  <c r="J248" i="53" s="1"/>
  <c r="J291" i="53" s="1"/>
  <c r="K218" i="53"/>
  <c r="K248" i="53" s="1"/>
  <c r="K291" i="53" s="1"/>
  <c r="X218" i="53"/>
  <c r="X248" i="53" s="1"/>
  <c r="X291" i="53" s="1"/>
  <c r="T218" i="53"/>
  <c r="T248" i="53" s="1"/>
  <c r="T291" i="53" s="1"/>
  <c r="U218" i="53"/>
  <c r="U248" i="53" s="1"/>
  <c r="U291" i="53" s="1"/>
  <c r="M218" i="53"/>
  <c r="M248" i="53" s="1"/>
  <c r="M291" i="53" s="1"/>
  <c r="S218" i="53"/>
  <c r="S248" i="53" s="1"/>
  <c r="S291" i="53" s="1"/>
  <c r="H135" i="53"/>
  <c r="U184" i="53"/>
  <c r="U252" i="53" s="1"/>
  <c r="U295" i="53" s="1"/>
  <c r="O184" i="53"/>
  <c r="O252" i="53" s="1"/>
  <c r="O295" i="53" s="1"/>
  <c r="S184" i="53"/>
  <c r="S252" i="53" s="1"/>
  <c r="S295" i="53" s="1"/>
  <c r="P184" i="53"/>
  <c r="P252" i="53" s="1"/>
  <c r="P295" i="53" s="1"/>
  <c r="R184" i="53"/>
  <c r="R252" i="53" s="1"/>
  <c r="R295" i="53" s="1"/>
  <c r="H116" i="53"/>
  <c r="Q184" i="53" s="1"/>
  <c r="Q252" i="53" s="1"/>
  <c r="Q295" i="53" s="1"/>
  <c r="L184" i="53"/>
  <c r="L252" i="53" s="1"/>
  <c r="L295" i="53" s="1"/>
  <c r="H111" i="53"/>
  <c r="T189" i="53"/>
  <c r="T253" i="53" s="1"/>
  <c r="T296" i="53" s="1"/>
  <c r="P189" i="53"/>
  <c r="P253" i="53" s="1"/>
  <c r="P296" i="53" s="1"/>
  <c r="L189" i="53"/>
  <c r="L253" i="53" s="1"/>
  <c r="L296" i="53" s="1"/>
  <c r="J189" i="53"/>
  <c r="J253" i="53" s="1"/>
  <c r="J296" i="53" s="1"/>
  <c r="V189" i="53"/>
  <c r="V253" i="53" s="1"/>
  <c r="V296" i="53" s="1"/>
  <c r="H124" i="53"/>
  <c r="Q189" i="53" s="1"/>
  <c r="Q253" i="53" s="1"/>
  <c r="Q296" i="53" s="1"/>
  <c r="P178" i="53"/>
  <c r="P240" i="53" s="1"/>
  <c r="P283" i="53" s="1"/>
  <c r="S178" i="53"/>
  <c r="S240" i="53" s="1"/>
  <c r="S283" i="53" s="1"/>
  <c r="J178" i="53"/>
  <c r="J240" i="53" s="1"/>
  <c r="J283" i="53" s="1"/>
  <c r="U178" i="53"/>
  <c r="U240" i="53" s="1"/>
  <c r="U283" i="53" s="1"/>
  <c r="O178" i="53"/>
  <c r="O240" i="53" s="1"/>
  <c r="O283" i="53" s="1"/>
  <c r="X178" i="53"/>
  <c r="X240" i="53" s="1"/>
  <c r="X283" i="53" s="1"/>
  <c r="W178" i="53"/>
  <c r="W240" i="53" s="1"/>
  <c r="W283" i="53" s="1"/>
  <c r="J204" i="53"/>
  <c r="J256" i="53" s="1"/>
  <c r="J299" i="53" s="1"/>
  <c r="U204" i="53"/>
  <c r="U256" i="53" s="1"/>
  <c r="U299" i="53" s="1"/>
  <c r="L219" i="53"/>
  <c r="L259" i="53" s="1"/>
  <c r="L302" i="53" s="1"/>
  <c r="P219" i="53"/>
  <c r="P259" i="53" s="1"/>
  <c r="P302" i="53" s="1"/>
  <c r="H172" i="53"/>
  <c r="Q219" i="53" s="1"/>
  <c r="Q259" i="53" s="1"/>
  <c r="Q302" i="53" s="1"/>
  <c r="N219" i="53"/>
  <c r="N259" i="53" s="1"/>
  <c r="N302" i="53" s="1"/>
  <c r="T219" i="53"/>
  <c r="T259" i="53" s="1"/>
  <c r="T302" i="53" s="1"/>
  <c r="W219" i="53"/>
  <c r="W259" i="53" s="1"/>
  <c r="W302" i="53" s="1"/>
  <c r="M219" i="53"/>
  <c r="M259" i="53" s="1"/>
  <c r="M302" i="53" s="1"/>
  <c r="R219" i="53"/>
  <c r="R259" i="53" s="1"/>
  <c r="R302" i="53" s="1"/>
  <c r="K188" i="53"/>
  <c r="K242" i="53" s="1"/>
  <c r="K285" i="53" s="1"/>
  <c r="T188" i="53"/>
  <c r="T242" i="53" s="1"/>
  <c r="T285" i="53" s="1"/>
  <c r="M188" i="53"/>
  <c r="M242" i="53" s="1"/>
  <c r="M285" i="53" s="1"/>
  <c r="W188" i="53"/>
  <c r="W242" i="53" s="1"/>
  <c r="W285" i="53" s="1"/>
  <c r="V188" i="53"/>
  <c r="V242" i="53" s="1"/>
  <c r="V285" i="53" s="1"/>
  <c r="Y188" i="53"/>
  <c r="Y242" i="53" s="1"/>
  <c r="Y285" i="53" s="1"/>
  <c r="O188" i="53"/>
  <c r="O242" i="53" s="1"/>
  <c r="O285" i="53" s="1"/>
  <c r="X188" i="53"/>
  <c r="X242" i="53" s="1"/>
  <c r="X285" i="53" s="1"/>
  <c r="U188" i="53"/>
  <c r="U242" i="53" s="1"/>
  <c r="U285" i="53" s="1"/>
  <c r="L188" i="53"/>
  <c r="L242" i="53" s="1"/>
  <c r="L285" i="53" s="1"/>
  <c r="P188" i="53"/>
  <c r="P242" i="53" s="1"/>
  <c r="P285" i="53" s="1"/>
  <c r="J188" i="53"/>
  <c r="J242" i="53" s="1"/>
  <c r="J285" i="53" s="1"/>
  <c r="N188" i="53"/>
  <c r="N242" i="53" s="1"/>
  <c r="N285" i="53" s="1"/>
  <c r="R188" i="53"/>
  <c r="R242" i="53" s="1"/>
  <c r="R285" i="53" s="1"/>
  <c r="S188" i="53"/>
  <c r="S242" i="53" s="1"/>
  <c r="S285" i="53" s="1"/>
  <c r="S179" i="53"/>
  <c r="S251" i="53" s="1"/>
  <c r="S294" i="53" s="1"/>
  <c r="N179" i="53"/>
  <c r="N251" i="53" s="1"/>
  <c r="N294" i="53" s="1"/>
  <c r="U179" i="53"/>
  <c r="U251" i="53" s="1"/>
  <c r="U294" i="53" s="1"/>
  <c r="X179" i="53"/>
  <c r="X251" i="53" s="1"/>
  <c r="X294" i="53" s="1"/>
  <c r="J179" i="53"/>
  <c r="J251" i="53" s="1"/>
  <c r="J294" i="53" s="1"/>
  <c r="Y179" i="53"/>
  <c r="Y251" i="53" s="1"/>
  <c r="Y294" i="53" s="1"/>
  <c r="T179" i="53"/>
  <c r="T251" i="53" s="1"/>
  <c r="T294" i="53" s="1"/>
  <c r="P179" i="53"/>
  <c r="P251" i="53" s="1"/>
  <c r="P294" i="53" s="1"/>
  <c r="R179" i="53"/>
  <c r="R251" i="53" s="1"/>
  <c r="R294" i="53" s="1"/>
  <c r="K179" i="53"/>
  <c r="K251" i="53" s="1"/>
  <c r="K294" i="53" s="1"/>
  <c r="M179" i="53"/>
  <c r="M251" i="53" s="1"/>
  <c r="M294" i="53" s="1"/>
  <c r="H108" i="53"/>
  <c r="Q179" i="53" s="1"/>
  <c r="Q251" i="53" s="1"/>
  <c r="Q294" i="53" s="1"/>
  <c r="L179" i="53"/>
  <c r="L251" i="53" s="1"/>
  <c r="L294" i="53" s="1"/>
  <c r="W179" i="53"/>
  <c r="W251" i="53" s="1"/>
  <c r="W294" i="53" s="1"/>
  <c r="O179" i="53"/>
  <c r="O251" i="53" s="1"/>
  <c r="O294" i="53" s="1"/>
  <c r="V179" i="53"/>
  <c r="V251" i="53" s="1"/>
  <c r="V294" i="53" s="1"/>
  <c r="H123" i="53"/>
  <c r="Q188" i="53" s="1"/>
  <c r="Q242" i="53" s="1"/>
  <c r="Q285" i="53" s="1"/>
  <c r="K219" i="53" l="1"/>
  <c r="K259" i="53" s="1"/>
  <c r="K302" i="53" s="1"/>
  <c r="J219" i="53"/>
  <c r="J259" i="53" s="1"/>
  <c r="J302" i="53" s="1"/>
  <c r="V219" i="53"/>
  <c r="V259" i="53" s="1"/>
  <c r="V302" i="53" s="1"/>
  <c r="V124" i="80" s="1"/>
  <c r="V136" i="80" s="1"/>
  <c r="M178" i="53"/>
  <c r="M240" i="53" s="1"/>
  <c r="M283" i="53" s="1"/>
  <c r="L178" i="53"/>
  <c r="L240" i="53" s="1"/>
  <c r="L283" i="53" s="1"/>
  <c r="Y178" i="53"/>
  <c r="Y240" i="53" s="1"/>
  <c r="Y283" i="53" s="1"/>
  <c r="Y184" i="53"/>
  <c r="Y252" i="53" s="1"/>
  <c r="Y295" i="53" s="1"/>
  <c r="V184" i="53"/>
  <c r="V252" i="53" s="1"/>
  <c r="V295" i="53" s="1"/>
  <c r="W184" i="53"/>
  <c r="W252" i="53" s="1"/>
  <c r="W295" i="53" s="1"/>
  <c r="P218" i="53"/>
  <c r="P248" i="53" s="1"/>
  <c r="P291" i="53" s="1"/>
  <c r="P101" i="80" s="1"/>
  <c r="P113" i="80" s="1"/>
  <c r="L218" i="53"/>
  <c r="L248" i="53" s="1"/>
  <c r="L291" i="53" s="1"/>
  <c r="Y219" i="53"/>
  <c r="Y259" i="53" s="1"/>
  <c r="Y302" i="53" s="1"/>
  <c r="Y114" i="83" s="1"/>
  <c r="Y219" i="83" s="1"/>
  <c r="Y91" i="71" s="1"/>
  <c r="Y196" i="71" s="1"/>
  <c r="S219" i="53"/>
  <c r="S259" i="53" s="1"/>
  <c r="S302" i="53" s="1"/>
  <c r="S124" i="80" s="1"/>
  <c r="S136" i="80" s="1"/>
  <c r="U219" i="53"/>
  <c r="U259" i="53" s="1"/>
  <c r="U302" i="53" s="1"/>
  <c r="N178" i="53"/>
  <c r="N240" i="53" s="1"/>
  <c r="N283" i="53" s="1"/>
  <c r="T178" i="53"/>
  <c r="T240" i="53" s="1"/>
  <c r="T283" i="53" s="1"/>
  <c r="R178" i="53"/>
  <c r="R240" i="53" s="1"/>
  <c r="R283" i="53" s="1"/>
  <c r="N184" i="53"/>
  <c r="N252" i="53" s="1"/>
  <c r="N295" i="53" s="1"/>
  <c r="N117" i="80" s="1"/>
  <c r="N129" i="80" s="1"/>
  <c r="K184" i="53"/>
  <c r="K252" i="53" s="1"/>
  <c r="K295" i="53" s="1"/>
  <c r="K117" i="80" s="1"/>
  <c r="K129" i="80" s="1"/>
  <c r="Y218" i="53"/>
  <c r="Y248" i="53" s="1"/>
  <c r="Y291" i="53" s="1"/>
  <c r="W218" i="53"/>
  <c r="W248" i="53" s="1"/>
  <c r="W291" i="53" s="1"/>
  <c r="M184" i="53"/>
  <c r="M252" i="53" s="1"/>
  <c r="M295" i="53" s="1"/>
  <c r="O219" i="53"/>
  <c r="O259" i="53" s="1"/>
  <c r="O302" i="53" s="1"/>
  <c r="K178" i="53"/>
  <c r="K240" i="53" s="1"/>
  <c r="K283" i="53" s="1"/>
  <c r="X184" i="53"/>
  <c r="X252" i="53" s="1"/>
  <c r="X295" i="53" s="1"/>
  <c r="T184" i="53"/>
  <c r="T252" i="53" s="1"/>
  <c r="T295" i="53" s="1"/>
  <c r="T107" i="83" s="1"/>
  <c r="T212" i="83" s="1"/>
  <c r="T84" i="71" s="1"/>
  <c r="T189" i="71" s="1"/>
  <c r="R218" i="53"/>
  <c r="R248" i="53" s="1"/>
  <c r="R291" i="53" s="1"/>
  <c r="R102" i="83" s="1"/>
  <c r="R190" i="83" s="1"/>
  <c r="R61" i="71" s="1"/>
  <c r="R166" i="71" s="1"/>
  <c r="V218" i="53"/>
  <c r="V248" i="53" s="1"/>
  <c r="V291" i="53" s="1"/>
  <c r="H156" i="53"/>
  <c r="Q209" i="53" s="1"/>
  <c r="Q257" i="53" s="1"/>
  <c r="Q300" i="53" s="1"/>
  <c r="X209" i="53"/>
  <c r="X257" i="53" s="1"/>
  <c r="X300" i="53" s="1"/>
  <c r="T209" i="53"/>
  <c r="T257" i="53" s="1"/>
  <c r="T300" i="53" s="1"/>
  <c r="R209" i="53"/>
  <c r="R257" i="53" s="1"/>
  <c r="R300" i="53" s="1"/>
  <c r="V209" i="53"/>
  <c r="V257" i="53" s="1"/>
  <c r="V300" i="53" s="1"/>
  <c r="V112" i="83" s="1"/>
  <c r="V217" i="83" s="1"/>
  <c r="V89" i="71" s="1"/>
  <c r="V194" i="71" s="1"/>
  <c r="Y209" i="53"/>
  <c r="Y257" i="53" s="1"/>
  <c r="Y300" i="53" s="1"/>
  <c r="P209" i="53"/>
  <c r="P257" i="53" s="1"/>
  <c r="P300" i="53" s="1"/>
  <c r="J209" i="53"/>
  <c r="J257" i="53" s="1"/>
  <c r="J300" i="53" s="1"/>
  <c r="O209" i="53"/>
  <c r="O257" i="53" s="1"/>
  <c r="O300" i="53" s="1"/>
  <c r="M209" i="53"/>
  <c r="M257" i="53" s="1"/>
  <c r="M300" i="53" s="1"/>
  <c r="M112" i="83" s="1"/>
  <c r="M217" i="83" s="1"/>
  <c r="M89" i="71" s="1"/>
  <c r="M194" i="71" s="1"/>
  <c r="H107" i="53"/>
  <c r="Q178" i="53" s="1"/>
  <c r="Q240" i="53" s="1"/>
  <c r="Q283" i="53" s="1"/>
  <c r="Q94" i="83" s="1"/>
  <c r="Q182" i="83" s="1"/>
  <c r="Q53" i="71" s="1"/>
  <c r="Q158" i="71" s="1"/>
  <c r="U209" i="53"/>
  <c r="U257" i="53" s="1"/>
  <c r="U300" i="53" s="1"/>
  <c r="S209" i="53"/>
  <c r="S257" i="53" s="1"/>
  <c r="S300" i="53" s="1"/>
  <c r="K209" i="53"/>
  <c r="K257" i="53" s="1"/>
  <c r="K300" i="53" s="1"/>
  <c r="N209" i="53"/>
  <c r="N257" i="53" s="1"/>
  <c r="N300" i="53" s="1"/>
  <c r="W204" i="53"/>
  <c r="W256" i="53" s="1"/>
  <c r="W299" i="53" s="1"/>
  <c r="W121" i="80" s="1"/>
  <c r="W133" i="80" s="1"/>
  <c r="S204" i="53"/>
  <c r="S256" i="53" s="1"/>
  <c r="S299" i="53" s="1"/>
  <c r="S111" i="83" s="1"/>
  <c r="S216" i="83" s="1"/>
  <c r="S88" i="71" s="1"/>
  <c r="S193" i="71" s="1"/>
  <c r="H129" i="53"/>
  <c r="K194" i="53" s="1"/>
  <c r="K254" i="53" s="1"/>
  <c r="K297" i="53" s="1"/>
  <c r="H144" i="53"/>
  <c r="T204" i="53"/>
  <c r="T256" i="53" s="1"/>
  <c r="T299" i="53" s="1"/>
  <c r="T121" i="80" s="1"/>
  <c r="T133" i="80" s="1"/>
  <c r="N204" i="53"/>
  <c r="N256" i="53" s="1"/>
  <c r="N299" i="53" s="1"/>
  <c r="N111" i="83" s="1"/>
  <c r="N216" i="83" s="1"/>
  <c r="N88" i="71" s="1"/>
  <c r="N193" i="71" s="1"/>
  <c r="L204" i="53"/>
  <c r="L256" i="53" s="1"/>
  <c r="L299" i="53" s="1"/>
  <c r="L121" i="80" s="1"/>
  <c r="L133" i="80" s="1"/>
  <c r="N189" i="53"/>
  <c r="N253" i="53" s="1"/>
  <c r="N296" i="53" s="1"/>
  <c r="U189" i="53"/>
  <c r="U253" i="53" s="1"/>
  <c r="U296" i="53" s="1"/>
  <c r="H154" i="53"/>
  <c r="Q207" i="53" s="1"/>
  <c r="Q235" i="53" s="1"/>
  <c r="Q278" i="53" s="1"/>
  <c r="H160" i="53"/>
  <c r="T213" i="53" s="1"/>
  <c r="T247" i="53" s="1"/>
  <c r="T290" i="53" s="1"/>
  <c r="X204" i="53"/>
  <c r="X256" i="53" s="1"/>
  <c r="X299" i="53" s="1"/>
  <c r="X111" i="83" s="1"/>
  <c r="X216" i="83" s="1"/>
  <c r="X88" i="71" s="1"/>
  <c r="X193" i="71" s="1"/>
  <c r="H162" i="53"/>
  <c r="H136" i="53"/>
  <c r="V198" i="53" s="1"/>
  <c r="V244" i="53" s="1"/>
  <c r="V287" i="53" s="1"/>
  <c r="H161" i="53"/>
  <c r="P204" i="53"/>
  <c r="P256" i="53" s="1"/>
  <c r="P299" i="53" s="1"/>
  <c r="R204" i="53"/>
  <c r="R256" i="53" s="1"/>
  <c r="R299" i="53" s="1"/>
  <c r="R121" i="80" s="1"/>
  <c r="R133" i="80" s="1"/>
  <c r="V204" i="53"/>
  <c r="V256" i="53" s="1"/>
  <c r="V299" i="53" s="1"/>
  <c r="W189" i="53"/>
  <c r="W253" i="53" s="1"/>
  <c r="W296" i="53" s="1"/>
  <c r="W108" i="83" s="1"/>
  <c r="W213" i="83" s="1"/>
  <c r="W85" i="71" s="1"/>
  <c r="W190" i="71" s="1"/>
  <c r="K189" i="53"/>
  <c r="K253" i="53" s="1"/>
  <c r="K296" i="53" s="1"/>
  <c r="K108" i="83" s="1"/>
  <c r="K213" i="83" s="1"/>
  <c r="K85" i="71" s="1"/>
  <c r="K190" i="71" s="1"/>
  <c r="H128" i="53"/>
  <c r="J193" i="53" s="1"/>
  <c r="J243" i="53" s="1"/>
  <c r="J286" i="53" s="1"/>
  <c r="H114" i="53"/>
  <c r="H137" i="53"/>
  <c r="K199" i="53" s="1"/>
  <c r="K255" i="53" s="1"/>
  <c r="K298" i="53" s="1"/>
  <c r="Y204" i="53"/>
  <c r="Y256" i="53" s="1"/>
  <c r="Y299" i="53" s="1"/>
  <c r="K204" i="53"/>
  <c r="K256" i="53" s="1"/>
  <c r="K299" i="53" s="1"/>
  <c r="K111" i="83" s="1"/>
  <c r="K216" i="83" s="1"/>
  <c r="K88" i="71" s="1"/>
  <c r="K193" i="71" s="1"/>
  <c r="H148" i="53"/>
  <c r="Q204" i="53" s="1"/>
  <c r="Q256" i="53" s="1"/>
  <c r="Q299" i="53" s="1"/>
  <c r="Q111" i="83" s="1"/>
  <c r="Q216" i="83" s="1"/>
  <c r="Q88" i="71" s="1"/>
  <c r="Q193" i="71" s="1"/>
  <c r="R189" i="53"/>
  <c r="R253" i="53" s="1"/>
  <c r="R296" i="53" s="1"/>
  <c r="O189" i="53"/>
  <c r="O253" i="53" s="1"/>
  <c r="O296" i="53" s="1"/>
  <c r="M189" i="53"/>
  <c r="M253" i="53" s="1"/>
  <c r="M296" i="53" s="1"/>
  <c r="M118" i="80" s="1"/>
  <c r="M130" i="80" s="1"/>
  <c r="H146" i="53"/>
  <c r="H152" i="53"/>
  <c r="Y208" i="53" s="1"/>
  <c r="Y246" i="53" s="1"/>
  <c r="Y289" i="53" s="1"/>
  <c r="H112" i="53"/>
  <c r="X183" i="53" s="1"/>
  <c r="X241" i="53" s="1"/>
  <c r="X284" i="53" s="1"/>
  <c r="H130" i="53"/>
  <c r="M204" i="53"/>
  <c r="M256" i="53" s="1"/>
  <c r="M299" i="53" s="1"/>
  <c r="S189" i="53"/>
  <c r="S253" i="53" s="1"/>
  <c r="S296" i="53" s="1"/>
  <c r="S108" i="83" s="1"/>
  <c r="S213" i="83" s="1"/>
  <c r="S85" i="71" s="1"/>
  <c r="S190" i="71" s="1"/>
  <c r="X189" i="53"/>
  <c r="X253" i="53" s="1"/>
  <c r="X296" i="53" s="1"/>
  <c r="Q84" i="83"/>
  <c r="Q155" i="83" s="1"/>
  <c r="Q25" i="71" s="1"/>
  <c r="Q130" i="71" s="1"/>
  <c r="Q72" i="80"/>
  <c r="Q84" i="80" s="1"/>
  <c r="N95" i="80"/>
  <c r="N107" i="80" s="1"/>
  <c r="N96" i="83"/>
  <c r="N184" i="83" s="1"/>
  <c r="N55" i="71" s="1"/>
  <c r="N160" i="71" s="1"/>
  <c r="W114" i="83"/>
  <c r="W219" i="83" s="1"/>
  <c r="W91" i="71" s="1"/>
  <c r="W196" i="71" s="1"/>
  <c r="W124" i="80"/>
  <c r="W136" i="80" s="1"/>
  <c r="N121" i="80"/>
  <c r="N133" i="80" s="1"/>
  <c r="P93" i="80"/>
  <c r="P105" i="80" s="1"/>
  <c r="P94" i="83"/>
  <c r="P182" i="83" s="1"/>
  <c r="P53" i="71" s="1"/>
  <c r="P158" i="71" s="1"/>
  <c r="P93" i="83"/>
  <c r="P181" i="83" s="1"/>
  <c r="P52" i="71" s="1"/>
  <c r="P157" i="71" s="1"/>
  <c r="K197" i="53"/>
  <c r="K233" i="53" s="1"/>
  <c r="K276" i="53" s="1"/>
  <c r="N197" i="53"/>
  <c r="N233" i="53" s="1"/>
  <c r="N276" i="53" s="1"/>
  <c r="V197" i="53"/>
  <c r="V233" i="53" s="1"/>
  <c r="V276" i="53" s="1"/>
  <c r="X197" i="53"/>
  <c r="X233" i="53" s="1"/>
  <c r="X276" i="53" s="1"/>
  <c r="L197" i="53"/>
  <c r="L233" i="53" s="1"/>
  <c r="L276" i="53" s="1"/>
  <c r="T197" i="53"/>
  <c r="T233" i="53" s="1"/>
  <c r="T276" i="53" s="1"/>
  <c r="O197" i="53"/>
  <c r="O233" i="53" s="1"/>
  <c r="O276" i="53" s="1"/>
  <c r="W197" i="53"/>
  <c r="W233" i="53" s="1"/>
  <c r="W276" i="53" s="1"/>
  <c r="P197" i="53"/>
  <c r="P233" i="53" s="1"/>
  <c r="P276" i="53" s="1"/>
  <c r="U197" i="53"/>
  <c r="U233" i="53" s="1"/>
  <c r="U276" i="53" s="1"/>
  <c r="M197" i="53"/>
  <c r="M233" i="53" s="1"/>
  <c r="M276" i="53" s="1"/>
  <c r="J197" i="53"/>
  <c r="J233" i="53" s="1"/>
  <c r="J276" i="53" s="1"/>
  <c r="Y197" i="53"/>
  <c r="Y233" i="53" s="1"/>
  <c r="Y276" i="53" s="1"/>
  <c r="S197" i="53"/>
  <c r="S233" i="53" s="1"/>
  <c r="S276" i="53" s="1"/>
  <c r="R197" i="53"/>
  <c r="R233" i="53" s="1"/>
  <c r="R276" i="53" s="1"/>
  <c r="Q74" i="80"/>
  <c r="Q86" i="80" s="1"/>
  <c r="Q86" i="83"/>
  <c r="Q157" i="83" s="1"/>
  <c r="Q27" i="71" s="1"/>
  <c r="Q132" i="71" s="1"/>
  <c r="R124" i="80"/>
  <c r="R136" i="80" s="1"/>
  <c r="R114" i="83"/>
  <c r="R219" i="83" s="1"/>
  <c r="R91" i="71" s="1"/>
  <c r="R196" i="71" s="1"/>
  <c r="Q121" i="80"/>
  <c r="Q133" i="80" s="1"/>
  <c r="R108" i="83"/>
  <c r="R213" i="83" s="1"/>
  <c r="R85" i="71" s="1"/>
  <c r="R190" i="71" s="1"/>
  <c r="R118" i="80"/>
  <c r="R130" i="80" s="1"/>
  <c r="X107" i="83"/>
  <c r="X212" i="83" s="1"/>
  <c r="X84" i="71" s="1"/>
  <c r="X189" i="71" s="1"/>
  <c r="X117" i="80"/>
  <c r="X129" i="80" s="1"/>
  <c r="S101" i="80"/>
  <c r="S113" i="80" s="1"/>
  <c r="S102" i="83"/>
  <c r="S190" i="83" s="1"/>
  <c r="S61" i="71" s="1"/>
  <c r="S166" i="71" s="1"/>
  <c r="P54" i="86"/>
  <c r="H143" i="53"/>
  <c r="H147" i="53" s="1"/>
  <c r="Q203" i="53" s="1"/>
  <c r="Q245" i="53" s="1"/>
  <c r="Q288" i="53" s="1"/>
  <c r="U106" i="83"/>
  <c r="U211" i="83" s="1"/>
  <c r="U83" i="71" s="1"/>
  <c r="U188" i="71" s="1"/>
  <c r="U105" i="83"/>
  <c r="U210" i="83" s="1"/>
  <c r="U82" i="71" s="1"/>
  <c r="U187" i="71" s="1"/>
  <c r="U116" i="80"/>
  <c r="U128" i="80" s="1"/>
  <c r="M111" i="83"/>
  <c r="M216" i="83" s="1"/>
  <c r="M88" i="71" s="1"/>
  <c r="M193" i="71" s="1"/>
  <c r="M121" i="80"/>
  <c r="M133" i="80" s="1"/>
  <c r="K93" i="80"/>
  <c r="K105" i="80" s="1"/>
  <c r="K94" i="83"/>
  <c r="K182" i="83" s="1"/>
  <c r="K53" i="71" s="1"/>
  <c r="K158" i="71" s="1"/>
  <c r="K93" i="83"/>
  <c r="K181" i="83" s="1"/>
  <c r="K52" i="71" s="1"/>
  <c r="K157" i="71" s="1"/>
  <c r="Y108" i="83"/>
  <c r="Y213" i="83" s="1"/>
  <c r="Y85" i="71" s="1"/>
  <c r="Y190" i="71" s="1"/>
  <c r="Y118" i="80"/>
  <c r="Y130" i="80" s="1"/>
  <c r="L107" i="83"/>
  <c r="L212" i="83" s="1"/>
  <c r="L84" i="71" s="1"/>
  <c r="L189" i="71" s="1"/>
  <c r="L117" i="80"/>
  <c r="L129" i="80" s="1"/>
  <c r="P107" i="83"/>
  <c r="P212" i="83" s="1"/>
  <c r="P84" i="71" s="1"/>
  <c r="P189" i="71" s="1"/>
  <c r="P117" i="80"/>
  <c r="P129" i="80" s="1"/>
  <c r="O117" i="80"/>
  <c r="O129" i="80" s="1"/>
  <c r="O107" i="83"/>
  <c r="O212" i="83" s="1"/>
  <c r="O84" i="71" s="1"/>
  <c r="O189" i="71" s="1"/>
  <c r="R101" i="80"/>
  <c r="R113" i="80" s="1"/>
  <c r="V102" i="83"/>
  <c r="V190" i="83" s="1"/>
  <c r="V61" i="71" s="1"/>
  <c r="V166" i="71" s="1"/>
  <c r="V101" i="80"/>
  <c r="V113" i="80" s="1"/>
  <c r="N102" i="83"/>
  <c r="N190" i="83" s="1"/>
  <c r="N61" i="71" s="1"/>
  <c r="N166" i="71" s="1"/>
  <c r="N101" i="80"/>
  <c r="N113" i="80" s="1"/>
  <c r="J122" i="80"/>
  <c r="J134" i="80" s="1"/>
  <c r="J112" i="83"/>
  <c r="J217" i="83" s="1"/>
  <c r="J89" i="71" s="1"/>
  <c r="J194" i="71" s="1"/>
  <c r="O122" i="80"/>
  <c r="O134" i="80" s="1"/>
  <c r="O112" i="83"/>
  <c r="O217" i="83" s="1"/>
  <c r="O89" i="71" s="1"/>
  <c r="O194" i="71" s="1"/>
  <c r="M122" i="80"/>
  <c r="M134" i="80" s="1"/>
  <c r="U193" i="53"/>
  <c r="U243" i="53" s="1"/>
  <c r="U286" i="53" s="1"/>
  <c r="P193" i="53"/>
  <c r="P243" i="53" s="1"/>
  <c r="P286" i="53" s="1"/>
  <c r="Y193" i="53"/>
  <c r="Y243" i="53" s="1"/>
  <c r="Y286" i="53" s="1"/>
  <c r="T193" i="53"/>
  <c r="T243" i="53" s="1"/>
  <c r="T286" i="53" s="1"/>
  <c r="N193" i="53"/>
  <c r="N243" i="53" s="1"/>
  <c r="N286" i="53" s="1"/>
  <c r="O193" i="53"/>
  <c r="O243" i="53" s="1"/>
  <c r="O286" i="53" s="1"/>
  <c r="W193" i="53"/>
  <c r="W243" i="53" s="1"/>
  <c r="W286" i="53" s="1"/>
  <c r="R193" i="53"/>
  <c r="R243" i="53" s="1"/>
  <c r="R286" i="53" s="1"/>
  <c r="K193" i="53"/>
  <c r="K243" i="53" s="1"/>
  <c r="K286" i="53" s="1"/>
  <c r="M193" i="53"/>
  <c r="M243" i="53" s="1"/>
  <c r="M286" i="53" s="1"/>
  <c r="V193" i="53"/>
  <c r="V243" i="53" s="1"/>
  <c r="V286" i="53" s="1"/>
  <c r="S193" i="53"/>
  <c r="S243" i="53" s="1"/>
  <c r="S286" i="53" s="1"/>
  <c r="X199" i="53"/>
  <c r="X255" i="53" s="1"/>
  <c r="X298" i="53" s="1"/>
  <c r="L199" i="53"/>
  <c r="L255" i="53" s="1"/>
  <c r="L298" i="53" s="1"/>
  <c r="S199" i="53"/>
  <c r="S255" i="53" s="1"/>
  <c r="S298" i="53" s="1"/>
  <c r="Y116" i="80"/>
  <c r="Y128" i="80" s="1"/>
  <c r="Y105" i="83"/>
  <c r="Y210" i="83" s="1"/>
  <c r="Y82" i="71" s="1"/>
  <c r="Y187" i="71" s="1"/>
  <c r="Y106" i="83"/>
  <c r="Y211" i="83" s="1"/>
  <c r="Y83" i="71" s="1"/>
  <c r="Y188" i="71" s="1"/>
  <c r="K95" i="80"/>
  <c r="K107" i="80" s="1"/>
  <c r="K96" i="83"/>
  <c r="K184" i="83" s="1"/>
  <c r="K55" i="71" s="1"/>
  <c r="K160" i="71" s="1"/>
  <c r="U93" i="83"/>
  <c r="U181" i="83" s="1"/>
  <c r="U52" i="71" s="1"/>
  <c r="U157" i="71" s="1"/>
  <c r="U93" i="80"/>
  <c r="U105" i="80" s="1"/>
  <c r="U94" i="83"/>
  <c r="U182" i="83" s="1"/>
  <c r="U53" i="71" s="1"/>
  <c r="U158" i="71" s="1"/>
  <c r="U108" i="83"/>
  <c r="U213" i="83" s="1"/>
  <c r="U85" i="71" s="1"/>
  <c r="U190" i="71" s="1"/>
  <c r="U118" i="80"/>
  <c r="U130" i="80" s="1"/>
  <c r="U101" i="80"/>
  <c r="U113" i="80" s="1"/>
  <c r="U102" i="83"/>
  <c r="U190" i="83" s="1"/>
  <c r="U61" i="71" s="1"/>
  <c r="U166" i="71" s="1"/>
  <c r="R53" i="86"/>
  <c r="H159" i="53"/>
  <c r="V106" i="83"/>
  <c r="V211" i="83" s="1"/>
  <c r="V83" i="71" s="1"/>
  <c r="V188" i="71" s="1"/>
  <c r="V105" i="83"/>
  <c r="V210" i="83" s="1"/>
  <c r="V82" i="71" s="1"/>
  <c r="V187" i="71" s="1"/>
  <c r="V116" i="80"/>
  <c r="V128" i="80" s="1"/>
  <c r="X106" i="83"/>
  <c r="X211" i="83" s="1"/>
  <c r="X83" i="71" s="1"/>
  <c r="X188" i="71" s="1"/>
  <c r="X105" i="83"/>
  <c r="X210" i="83" s="1"/>
  <c r="X82" i="71" s="1"/>
  <c r="X187" i="71" s="1"/>
  <c r="X116" i="80"/>
  <c r="X128" i="80" s="1"/>
  <c r="V96" i="83"/>
  <c r="V184" i="83" s="1"/>
  <c r="V55" i="71" s="1"/>
  <c r="V160" i="71" s="1"/>
  <c r="V95" i="80"/>
  <c r="V107" i="80" s="1"/>
  <c r="P114" i="83"/>
  <c r="P219" i="83" s="1"/>
  <c r="P91" i="71" s="1"/>
  <c r="P196" i="71" s="1"/>
  <c r="P124" i="80"/>
  <c r="P136" i="80" s="1"/>
  <c r="X94" i="83"/>
  <c r="X182" i="83" s="1"/>
  <c r="X53" i="71" s="1"/>
  <c r="X158" i="71" s="1"/>
  <c r="X93" i="83"/>
  <c r="X181" i="83" s="1"/>
  <c r="X52" i="71" s="1"/>
  <c r="X157" i="71" s="1"/>
  <c r="X93" i="80"/>
  <c r="X105" i="80" s="1"/>
  <c r="M108" i="83"/>
  <c r="M213" i="83" s="1"/>
  <c r="M85" i="71" s="1"/>
  <c r="M190" i="71" s="1"/>
  <c r="J102" i="83"/>
  <c r="J190" i="83" s="1"/>
  <c r="J61" i="71" s="1"/>
  <c r="J166" i="71" s="1"/>
  <c r="J101" i="80"/>
  <c r="J113" i="80" s="1"/>
  <c r="P112" i="83"/>
  <c r="P217" i="83" s="1"/>
  <c r="P89" i="71" s="1"/>
  <c r="P194" i="71" s="1"/>
  <c r="P122" i="80"/>
  <c r="P134" i="80" s="1"/>
  <c r="Q202" i="53"/>
  <c r="Q234" i="53" s="1"/>
  <c r="Q277" i="53" s="1"/>
  <c r="R106" i="83"/>
  <c r="R211" i="83" s="1"/>
  <c r="R83" i="71" s="1"/>
  <c r="R188" i="71" s="1"/>
  <c r="R105" i="83"/>
  <c r="R210" i="83" s="1"/>
  <c r="R82" i="71" s="1"/>
  <c r="R187" i="71" s="1"/>
  <c r="R116" i="80"/>
  <c r="R128" i="80" s="1"/>
  <c r="L96" i="83"/>
  <c r="L184" i="83" s="1"/>
  <c r="L55" i="71" s="1"/>
  <c r="L160" i="71" s="1"/>
  <c r="L95" i="80"/>
  <c r="L107" i="80" s="1"/>
  <c r="Q81" i="83"/>
  <c r="Q152" i="83" s="1"/>
  <c r="Q70" i="80"/>
  <c r="Q82" i="80" s="1"/>
  <c r="Q82" i="83"/>
  <c r="Q153" i="83" s="1"/>
  <c r="Q23" i="71" s="1"/>
  <c r="Q128" i="71" s="1"/>
  <c r="V93" i="80"/>
  <c r="V105" i="80" s="1"/>
  <c r="V93" i="83"/>
  <c r="V181" i="83" s="1"/>
  <c r="V52" i="71" s="1"/>
  <c r="V157" i="71" s="1"/>
  <c r="V94" i="83"/>
  <c r="V182" i="83" s="1"/>
  <c r="V53" i="71" s="1"/>
  <c r="V158" i="71" s="1"/>
  <c r="T194" i="53"/>
  <c r="T254" i="53" s="1"/>
  <c r="T297" i="53" s="1"/>
  <c r="J194" i="53"/>
  <c r="J254" i="53" s="1"/>
  <c r="J297" i="53" s="1"/>
  <c r="O194" i="53"/>
  <c r="O254" i="53" s="1"/>
  <c r="O297" i="53" s="1"/>
  <c r="V194" i="53"/>
  <c r="V254" i="53" s="1"/>
  <c r="V297" i="53" s="1"/>
  <c r="H132" i="53"/>
  <c r="Q194" i="53" s="1"/>
  <c r="Q254" i="53" s="1"/>
  <c r="Q297" i="53" s="1"/>
  <c r="Y194" i="53"/>
  <c r="Y254" i="53" s="1"/>
  <c r="Y297" i="53" s="1"/>
  <c r="P194" i="53"/>
  <c r="P254" i="53" s="1"/>
  <c r="P297" i="53" s="1"/>
  <c r="S194" i="53"/>
  <c r="S254" i="53" s="1"/>
  <c r="S297" i="53" s="1"/>
  <c r="R194" i="53"/>
  <c r="R254" i="53" s="1"/>
  <c r="R297" i="53" s="1"/>
  <c r="Q53" i="86"/>
  <c r="H151" i="53"/>
  <c r="O203" i="53"/>
  <c r="O245" i="53" s="1"/>
  <c r="O288" i="53" s="1"/>
  <c r="W203" i="53"/>
  <c r="W245" i="53" s="1"/>
  <c r="W288" i="53" s="1"/>
  <c r="P203" i="53"/>
  <c r="P245" i="53" s="1"/>
  <c r="P288" i="53" s="1"/>
  <c r="M203" i="53"/>
  <c r="M245" i="53" s="1"/>
  <c r="M288" i="53" s="1"/>
  <c r="V203" i="53"/>
  <c r="V245" i="53" s="1"/>
  <c r="V288" i="53" s="1"/>
  <c r="X203" i="53"/>
  <c r="X245" i="53" s="1"/>
  <c r="X288" i="53" s="1"/>
  <c r="N203" i="53"/>
  <c r="N245" i="53" s="1"/>
  <c r="N288" i="53" s="1"/>
  <c r="Y203" i="53"/>
  <c r="Y245" i="53" s="1"/>
  <c r="Y288" i="53" s="1"/>
  <c r="L203" i="53"/>
  <c r="L245" i="53" s="1"/>
  <c r="L288" i="53" s="1"/>
  <c r="T203" i="53"/>
  <c r="T245" i="53" s="1"/>
  <c r="T288" i="53" s="1"/>
  <c r="U203" i="53"/>
  <c r="U245" i="53" s="1"/>
  <c r="U288" i="53" s="1"/>
  <c r="K203" i="53"/>
  <c r="K245" i="53" s="1"/>
  <c r="K288" i="53" s="1"/>
  <c r="J203" i="53"/>
  <c r="J245" i="53" s="1"/>
  <c r="J288" i="53" s="1"/>
  <c r="R203" i="53"/>
  <c r="R245" i="53" s="1"/>
  <c r="R288" i="53" s="1"/>
  <c r="S203" i="53"/>
  <c r="S245" i="53" s="1"/>
  <c r="S288" i="53" s="1"/>
  <c r="W106" i="83"/>
  <c r="W211" i="83" s="1"/>
  <c r="W83" i="71" s="1"/>
  <c r="W188" i="71" s="1"/>
  <c r="W105" i="83"/>
  <c r="W210" i="83" s="1"/>
  <c r="W82" i="71" s="1"/>
  <c r="W187" i="71" s="1"/>
  <c r="W116" i="80"/>
  <c r="W128" i="80" s="1"/>
  <c r="P105" i="83"/>
  <c r="P210" i="83" s="1"/>
  <c r="P82" i="71" s="1"/>
  <c r="P187" i="71" s="1"/>
  <c r="P116" i="80"/>
  <c r="P128" i="80" s="1"/>
  <c r="P106" i="83"/>
  <c r="P211" i="83" s="1"/>
  <c r="P83" i="71" s="1"/>
  <c r="P188" i="71" s="1"/>
  <c r="N116" i="80"/>
  <c r="N128" i="80" s="1"/>
  <c r="N106" i="83"/>
  <c r="N211" i="83" s="1"/>
  <c r="N83" i="71" s="1"/>
  <c r="N188" i="71" s="1"/>
  <c r="N105" i="83"/>
  <c r="N210" i="83" s="1"/>
  <c r="N82" i="71" s="1"/>
  <c r="N187" i="71" s="1"/>
  <c r="S95" i="80"/>
  <c r="S107" i="80" s="1"/>
  <c r="S96" i="83"/>
  <c r="S184" i="83" s="1"/>
  <c r="S55" i="71" s="1"/>
  <c r="S160" i="71" s="1"/>
  <c r="U96" i="83"/>
  <c r="U184" i="83" s="1"/>
  <c r="U55" i="71" s="1"/>
  <c r="U160" i="71" s="1"/>
  <c r="U95" i="80"/>
  <c r="U107" i="80" s="1"/>
  <c r="M96" i="83"/>
  <c r="M184" i="83" s="1"/>
  <c r="M55" i="71" s="1"/>
  <c r="M160" i="71" s="1"/>
  <c r="M95" i="80"/>
  <c r="M107" i="80" s="1"/>
  <c r="M114" i="83"/>
  <c r="M219" i="83" s="1"/>
  <c r="M91" i="71" s="1"/>
  <c r="M196" i="71" s="1"/>
  <c r="M124" i="80"/>
  <c r="M136" i="80" s="1"/>
  <c r="N124" i="80"/>
  <c r="N136" i="80" s="1"/>
  <c r="N114" i="83"/>
  <c r="N219" i="83" s="1"/>
  <c r="N91" i="71" s="1"/>
  <c r="N196" i="71" s="1"/>
  <c r="L114" i="83"/>
  <c r="L219" i="83" s="1"/>
  <c r="L91" i="71" s="1"/>
  <c r="L196" i="71" s="1"/>
  <c r="L124" i="80"/>
  <c r="L136" i="80" s="1"/>
  <c r="U111" i="83"/>
  <c r="U216" i="83" s="1"/>
  <c r="U88" i="71" s="1"/>
  <c r="U193" i="71" s="1"/>
  <c r="U121" i="80"/>
  <c r="U133" i="80" s="1"/>
  <c r="J111" i="83"/>
  <c r="J216" i="83" s="1"/>
  <c r="J88" i="71" s="1"/>
  <c r="J193" i="71" s="1"/>
  <c r="J121" i="80"/>
  <c r="J133" i="80" s="1"/>
  <c r="Q93" i="80"/>
  <c r="Q105" i="80" s="1"/>
  <c r="O93" i="83"/>
  <c r="O181" i="83" s="1"/>
  <c r="O52" i="71" s="1"/>
  <c r="O157" i="71" s="1"/>
  <c r="O93" i="80"/>
  <c r="O105" i="80" s="1"/>
  <c r="O94" i="83"/>
  <c r="O182" i="83" s="1"/>
  <c r="O53" i="71" s="1"/>
  <c r="O158" i="71" s="1"/>
  <c r="S93" i="83"/>
  <c r="S181" i="83" s="1"/>
  <c r="S52" i="71" s="1"/>
  <c r="S157" i="71" s="1"/>
  <c r="S94" i="83"/>
  <c r="S182" i="83" s="1"/>
  <c r="S53" i="71" s="1"/>
  <c r="S158" i="71" s="1"/>
  <c r="S93" i="80"/>
  <c r="S105" i="80" s="1"/>
  <c r="Q108" i="83"/>
  <c r="Q213" i="83" s="1"/>
  <c r="Q85" i="71" s="1"/>
  <c r="Q190" i="71" s="1"/>
  <c r="Q118" i="80"/>
  <c r="Q130" i="80" s="1"/>
  <c r="J118" i="80"/>
  <c r="J130" i="80" s="1"/>
  <c r="J108" i="83"/>
  <c r="J213" i="83" s="1"/>
  <c r="J85" i="71" s="1"/>
  <c r="J190" i="71" s="1"/>
  <c r="P108" i="83"/>
  <c r="P213" i="83" s="1"/>
  <c r="P85" i="71" s="1"/>
  <c r="P190" i="71" s="1"/>
  <c r="P118" i="80"/>
  <c r="P130" i="80" s="1"/>
  <c r="Y117" i="80"/>
  <c r="Y129" i="80" s="1"/>
  <c r="Y107" i="83"/>
  <c r="Y212" i="83" s="1"/>
  <c r="Y84" i="71" s="1"/>
  <c r="Y189" i="71" s="1"/>
  <c r="V117" i="80"/>
  <c r="V129" i="80" s="1"/>
  <c r="V107" i="83"/>
  <c r="V212" i="83" s="1"/>
  <c r="V84" i="71" s="1"/>
  <c r="V189" i="71" s="1"/>
  <c r="W117" i="80"/>
  <c r="W129" i="80" s="1"/>
  <c r="W107" i="83"/>
  <c r="W212" i="83" s="1"/>
  <c r="W84" i="71" s="1"/>
  <c r="W189" i="71" s="1"/>
  <c r="M101" i="80"/>
  <c r="M113" i="80" s="1"/>
  <c r="M102" i="83"/>
  <c r="M190" i="83" s="1"/>
  <c r="M61" i="71" s="1"/>
  <c r="M166" i="71" s="1"/>
  <c r="X102" i="83"/>
  <c r="X190" i="83" s="1"/>
  <c r="X61" i="71" s="1"/>
  <c r="X166" i="71" s="1"/>
  <c r="X101" i="80"/>
  <c r="X113" i="80" s="1"/>
  <c r="O102" i="83"/>
  <c r="O190" i="83" s="1"/>
  <c r="O61" i="71" s="1"/>
  <c r="O166" i="71" s="1"/>
  <c r="O101" i="80"/>
  <c r="O113" i="80" s="1"/>
  <c r="U122" i="80"/>
  <c r="U134" i="80" s="1"/>
  <c r="U112" i="83"/>
  <c r="U217" i="83" s="1"/>
  <c r="U89" i="71" s="1"/>
  <c r="U194" i="71" s="1"/>
  <c r="S112" i="83"/>
  <c r="S217" i="83" s="1"/>
  <c r="S89" i="71" s="1"/>
  <c r="S194" i="71" s="1"/>
  <c r="S122" i="80"/>
  <c r="S134" i="80" s="1"/>
  <c r="K122" i="80"/>
  <c r="K134" i="80" s="1"/>
  <c r="K112" i="83"/>
  <c r="K217" i="83" s="1"/>
  <c r="K89" i="71" s="1"/>
  <c r="K194" i="71" s="1"/>
  <c r="Q182" i="53"/>
  <c r="Q230" i="53" s="1"/>
  <c r="Q273" i="53" s="1"/>
  <c r="Q90" i="83"/>
  <c r="Q161" i="83" s="1"/>
  <c r="Q31" i="71" s="1"/>
  <c r="Q136" i="71" s="1"/>
  <c r="Q78" i="80"/>
  <c r="Q90" i="80" s="1"/>
  <c r="Q114" i="83"/>
  <c r="Q219" i="83" s="1"/>
  <c r="Q91" i="71" s="1"/>
  <c r="Q196" i="71" s="1"/>
  <c r="Q124" i="80"/>
  <c r="Q136" i="80" s="1"/>
  <c r="W93" i="80"/>
  <c r="W105" i="80" s="1"/>
  <c r="W93" i="83"/>
  <c r="W181" i="83" s="1"/>
  <c r="W52" i="71" s="1"/>
  <c r="W157" i="71" s="1"/>
  <c r="W94" i="83"/>
  <c r="W182" i="83" s="1"/>
  <c r="W53" i="71" s="1"/>
  <c r="W158" i="71" s="1"/>
  <c r="N108" i="83"/>
  <c r="N213" i="83" s="1"/>
  <c r="N85" i="71" s="1"/>
  <c r="N190" i="71" s="1"/>
  <c r="N118" i="80"/>
  <c r="N130" i="80" s="1"/>
  <c r="N182" i="53"/>
  <c r="N230" i="53" s="1"/>
  <c r="N273" i="53" s="1"/>
  <c r="K182" i="53"/>
  <c r="K230" i="53" s="1"/>
  <c r="K273" i="53" s="1"/>
  <c r="M182" i="53"/>
  <c r="M230" i="53" s="1"/>
  <c r="M273" i="53" s="1"/>
  <c r="R182" i="53"/>
  <c r="R230" i="53" s="1"/>
  <c r="R273" i="53" s="1"/>
  <c r="Y182" i="53"/>
  <c r="Y230" i="53" s="1"/>
  <c r="Y273" i="53" s="1"/>
  <c r="X182" i="53"/>
  <c r="X230" i="53" s="1"/>
  <c r="X273" i="53" s="1"/>
  <c r="U182" i="53"/>
  <c r="U230" i="53" s="1"/>
  <c r="U273" i="53" s="1"/>
  <c r="O182" i="53"/>
  <c r="O230" i="53" s="1"/>
  <c r="O273" i="53" s="1"/>
  <c r="V182" i="53"/>
  <c r="V230" i="53" s="1"/>
  <c r="V273" i="53" s="1"/>
  <c r="L182" i="53"/>
  <c r="L230" i="53" s="1"/>
  <c r="L273" i="53" s="1"/>
  <c r="J182" i="53"/>
  <c r="J230" i="53" s="1"/>
  <c r="J273" i="53" s="1"/>
  <c r="W182" i="53"/>
  <c r="W230" i="53" s="1"/>
  <c r="W273" i="53" s="1"/>
  <c r="P182" i="53"/>
  <c r="P230" i="53" s="1"/>
  <c r="P273" i="53" s="1"/>
  <c r="T182" i="53"/>
  <c r="T230" i="53" s="1"/>
  <c r="T273" i="53" s="1"/>
  <c r="S182" i="53"/>
  <c r="S230" i="53" s="1"/>
  <c r="S273" i="53" s="1"/>
  <c r="K101" i="80"/>
  <c r="K113" i="80" s="1"/>
  <c r="K102" i="83"/>
  <c r="K190" i="83" s="1"/>
  <c r="K61" i="71" s="1"/>
  <c r="K166" i="71" s="1"/>
  <c r="S53" i="86"/>
  <c r="H167" i="53"/>
  <c r="K105" i="83"/>
  <c r="K210" i="83" s="1"/>
  <c r="K82" i="71" s="1"/>
  <c r="K187" i="71" s="1"/>
  <c r="K106" i="83"/>
  <c r="K211" i="83" s="1"/>
  <c r="K83" i="71" s="1"/>
  <c r="K188" i="71" s="1"/>
  <c r="K116" i="80"/>
  <c r="K128" i="80" s="1"/>
  <c r="P96" i="83"/>
  <c r="P184" i="83" s="1"/>
  <c r="P55" i="71" s="1"/>
  <c r="P160" i="71" s="1"/>
  <c r="P95" i="80"/>
  <c r="P107" i="80" s="1"/>
  <c r="T124" i="80"/>
  <c r="T136" i="80" s="1"/>
  <c r="T114" i="83"/>
  <c r="T219" i="83" s="1"/>
  <c r="T91" i="71" s="1"/>
  <c r="T196" i="71" s="1"/>
  <c r="Y111" i="83"/>
  <c r="Y216" i="83" s="1"/>
  <c r="Y88" i="71" s="1"/>
  <c r="Y193" i="71" s="1"/>
  <c r="Y121" i="80"/>
  <c r="Y133" i="80" s="1"/>
  <c r="J93" i="80"/>
  <c r="J105" i="80" s="1"/>
  <c r="J93" i="83"/>
  <c r="J181" i="83" s="1"/>
  <c r="J52" i="71" s="1"/>
  <c r="J157" i="71" s="1"/>
  <c r="J94" i="83"/>
  <c r="J182" i="83" s="1"/>
  <c r="J53" i="71" s="1"/>
  <c r="J158" i="71" s="1"/>
  <c r="O108" i="83"/>
  <c r="O213" i="83" s="1"/>
  <c r="O85" i="71" s="1"/>
  <c r="O190" i="71" s="1"/>
  <c r="O118" i="80"/>
  <c r="O130" i="80" s="1"/>
  <c r="J107" i="83"/>
  <c r="J212" i="83" s="1"/>
  <c r="J84" i="71" s="1"/>
  <c r="J189" i="71" s="1"/>
  <c r="J117" i="80"/>
  <c r="J129" i="80" s="1"/>
  <c r="T102" i="83"/>
  <c r="T190" i="83" s="1"/>
  <c r="T61" i="71" s="1"/>
  <c r="T166" i="71" s="1"/>
  <c r="T101" i="80"/>
  <c r="T113" i="80" s="1"/>
  <c r="Y112" i="83"/>
  <c r="Y217" i="83" s="1"/>
  <c r="Y89" i="71" s="1"/>
  <c r="Y194" i="71" s="1"/>
  <c r="Y122" i="80"/>
  <c r="Y134" i="80" s="1"/>
  <c r="V213" i="53"/>
  <c r="V247" i="53" s="1"/>
  <c r="V290" i="53" s="1"/>
  <c r="U213" i="53"/>
  <c r="U247" i="53" s="1"/>
  <c r="U290" i="53" s="1"/>
  <c r="R213" i="53"/>
  <c r="R247" i="53" s="1"/>
  <c r="R290" i="53" s="1"/>
  <c r="O116" i="80"/>
  <c r="O128" i="80" s="1"/>
  <c r="O105" i="83"/>
  <c r="O210" i="83" s="1"/>
  <c r="O82" i="71" s="1"/>
  <c r="O187" i="71" s="1"/>
  <c r="O106" i="83"/>
  <c r="O211" i="83" s="1"/>
  <c r="O83" i="71" s="1"/>
  <c r="O188" i="71" s="1"/>
  <c r="W95" i="80"/>
  <c r="W107" i="80" s="1"/>
  <c r="W96" i="83"/>
  <c r="W184" i="83" s="1"/>
  <c r="W55" i="71" s="1"/>
  <c r="W160" i="71" s="1"/>
  <c r="U124" i="80"/>
  <c r="U136" i="80" s="1"/>
  <c r="U114" i="83"/>
  <c r="U219" i="83" s="1"/>
  <c r="U91" i="71" s="1"/>
  <c r="U196" i="71" s="1"/>
  <c r="O111" i="83"/>
  <c r="O216" i="83" s="1"/>
  <c r="O88" i="71" s="1"/>
  <c r="O193" i="71" s="1"/>
  <c r="O121" i="80"/>
  <c r="O133" i="80" s="1"/>
  <c r="X118" i="80"/>
  <c r="X130" i="80" s="1"/>
  <c r="X108" i="83"/>
  <c r="X213" i="83" s="1"/>
  <c r="X85" i="71" s="1"/>
  <c r="X190" i="71" s="1"/>
  <c r="Q212" i="53"/>
  <c r="Q236" i="53" s="1"/>
  <c r="Q279" i="53" s="1"/>
  <c r="N53" i="86"/>
  <c r="H127" i="53"/>
  <c r="H131" i="53" s="1"/>
  <c r="Q193" i="53" s="1"/>
  <c r="Q243" i="53" s="1"/>
  <c r="Q286" i="53" s="1"/>
  <c r="P198" i="53"/>
  <c r="P244" i="53" s="1"/>
  <c r="P287" i="53" s="1"/>
  <c r="T198" i="53"/>
  <c r="T244" i="53" s="1"/>
  <c r="T287" i="53" s="1"/>
  <c r="S198" i="53"/>
  <c r="S244" i="53" s="1"/>
  <c r="S287" i="53" s="1"/>
  <c r="U198" i="53"/>
  <c r="U244" i="53" s="1"/>
  <c r="U287" i="53" s="1"/>
  <c r="J198" i="53"/>
  <c r="J244" i="53" s="1"/>
  <c r="J287" i="53" s="1"/>
  <c r="N198" i="53"/>
  <c r="N244" i="53" s="1"/>
  <c r="N287" i="53" s="1"/>
  <c r="M198" i="53"/>
  <c r="M244" i="53" s="1"/>
  <c r="M287" i="53" s="1"/>
  <c r="K198" i="53"/>
  <c r="K244" i="53" s="1"/>
  <c r="K287" i="53" s="1"/>
  <c r="J214" i="53"/>
  <c r="J258" i="53" s="1"/>
  <c r="J301" i="53" s="1"/>
  <c r="M214" i="53"/>
  <c r="M258" i="53" s="1"/>
  <c r="M301" i="53" s="1"/>
  <c r="O214" i="53"/>
  <c r="O258" i="53" s="1"/>
  <c r="O301" i="53" s="1"/>
  <c r="X214" i="53"/>
  <c r="X258" i="53" s="1"/>
  <c r="X301" i="53" s="1"/>
  <c r="K214" i="53"/>
  <c r="K258" i="53" s="1"/>
  <c r="K301" i="53" s="1"/>
  <c r="W214" i="53"/>
  <c r="W258" i="53" s="1"/>
  <c r="W301" i="53" s="1"/>
  <c r="H164" i="53"/>
  <c r="Q214" i="53" s="1"/>
  <c r="Q258" i="53" s="1"/>
  <c r="Q301" i="53" s="1"/>
  <c r="U214" i="53"/>
  <c r="U258" i="53" s="1"/>
  <c r="U301" i="53" s="1"/>
  <c r="P214" i="53"/>
  <c r="P258" i="53" s="1"/>
  <c r="P301" i="53" s="1"/>
  <c r="T214" i="53"/>
  <c r="T258" i="53" s="1"/>
  <c r="T301" i="53" s="1"/>
  <c r="L214" i="53"/>
  <c r="L258" i="53" s="1"/>
  <c r="L301" i="53" s="1"/>
  <c r="Y214" i="53"/>
  <c r="Y258" i="53" s="1"/>
  <c r="Y301" i="53" s="1"/>
  <c r="N214" i="53"/>
  <c r="N258" i="53" s="1"/>
  <c r="N301" i="53" s="1"/>
  <c r="V214" i="53"/>
  <c r="V258" i="53" s="1"/>
  <c r="V301" i="53" s="1"/>
  <c r="R214" i="53"/>
  <c r="R258" i="53" s="1"/>
  <c r="R301" i="53" s="1"/>
  <c r="S214" i="53"/>
  <c r="S258" i="53" s="1"/>
  <c r="S301" i="53" s="1"/>
  <c r="L116" i="80"/>
  <c r="L128" i="80" s="1"/>
  <c r="L106" i="83"/>
  <c r="L211" i="83" s="1"/>
  <c r="L83" i="71" s="1"/>
  <c r="L188" i="71" s="1"/>
  <c r="L105" i="83"/>
  <c r="L210" i="83" s="1"/>
  <c r="L82" i="71" s="1"/>
  <c r="L187" i="71" s="1"/>
  <c r="T106" i="83"/>
  <c r="T211" i="83" s="1"/>
  <c r="T83" i="71" s="1"/>
  <c r="T188" i="71" s="1"/>
  <c r="T116" i="80"/>
  <c r="T128" i="80" s="1"/>
  <c r="T105" i="83"/>
  <c r="T210" i="83" s="1"/>
  <c r="T82" i="71" s="1"/>
  <c r="T187" i="71" s="1"/>
  <c r="S106" i="83"/>
  <c r="S211" i="83" s="1"/>
  <c r="S83" i="71" s="1"/>
  <c r="S188" i="71" s="1"/>
  <c r="S105" i="83"/>
  <c r="S210" i="83" s="1"/>
  <c r="S82" i="71" s="1"/>
  <c r="S187" i="71" s="1"/>
  <c r="S116" i="80"/>
  <c r="S128" i="80" s="1"/>
  <c r="R96" i="83"/>
  <c r="R184" i="83" s="1"/>
  <c r="R55" i="71" s="1"/>
  <c r="R160" i="71" s="1"/>
  <c r="R95" i="80"/>
  <c r="R107" i="80" s="1"/>
  <c r="X96" i="83"/>
  <c r="X184" i="83" s="1"/>
  <c r="X55" i="71" s="1"/>
  <c r="X160" i="71" s="1"/>
  <c r="X95" i="80"/>
  <c r="X107" i="80" s="1"/>
  <c r="T96" i="83"/>
  <c r="T184" i="83" s="1"/>
  <c r="T55" i="71" s="1"/>
  <c r="T160" i="71" s="1"/>
  <c r="T95" i="80"/>
  <c r="T107" i="80" s="1"/>
  <c r="O114" i="83"/>
  <c r="O219" i="83" s="1"/>
  <c r="O91" i="71" s="1"/>
  <c r="O196" i="71" s="1"/>
  <c r="O124" i="80"/>
  <c r="O136" i="80" s="1"/>
  <c r="X114" i="83"/>
  <c r="X219" i="83" s="1"/>
  <c r="X91" i="71" s="1"/>
  <c r="X196" i="71" s="1"/>
  <c r="X124" i="80"/>
  <c r="X136" i="80" s="1"/>
  <c r="X121" i="80"/>
  <c r="X133" i="80" s="1"/>
  <c r="W111" i="83"/>
  <c r="W216" i="83" s="1"/>
  <c r="W88" i="71" s="1"/>
  <c r="W193" i="71" s="1"/>
  <c r="M93" i="83"/>
  <c r="M181" i="83" s="1"/>
  <c r="M52" i="71" s="1"/>
  <c r="M157" i="71" s="1"/>
  <c r="M94" i="83"/>
  <c r="M182" i="83" s="1"/>
  <c r="M53" i="71" s="1"/>
  <c r="M158" i="71" s="1"/>
  <c r="M93" i="80"/>
  <c r="M105" i="80" s="1"/>
  <c r="L93" i="83"/>
  <c r="L181" i="83" s="1"/>
  <c r="L52" i="71" s="1"/>
  <c r="L157" i="71" s="1"/>
  <c r="L93" i="80"/>
  <c r="L105" i="80" s="1"/>
  <c r="L94" i="83"/>
  <c r="L182" i="83" s="1"/>
  <c r="L53" i="71" s="1"/>
  <c r="L158" i="71" s="1"/>
  <c r="Y93" i="83"/>
  <c r="Y181" i="83" s="1"/>
  <c r="Y52" i="71" s="1"/>
  <c r="Y157" i="71" s="1"/>
  <c r="Y93" i="80"/>
  <c r="Y105" i="80" s="1"/>
  <c r="Y94" i="83"/>
  <c r="Y182" i="83" s="1"/>
  <c r="Y53" i="71" s="1"/>
  <c r="Y158" i="71" s="1"/>
  <c r="V118" i="80"/>
  <c r="V130" i="80" s="1"/>
  <c r="V108" i="83"/>
  <c r="V213" i="83" s="1"/>
  <c r="V85" i="71" s="1"/>
  <c r="V190" i="71" s="1"/>
  <c r="L108" i="83"/>
  <c r="L213" i="83" s="1"/>
  <c r="L85" i="71" s="1"/>
  <c r="L190" i="71" s="1"/>
  <c r="L118" i="80"/>
  <c r="L130" i="80" s="1"/>
  <c r="T108" i="83"/>
  <c r="T213" i="83" s="1"/>
  <c r="T85" i="71" s="1"/>
  <c r="T190" i="71" s="1"/>
  <c r="T118" i="80"/>
  <c r="T130" i="80" s="1"/>
  <c r="Q107" i="83"/>
  <c r="Q212" i="83" s="1"/>
  <c r="Q84" i="71" s="1"/>
  <c r="Q189" i="71" s="1"/>
  <c r="Q117" i="80"/>
  <c r="Q129" i="80" s="1"/>
  <c r="S117" i="80"/>
  <c r="S129" i="80" s="1"/>
  <c r="S107" i="83"/>
  <c r="S212" i="83" s="1"/>
  <c r="S84" i="71" s="1"/>
  <c r="S189" i="71" s="1"/>
  <c r="U107" i="83"/>
  <c r="U212" i="83" s="1"/>
  <c r="U84" i="71" s="1"/>
  <c r="U189" i="71" s="1"/>
  <c r="U117" i="80"/>
  <c r="U129" i="80" s="1"/>
  <c r="L102" i="83"/>
  <c r="L190" i="83" s="1"/>
  <c r="L61" i="71" s="1"/>
  <c r="L166" i="71" s="1"/>
  <c r="L101" i="80"/>
  <c r="L113" i="80" s="1"/>
  <c r="N187" i="53"/>
  <c r="N231" i="53" s="1"/>
  <c r="N274" i="53" s="1"/>
  <c r="Y187" i="53"/>
  <c r="Y231" i="53" s="1"/>
  <c r="Y274" i="53" s="1"/>
  <c r="M187" i="53"/>
  <c r="M231" i="53" s="1"/>
  <c r="M274" i="53" s="1"/>
  <c r="X187" i="53"/>
  <c r="X231" i="53" s="1"/>
  <c r="X274" i="53" s="1"/>
  <c r="S187" i="53"/>
  <c r="S231" i="53" s="1"/>
  <c r="S274" i="53" s="1"/>
  <c r="T187" i="53"/>
  <c r="T231" i="53" s="1"/>
  <c r="T274" i="53" s="1"/>
  <c r="V187" i="53"/>
  <c r="V231" i="53" s="1"/>
  <c r="V274" i="53" s="1"/>
  <c r="R187" i="53"/>
  <c r="R231" i="53" s="1"/>
  <c r="R274" i="53" s="1"/>
  <c r="K187" i="53"/>
  <c r="K231" i="53" s="1"/>
  <c r="K274" i="53" s="1"/>
  <c r="W187" i="53"/>
  <c r="W231" i="53" s="1"/>
  <c r="W274" i="53" s="1"/>
  <c r="U187" i="53"/>
  <c r="U231" i="53" s="1"/>
  <c r="U274" i="53" s="1"/>
  <c r="L187" i="53"/>
  <c r="L231" i="53" s="1"/>
  <c r="L274" i="53" s="1"/>
  <c r="P187" i="53"/>
  <c r="P231" i="53" s="1"/>
  <c r="P274" i="53" s="1"/>
  <c r="J187" i="53"/>
  <c r="J231" i="53" s="1"/>
  <c r="J274" i="53" s="1"/>
  <c r="O187" i="53"/>
  <c r="O231" i="53" s="1"/>
  <c r="O274" i="53" s="1"/>
  <c r="N122" i="80"/>
  <c r="N134" i="80" s="1"/>
  <c r="N112" i="83"/>
  <c r="N217" i="83" s="1"/>
  <c r="N89" i="71" s="1"/>
  <c r="N194" i="71" s="1"/>
  <c r="W112" i="83"/>
  <c r="W217" i="83" s="1"/>
  <c r="W89" i="71" s="1"/>
  <c r="W194" i="71" s="1"/>
  <c r="W122" i="80"/>
  <c r="W134" i="80" s="1"/>
  <c r="R177" i="53"/>
  <c r="R229" i="53" s="1"/>
  <c r="R272" i="53" s="1"/>
  <c r="L177" i="53"/>
  <c r="L229" i="53" s="1"/>
  <c r="L272" i="53" s="1"/>
  <c r="J177" i="53"/>
  <c r="J229" i="53" s="1"/>
  <c r="J272" i="53" s="1"/>
  <c r="S177" i="53"/>
  <c r="S229" i="53" s="1"/>
  <c r="S272" i="53" s="1"/>
  <c r="O177" i="53"/>
  <c r="O229" i="53" s="1"/>
  <c r="O272" i="53" s="1"/>
  <c r="W177" i="53"/>
  <c r="W229" i="53" s="1"/>
  <c r="W272" i="53" s="1"/>
  <c r="M177" i="53"/>
  <c r="M229" i="53" s="1"/>
  <c r="M272" i="53" s="1"/>
  <c r="P177" i="53"/>
  <c r="P229" i="53" s="1"/>
  <c r="P272" i="53" s="1"/>
  <c r="V177" i="53"/>
  <c r="V229" i="53" s="1"/>
  <c r="V272" i="53" s="1"/>
  <c r="T177" i="53"/>
  <c r="T229" i="53" s="1"/>
  <c r="T272" i="53" s="1"/>
  <c r="U177" i="53"/>
  <c r="U229" i="53" s="1"/>
  <c r="U272" i="53" s="1"/>
  <c r="X177" i="53"/>
  <c r="X229" i="53" s="1"/>
  <c r="X272" i="53" s="1"/>
  <c r="K177" i="53"/>
  <c r="K229" i="53" s="1"/>
  <c r="K272" i="53" s="1"/>
  <c r="N177" i="53"/>
  <c r="N229" i="53" s="1"/>
  <c r="N272" i="53" s="1"/>
  <c r="Y177" i="53"/>
  <c r="Y229" i="53" s="1"/>
  <c r="Y272" i="53" s="1"/>
  <c r="Q106" i="83"/>
  <c r="Q211" i="83" s="1"/>
  <c r="Q83" i="71" s="1"/>
  <c r="Q188" i="71" s="1"/>
  <c r="Q105" i="83"/>
  <c r="Q210" i="83" s="1"/>
  <c r="Q82" i="71" s="1"/>
  <c r="Q187" i="71" s="1"/>
  <c r="Q116" i="80"/>
  <c r="Q128" i="80" s="1"/>
  <c r="O95" i="80"/>
  <c r="O107" i="80" s="1"/>
  <c r="O96" i="83"/>
  <c r="O184" i="83" s="1"/>
  <c r="O55" i="71" s="1"/>
  <c r="O160" i="71" s="1"/>
  <c r="Q112" i="83"/>
  <c r="Q217" i="83" s="1"/>
  <c r="Q89" i="71" s="1"/>
  <c r="Q194" i="71" s="1"/>
  <c r="Q122" i="80"/>
  <c r="Q134" i="80" s="1"/>
  <c r="L112" i="83"/>
  <c r="L217" i="83" s="1"/>
  <c r="L89" i="71" s="1"/>
  <c r="L194" i="71" s="1"/>
  <c r="L122" i="80"/>
  <c r="L134" i="80" s="1"/>
  <c r="H47" i="86" a="1"/>
  <c r="H47" i="86" s="1"/>
  <c r="W208" i="53"/>
  <c r="W246" i="53" s="1"/>
  <c r="W289" i="53" s="1"/>
  <c r="P208" i="53"/>
  <c r="P246" i="53" s="1"/>
  <c r="P289" i="53" s="1"/>
  <c r="V208" i="53"/>
  <c r="V246" i="53" s="1"/>
  <c r="V289" i="53" s="1"/>
  <c r="U208" i="53"/>
  <c r="U246" i="53" s="1"/>
  <c r="U289" i="53" s="1"/>
  <c r="T208" i="53"/>
  <c r="T246" i="53" s="1"/>
  <c r="T289" i="53" s="1"/>
  <c r="J208" i="53"/>
  <c r="J246" i="53" s="1"/>
  <c r="J289" i="53" s="1"/>
  <c r="S208" i="53"/>
  <c r="S246" i="53" s="1"/>
  <c r="S289" i="53" s="1"/>
  <c r="R208" i="53"/>
  <c r="R246" i="53" s="1"/>
  <c r="R289" i="53" s="1"/>
  <c r="O183" i="53"/>
  <c r="O241" i="53" s="1"/>
  <c r="O284" i="53" s="1"/>
  <c r="J183" i="53"/>
  <c r="J241" i="53" s="1"/>
  <c r="J284" i="53" s="1"/>
  <c r="W183" i="53"/>
  <c r="W241" i="53" s="1"/>
  <c r="W284" i="53" s="1"/>
  <c r="T183" i="53"/>
  <c r="T241" i="53" s="1"/>
  <c r="T284" i="53" s="1"/>
  <c r="M183" i="53"/>
  <c r="M241" i="53" s="1"/>
  <c r="M284" i="53" s="1"/>
  <c r="L183" i="53"/>
  <c r="L241" i="53" s="1"/>
  <c r="L284" i="53" s="1"/>
  <c r="U183" i="53"/>
  <c r="U241" i="53" s="1"/>
  <c r="U284" i="53" s="1"/>
  <c r="Q192" i="53"/>
  <c r="Q232" i="53" s="1"/>
  <c r="Q275" i="53" s="1"/>
  <c r="Q96" i="83"/>
  <c r="Q184" i="83" s="1"/>
  <c r="Q55" i="71" s="1"/>
  <c r="Q160" i="71" s="1"/>
  <c r="Q95" i="80"/>
  <c r="Q107" i="80" s="1"/>
  <c r="M106" i="83"/>
  <c r="M211" i="83" s="1"/>
  <c r="M83" i="71" s="1"/>
  <c r="M188" i="71" s="1"/>
  <c r="M105" i="83"/>
  <c r="M210" i="83" s="1"/>
  <c r="M82" i="71" s="1"/>
  <c r="M187" i="71" s="1"/>
  <c r="M116" i="80"/>
  <c r="M128" i="80" s="1"/>
  <c r="J106" i="83"/>
  <c r="J211" i="83" s="1"/>
  <c r="J83" i="71" s="1"/>
  <c r="J188" i="71" s="1"/>
  <c r="J105" i="83"/>
  <c r="J210" i="83" s="1"/>
  <c r="J82" i="71" s="1"/>
  <c r="J187" i="71" s="1"/>
  <c r="J116" i="80"/>
  <c r="J128" i="80" s="1"/>
  <c r="J96" i="83"/>
  <c r="J184" i="83" s="1"/>
  <c r="J55" i="71" s="1"/>
  <c r="J160" i="71" s="1"/>
  <c r="J95" i="80"/>
  <c r="J107" i="80" s="1"/>
  <c r="Y95" i="80"/>
  <c r="Y107" i="80" s="1"/>
  <c r="Y96" i="83"/>
  <c r="Y184" i="83" s="1"/>
  <c r="Y55" i="71" s="1"/>
  <c r="Y160" i="71" s="1"/>
  <c r="K124" i="80"/>
  <c r="K136" i="80" s="1"/>
  <c r="K114" i="83"/>
  <c r="K219" i="83" s="1"/>
  <c r="K91" i="71" s="1"/>
  <c r="K196" i="71" s="1"/>
  <c r="J114" i="83"/>
  <c r="J219" i="83" s="1"/>
  <c r="J91" i="71" s="1"/>
  <c r="J196" i="71" s="1"/>
  <c r="J124" i="80"/>
  <c r="J136" i="80" s="1"/>
  <c r="P111" i="83"/>
  <c r="P216" i="83" s="1"/>
  <c r="P88" i="71" s="1"/>
  <c r="P193" i="71" s="1"/>
  <c r="P121" i="80"/>
  <c r="P133" i="80" s="1"/>
  <c r="V121" i="80"/>
  <c r="V133" i="80" s="1"/>
  <c r="V111" i="83"/>
  <c r="V216" i="83" s="1"/>
  <c r="V88" i="71" s="1"/>
  <c r="V193" i="71" s="1"/>
  <c r="N93" i="83"/>
  <c r="N181" i="83" s="1"/>
  <c r="N52" i="71" s="1"/>
  <c r="N157" i="71" s="1"/>
  <c r="N93" i="80"/>
  <c r="N105" i="80" s="1"/>
  <c r="N94" i="83"/>
  <c r="N182" i="83" s="1"/>
  <c r="N53" i="71" s="1"/>
  <c r="N158" i="71" s="1"/>
  <c r="T93" i="80"/>
  <c r="T105" i="80" s="1"/>
  <c r="T94" i="83"/>
  <c r="T182" i="83" s="1"/>
  <c r="T53" i="71" s="1"/>
  <c r="T158" i="71" s="1"/>
  <c r="T93" i="83"/>
  <c r="T181" i="83" s="1"/>
  <c r="T52" i="71" s="1"/>
  <c r="T157" i="71" s="1"/>
  <c r="R94" i="83"/>
  <c r="R182" i="83" s="1"/>
  <c r="R53" i="71" s="1"/>
  <c r="R158" i="71" s="1"/>
  <c r="R93" i="80"/>
  <c r="R105" i="80" s="1"/>
  <c r="R93" i="83"/>
  <c r="R181" i="83" s="1"/>
  <c r="R52" i="71" s="1"/>
  <c r="R157" i="71" s="1"/>
  <c r="W118" i="80"/>
  <c r="W130" i="80" s="1"/>
  <c r="K118" i="80"/>
  <c r="K130" i="80" s="1"/>
  <c r="L54" i="86"/>
  <c r="R107" i="83"/>
  <c r="R212" i="83" s="1"/>
  <c r="R84" i="71" s="1"/>
  <c r="R189" i="71" s="1"/>
  <c r="R117" i="80"/>
  <c r="R129" i="80" s="1"/>
  <c r="M117" i="80"/>
  <c r="M129" i="80" s="1"/>
  <c r="M107" i="83"/>
  <c r="M212" i="83" s="1"/>
  <c r="M84" i="71" s="1"/>
  <c r="M189" i="71" s="1"/>
  <c r="O53" i="86"/>
  <c r="Y101" i="80"/>
  <c r="Y113" i="80" s="1"/>
  <c r="Y102" i="83"/>
  <c r="Y190" i="83" s="1"/>
  <c r="Y61" i="71" s="1"/>
  <c r="Y166" i="71" s="1"/>
  <c r="W102" i="83"/>
  <c r="W190" i="83" s="1"/>
  <c r="W61" i="71" s="1"/>
  <c r="W166" i="71" s="1"/>
  <c r="W101" i="80"/>
  <c r="W113" i="80" s="1"/>
  <c r="X112" i="83"/>
  <c r="X217" i="83" s="1"/>
  <c r="X89" i="71" s="1"/>
  <c r="X194" i="71" s="1"/>
  <c r="X122" i="80"/>
  <c r="X134" i="80" s="1"/>
  <c r="T112" i="83"/>
  <c r="T217" i="83" s="1"/>
  <c r="T89" i="71" s="1"/>
  <c r="T194" i="71" s="1"/>
  <c r="T122" i="80"/>
  <c r="T134" i="80" s="1"/>
  <c r="R112" i="83"/>
  <c r="R217" i="83" s="1"/>
  <c r="R89" i="71" s="1"/>
  <c r="R194" i="71" s="1"/>
  <c r="R122" i="80"/>
  <c r="R134" i="80" s="1"/>
  <c r="V114" i="83" l="1"/>
  <c r="V219" i="83" s="1"/>
  <c r="V91" i="71" s="1"/>
  <c r="V196" i="71" s="1"/>
  <c r="K183" i="53"/>
  <c r="K241" i="53" s="1"/>
  <c r="K284" i="53" s="1"/>
  <c r="Y183" i="53"/>
  <c r="Y241" i="53" s="1"/>
  <c r="Y284" i="53" s="1"/>
  <c r="K208" i="53"/>
  <c r="K246" i="53" s="1"/>
  <c r="K289" i="53" s="1"/>
  <c r="X208" i="53"/>
  <c r="X246" i="53" s="1"/>
  <c r="X289" i="53" s="1"/>
  <c r="X100" i="83" s="1"/>
  <c r="X188" i="83" s="1"/>
  <c r="X59" i="71" s="1"/>
  <c r="X164" i="71" s="1"/>
  <c r="L208" i="53"/>
  <c r="L246" i="53" s="1"/>
  <c r="L289" i="53" s="1"/>
  <c r="L100" i="83" s="1"/>
  <c r="L188" i="83" s="1"/>
  <c r="L59" i="71" s="1"/>
  <c r="L164" i="71" s="1"/>
  <c r="N107" i="83"/>
  <c r="N212" i="83" s="1"/>
  <c r="N84" i="71" s="1"/>
  <c r="N189" i="71" s="1"/>
  <c r="S121" i="80"/>
  <c r="S133" i="80" s="1"/>
  <c r="W198" i="53"/>
  <c r="W244" i="53" s="1"/>
  <c r="W287" i="53" s="1"/>
  <c r="R198" i="53"/>
  <c r="R244" i="53" s="1"/>
  <c r="R287" i="53" s="1"/>
  <c r="Y198" i="53"/>
  <c r="Y244" i="53" s="1"/>
  <c r="Y287" i="53" s="1"/>
  <c r="H139" i="53"/>
  <c r="Q198" i="53" s="1"/>
  <c r="Q244" i="53" s="1"/>
  <c r="Q287" i="53" s="1"/>
  <c r="Y124" i="80"/>
  <c r="Y136" i="80" s="1"/>
  <c r="K107" i="83"/>
  <c r="K212" i="83" s="1"/>
  <c r="K84" i="71" s="1"/>
  <c r="K189" i="71" s="1"/>
  <c r="P102" i="83"/>
  <c r="P190" i="83" s="1"/>
  <c r="P61" i="71" s="1"/>
  <c r="P166" i="71" s="1"/>
  <c r="O198" i="53"/>
  <c r="O244" i="53" s="1"/>
  <c r="O287" i="53" s="1"/>
  <c r="L198" i="53"/>
  <c r="L244" i="53" s="1"/>
  <c r="L287" i="53" s="1"/>
  <c r="L97" i="80" s="1"/>
  <c r="L109" i="80" s="1"/>
  <c r="H115" i="53"/>
  <c r="Q183" i="53" s="1"/>
  <c r="Q241" i="53" s="1"/>
  <c r="Q284" i="53" s="1"/>
  <c r="Q94" i="80" s="1"/>
  <c r="Q106" i="80" s="1"/>
  <c r="S114" i="83"/>
  <c r="S219" i="83" s="1"/>
  <c r="S91" i="71" s="1"/>
  <c r="S196" i="71" s="1"/>
  <c r="T117" i="80"/>
  <c r="T129" i="80" s="1"/>
  <c r="K121" i="80"/>
  <c r="K133" i="80" s="1"/>
  <c r="V122" i="80"/>
  <c r="V134" i="80" s="1"/>
  <c r="R183" i="53"/>
  <c r="R241" i="53" s="1"/>
  <c r="R284" i="53" s="1"/>
  <c r="R95" i="83" s="1"/>
  <c r="R183" i="83" s="1"/>
  <c r="R54" i="71" s="1"/>
  <c r="R159" i="71" s="1"/>
  <c r="V183" i="53"/>
  <c r="V241" i="53" s="1"/>
  <c r="V284" i="53" s="1"/>
  <c r="V95" i="83" s="1"/>
  <c r="V183" i="83" s="1"/>
  <c r="V54" i="71" s="1"/>
  <c r="V159" i="71" s="1"/>
  <c r="N183" i="53"/>
  <c r="N241" i="53" s="1"/>
  <c r="N284" i="53" s="1"/>
  <c r="N94" i="80" s="1"/>
  <c r="N106" i="80" s="1"/>
  <c r="N208" i="53"/>
  <c r="N246" i="53" s="1"/>
  <c r="N289" i="53" s="1"/>
  <c r="O208" i="53"/>
  <c r="O246" i="53" s="1"/>
  <c r="O289" i="53" s="1"/>
  <c r="S183" i="53"/>
  <c r="S241" i="53" s="1"/>
  <c r="S284" i="53" s="1"/>
  <c r="P183" i="53"/>
  <c r="P241" i="53" s="1"/>
  <c r="P284" i="53" s="1"/>
  <c r="P94" i="80" s="1"/>
  <c r="P106" i="80" s="1"/>
  <c r="M208" i="53"/>
  <c r="M246" i="53" s="1"/>
  <c r="M289" i="53" s="1"/>
  <c r="X198" i="53"/>
  <c r="X244" i="53" s="1"/>
  <c r="X287" i="53" s="1"/>
  <c r="X98" i="83" s="1"/>
  <c r="X186" i="83" s="1"/>
  <c r="X57" i="71" s="1"/>
  <c r="X162" i="71" s="1"/>
  <c r="N213" i="53"/>
  <c r="N247" i="53" s="1"/>
  <c r="N290" i="53" s="1"/>
  <c r="P213" i="53"/>
  <c r="P247" i="53" s="1"/>
  <c r="P290" i="53" s="1"/>
  <c r="M213" i="53"/>
  <c r="M247" i="53" s="1"/>
  <c r="M290" i="53" s="1"/>
  <c r="M100" i="80" s="1"/>
  <c r="M112" i="80" s="1"/>
  <c r="V199" i="53"/>
  <c r="V255" i="53" s="1"/>
  <c r="V298" i="53" s="1"/>
  <c r="V110" i="83" s="1"/>
  <c r="V215" i="83" s="1"/>
  <c r="V87" i="71" s="1"/>
  <c r="V192" i="71" s="1"/>
  <c r="J199" i="53"/>
  <c r="J255" i="53" s="1"/>
  <c r="J298" i="53" s="1"/>
  <c r="J110" i="83" s="1"/>
  <c r="J215" i="83" s="1"/>
  <c r="J87" i="71" s="1"/>
  <c r="J192" i="71" s="1"/>
  <c r="W199" i="53"/>
  <c r="W255" i="53" s="1"/>
  <c r="W298" i="53" s="1"/>
  <c r="W110" i="83" s="1"/>
  <c r="W215" i="83" s="1"/>
  <c r="W87" i="71" s="1"/>
  <c r="W192" i="71" s="1"/>
  <c r="Y213" i="53"/>
  <c r="Y247" i="53" s="1"/>
  <c r="Y290" i="53" s="1"/>
  <c r="K213" i="53"/>
  <c r="K247" i="53" s="1"/>
  <c r="K290" i="53" s="1"/>
  <c r="K101" i="83" s="1"/>
  <c r="K189" i="83" s="1"/>
  <c r="K60" i="71" s="1"/>
  <c r="K165" i="71" s="1"/>
  <c r="M199" i="53"/>
  <c r="M255" i="53" s="1"/>
  <c r="M298" i="53" s="1"/>
  <c r="O199" i="53"/>
  <c r="O255" i="53" s="1"/>
  <c r="O298" i="53" s="1"/>
  <c r="O110" i="83" s="1"/>
  <c r="O215" i="83" s="1"/>
  <c r="O87" i="71" s="1"/>
  <c r="O192" i="71" s="1"/>
  <c r="T199" i="53"/>
  <c r="T255" i="53" s="1"/>
  <c r="T298" i="53" s="1"/>
  <c r="T110" i="83" s="1"/>
  <c r="T215" i="83" s="1"/>
  <c r="T87" i="71" s="1"/>
  <c r="T192" i="71" s="1"/>
  <c r="O213" i="53"/>
  <c r="O247" i="53" s="1"/>
  <c r="O290" i="53" s="1"/>
  <c r="X213" i="53"/>
  <c r="X247" i="53" s="1"/>
  <c r="X290" i="53" s="1"/>
  <c r="X101" i="83" s="1"/>
  <c r="X189" i="83" s="1"/>
  <c r="X60" i="71" s="1"/>
  <c r="X165" i="71" s="1"/>
  <c r="H163" i="53"/>
  <c r="Q213" i="53" s="1"/>
  <c r="Q247" i="53" s="1"/>
  <c r="Q290" i="53" s="1"/>
  <c r="Y199" i="53"/>
  <c r="Y255" i="53" s="1"/>
  <c r="Y298" i="53" s="1"/>
  <c r="Y120" i="80" s="1"/>
  <c r="Y132" i="80" s="1"/>
  <c r="H140" i="53"/>
  <c r="Q199" i="53" s="1"/>
  <c r="Q255" i="53" s="1"/>
  <c r="Q298" i="53" s="1"/>
  <c r="Q110" i="83" s="1"/>
  <c r="Q215" i="83" s="1"/>
  <c r="Q87" i="71" s="1"/>
  <c r="Q192" i="71" s="1"/>
  <c r="H53" i="86"/>
  <c r="H56" i="86" s="1"/>
  <c r="J213" i="53"/>
  <c r="J247" i="53" s="1"/>
  <c r="J290" i="53" s="1"/>
  <c r="W213" i="53"/>
  <c r="W247" i="53" s="1"/>
  <c r="W290" i="53" s="1"/>
  <c r="W100" i="80" s="1"/>
  <c r="W112" i="80" s="1"/>
  <c r="Q93" i="83"/>
  <c r="Q181" i="83" s="1"/>
  <c r="Q52" i="71" s="1"/>
  <c r="Q157" i="71" s="1"/>
  <c r="P199" i="53"/>
  <c r="P255" i="53" s="1"/>
  <c r="P298" i="53" s="1"/>
  <c r="P110" i="83" s="1"/>
  <c r="P215" i="83" s="1"/>
  <c r="P87" i="71" s="1"/>
  <c r="P192" i="71" s="1"/>
  <c r="N199" i="53"/>
  <c r="N255" i="53" s="1"/>
  <c r="N298" i="53" s="1"/>
  <c r="N110" i="83" s="1"/>
  <c r="N215" i="83" s="1"/>
  <c r="N87" i="71" s="1"/>
  <c r="N192" i="71" s="1"/>
  <c r="S213" i="53"/>
  <c r="S247" i="53" s="1"/>
  <c r="S290" i="53" s="1"/>
  <c r="S100" i="80" s="1"/>
  <c r="S112" i="80" s="1"/>
  <c r="L213" i="53"/>
  <c r="L247" i="53" s="1"/>
  <c r="L290" i="53" s="1"/>
  <c r="R199" i="53"/>
  <c r="R255" i="53" s="1"/>
  <c r="R298" i="53" s="1"/>
  <c r="R110" i="83" s="1"/>
  <c r="R215" i="83" s="1"/>
  <c r="R87" i="71" s="1"/>
  <c r="R192" i="71" s="1"/>
  <c r="U199" i="53"/>
  <c r="U255" i="53" s="1"/>
  <c r="U298" i="53" s="1"/>
  <c r="S118" i="80"/>
  <c r="S130" i="80" s="1"/>
  <c r="R111" i="83"/>
  <c r="R216" i="83" s="1"/>
  <c r="R88" i="71" s="1"/>
  <c r="R193" i="71" s="1"/>
  <c r="H54" i="86"/>
  <c r="L111" i="83"/>
  <c r="L216" i="83" s="1"/>
  <c r="L88" i="71" s="1"/>
  <c r="L193" i="71" s="1"/>
  <c r="L194" i="53"/>
  <c r="L254" i="53" s="1"/>
  <c r="L297" i="53" s="1"/>
  <c r="L109" i="83" s="1"/>
  <c r="L214" i="83" s="1"/>
  <c r="L86" i="71" s="1"/>
  <c r="L191" i="71" s="1"/>
  <c r="N194" i="53"/>
  <c r="N254" i="53" s="1"/>
  <c r="N297" i="53" s="1"/>
  <c r="N109" i="83" s="1"/>
  <c r="N214" i="83" s="1"/>
  <c r="N86" i="71" s="1"/>
  <c r="N191" i="71" s="1"/>
  <c r="U194" i="53"/>
  <c r="U254" i="53" s="1"/>
  <c r="U297" i="53" s="1"/>
  <c r="U109" i="83" s="1"/>
  <c r="U214" i="83" s="1"/>
  <c r="U86" i="71" s="1"/>
  <c r="U191" i="71" s="1"/>
  <c r="M194" i="53"/>
  <c r="M254" i="53" s="1"/>
  <c r="M297" i="53" s="1"/>
  <c r="M119" i="80" s="1"/>
  <c r="M131" i="80" s="1"/>
  <c r="W194" i="53"/>
  <c r="W254" i="53" s="1"/>
  <c r="W297" i="53" s="1"/>
  <c r="W109" i="83" s="1"/>
  <c r="W214" i="83" s="1"/>
  <c r="W86" i="71" s="1"/>
  <c r="W191" i="71" s="1"/>
  <c r="T111" i="83"/>
  <c r="T216" i="83" s="1"/>
  <c r="T88" i="71" s="1"/>
  <c r="T193" i="71" s="1"/>
  <c r="H155" i="53"/>
  <c r="Q208" i="53" s="1"/>
  <c r="Q246" i="53" s="1"/>
  <c r="Q289" i="53" s="1"/>
  <c r="X194" i="53"/>
  <c r="X254" i="53" s="1"/>
  <c r="X297" i="53" s="1"/>
  <c r="L193" i="53"/>
  <c r="L243" i="53" s="1"/>
  <c r="L286" i="53" s="1"/>
  <c r="L97" i="83" s="1"/>
  <c r="L185" i="83" s="1"/>
  <c r="L56" i="71" s="1"/>
  <c r="L161" i="71" s="1"/>
  <c r="X193" i="53"/>
  <c r="X243" i="53" s="1"/>
  <c r="X286" i="53" s="1"/>
  <c r="X96" i="80" s="1"/>
  <c r="X108" i="80" s="1"/>
  <c r="T95" i="83"/>
  <c r="T183" i="83" s="1"/>
  <c r="T54" i="71" s="1"/>
  <c r="T159" i="71" s="1"/>
  <c r="T94" i="80"/>
  <c r="T106" i="80" s="1"/>
  <c r="J99" i="80"/>
  <c r="J111" i="80" s="1"/>
  <c r="J100" i="83"/>
  <c r="J188" i="83" s="1"/>
  <c r="J59" i="71" s="1"/>
  <c r="J164" i="71" s="1"/>
  <c r="R100" i="83"/>
  <c r="R188" i="83" s="1"/>
  <c r="R59" i="71" s="1"/>
  <c r="R164" i="71" s="1"/>
  <c r="R99" i="80"/>
  <c r="R111" i="80" s="1"/>
  <c r="J82" i="83"/>
  <c r="J153" i="83" s="1"/>
  <c r="J23" i="71" s="1"/>
  <c r="J128" i="71" s="1"/>
  <c r="J70" i="80"/>
  <c r="J81" i="83"/>
  <c r="J152" i="83" s="1"/>
  <c r="W84" i="83"/>
  <c r="W155" i="83" s="1"/>
  <c r="W25" i="71" s="1"/>
  <c r="W130" i="71" s="1"/>
  <c r="W72" i="80"/>
  <c r="W84" i="80" s="1"/>
  <c r="W144" i="80" s="1"/>
  <c r="W170" i="80" s="1"/>
  <c r="W271" i="80" s="1"/>
  <c r="T123" i="80"/>
  <c r="T135" i="80" s="1"/>
  <c r="T113" i="83"/>
  <c r="T218" i="83" s="1"/>
  <c r="T90" i="71" s="1"/>
  <c r="T195" i="71" s="1"/>
  <c r="R98" i="83"/>
  <c r="R186" i="83" s="1"/>
  <c r="R57" i="71" s="1"/>
  <c r="R162" i="71" s="1"/>
  <c r="R97" i="80"/>
  <c r="R109" i="80" s="1"/>
  <c r="V101" i="83"/>
  <c r="V189" i="83" s="1"/>
  <c r="V60" i="71" s="1"/>
  <c r="V165" i="71" s="1"/>
  <c r="V100" i="80"/>
  <c r="V112" i="80" s="1"/>
  <c r="V99" i="83"/>
  <c r="V187" i="83" s="1"/>
  <c r="V58" i="71" s="1"/>
  <c r="V163" i="71" s="1"/>
  <c r="V98" i="80"/>
  <c r="V110" i="80" s="1"/>
  <c r="X120" i="80"/>
  <c r="X132" i="80" s="1"/>
  <c r="X110" i="83"/>
  <c r="X215" i="83" s="1"/>
  <c r="X87" i="71" s="1"/>
  <c r="X192" i="71" s="1"/>
  <c r="N97" i="83"/>
  <c r="N185" i="83" s="1"/>
  <c r="N56" i="71" s="1"/>
  <c r="N161" i="71" s="1"/>
  <c r="N96" i="80"/>
  <c r="N108" i="80" s="1"/>
  <c r="M86" i="83"/>
  <c r="M157" i="83" s="1"/>
  <c r="M27" i="71" s="1"/>
  <c r="M132" i="71" s="1"/>
  <c r="M74" i="80"/>
  <c r="M86" i="80" s="1"/>
  <c r="Q73" i="80"/>
  <c r="Q85" i="80" s="1"/>
  <c r="Q85" i="83"/>
  <c r="Q156" i="83" s="1"/>
  <c r="Q26" i="71" s="1"/>
  <c r="Q131" i="71" s="1"/>
  <c r="M95" i="83"/>
  <c r="M183" i="83" s="1"/>
  <c r="M54" i="71" s="1"/>
  <c r="M159" i="71" s="1"/>
  <c r="M94" i="80"/>
  <c r="M106" i="80" s="1"/>
  <c r="J95" i="83"/>
  <c r="J183" i="83" s="1"/>
  <c r="J54" i="71" s="1"/>
  <c r="J159" i="71" s="1"/>
  <c r="J94" i="80"/>
  <c r="J106" i="80" s="1"/>
  <c r="S100" i="83"/>
  <c r="S188" i="83" s="1"/>
  <c r="S59" i="71" s="1"/>
  <c r="S164" i="71" s="1"/>
  <c r="S99" i="80"/>
  <c r="S111" i="80" s="1"/>
  <c r="U100" i="83"/>
  <c r="U188" i="83" s="1"/>
  <c r="U59" i="71" s="1"/>
  <c r="U164" i="71" s="1"/>
  <c r="U99" i="80"/>
  <c r="U111" i="80" s="1"/>
  <c r="W99" i="80"/>
  <c r="W111" i="80" s="1"/>
  <c r="W100" i="83"/>
  <c r="W188" i="83" s="1"/>
  <c r="W59" i="71" s="1"/>
  <c r="W164" i="71" s="1"/>
  <c r="N81" i="83"/>
  <c r="N152" i="83" s="1"/>
  <c r="N82" i="83"/>
  <c r="N153" i="83" s="1"/>
  <c r="N23" i="71" s="1"/>
  <c r="N128" i="71" s="1"/>
  <c r="N70" i="80"/>
  <c r="N82" i="80" s="1"/>
  <c r="N142" i="80" s="1"/>
  <c r="N168" i="80" s="1"/>
  <c r="P81" i="83"/>
  <c r="P152" i="83" s="1"/>
  <c r="P70" i="80"/>
  <c r="P82" i="80" s="1"/>
  <c r="P142" i="80" s="1"/>
  <c r="P168" i="80" s="1"/>
  <c r="P82" i="83"/>
  <c r="P153" i="83" s="1"/>
  <c r="P23" i="71" s="1"/>
  <c r="P128" i="71" s="1"/>
  <c r="L81" i="83"/>
  <c r="L152" i="83" s="1"/>
  <c r="L82" i="83"/>
  <c r="L153" i="83" s="1"/>
  <c r="L23" i="71" s="1"/>
  <c r="L128" i="71" s="1"/>
  <c r="L70" i="80"/>
  <c r="L82" i="80" s="1"/>
  <c r="L142" i="80" s="1"/>
  <c r="L168" i="80" s="1"/>
  <c r="L269" i="80" s="1"/>
  <c r="O84" i="83"/>
  <c r="O155" i="83" s="1"/>
  <c r="O25" i="71" s="1"/>
  <c r="O130" i="71" s="1"/>
  <c r="O72" i="80"/>
  <c r="O84" i="80" s="1"/>
  <c r="O144" i="80" s="1"/>
  <c r="O170" i="80" s="1"/>
  <c r="O271" i="80" s="1"/>
  <c r="K84" i="83"/>
  <c r="K155" i="83" s="1"/>
  <c r="K25" i="71" s="1"/>
  <c r="K130" i="71" s="1"/>
  <c r="K72" i="80"/>
  <c r="K84" i="80" s="1"/>
  <c r="K144" i="80" s="1"/>
  <c r="K170" i="80" s="1"/>
  <c r="K271" i="80" s="1"/>
  <c r="M72" i="80"/>
  <c r="M84" i="80" s="1"/>
  <c r="M144" i="80" s="1"/>
  <c r="M170" i="80" s="1"/>
  <c r="M271" i="80" s="1"/>
  <c r="M84" i="83"/>
  <c r="M155" i="83" s="1"/>
  <c r="M25" i="71" s="1"/>
  <c r="M130" i="71" s="1"/>
  <c r="R113" i="83"/>
  <c r="R218" i="83" s="1"/>
  <c r="R90" i="71" s="1"/>
  <c r="R195" i="71" s="1"/>
  <c r="R123" i="80"/>
  <c r="R135" i="80" s="1"/>
  <c r="P123" i="80"/>
  <c r="P135" i="80" s="1"/>
  <c r="P113" i="83"/>
  <c r="P218" i="83" s="1"/>
  <c r="P90" i="71" s="1"/>
  <c r="P195" i="71" s="1"/>
  <c r="O113" i="83"/>
  <c r="O218" i="83" s="1"/>
  <c r="O90" i="71" s="1"/>
  <c r="O195" i="71" s="1"/>
  <c r="O123" i="80"/>
  <c r="O135" i="80" s="1"/>
  <c r="O98" i="83"/>
  <c r="O186" i="83" s="1"/>
  <c r="O57" i="71" s="1"/>
  <c r="O162" i="71" s="1"/>
  <c r="O97" i="80"/>
  <c r="O109" i="80" s="1"/>
  <c r="L98" i="83"/>
  <c r="L186" i="83" s="1"/>
  <c r="L57" i="71" s="1"/>
  <c r="L162" i="71" s="1"/>
  <c r="N192" i="53"/>
  <c r="N232" i="53" s="1"/>
  <c r="N275" i="53" s="1"/>
  <c r="W192" i="53"/>
  <c r="W232" i="53" s="1"/>
  <c r="W275" i="53" s="1"/>
  <c r="J192" i="53"/>
  <c r="J232" i="53" s="1"/>
  <c r="J275" i="53" s="1"/>
  <c r="T192" i="53"/>
  <c r="T232" i="53" s="1"/>
  <c r="T275" i="53" s="1"/>
  <c r="V192" i="53"/>
  <c r="V232" i="53" s="1"/>
  <c r="V275" i="53" s="1"/>
  <c r="X192" i="53"/>
  <c r="X232" i="53" s="1"/>
  <c r="X275" i="53" s="1"/>
  <c r="R192" i="53"/>
  <c r="R232" i="53" s="1"/>
  <c r="R275" i="53" s="1"/>
  <c r="U192" i="53"/>
  <c r="U232" i="53" s="1"/>
  <c r="U275" i="53" s="1"/>
  <c r="P192" i="53"/>
  <c r="P232" i="53" s="1"/>
  <c r="P275" i="53" s="1"/>
  <c r="Y192" i="53"/>
  <c r="Y232" i="53" s="1"/>
  <c r="Y275" i="53" s="1"/>
  <c r="S192" i="53"/>
  <c r="S232" i="53" s="1"/>
  <c r="S275" i="53" s="1"/>
  <c r="O192" i="53"/>
  <c r="O232" i="53" s="1"/>
  <c r="O275" i="53" s="1"/>
  <c r="M192" i="53"/>
  <c r="M232" i="53" s="1"/>
  <c r="M275" i="53" s="1"/>
  <c r="K192" i="53"/>
  <c r="K232" i="53" s="1"/>
  <c r="K275" i="53" s="1"/>
  <c r="L192" i="53"/>
  <c r="L232" i="53" s="1"/>
  <c r="L275" i="53" s="1"/>
  <c r="Q97" i="80"/>
  <c r="Q109" i="80" s="1"/>
  <c r="Q98" i="83"/>
  <c r="Q186" i="83" s="1"/>
  <c r="Q57" i="71" s="1"/>
  <c r="Q162" i="71" s="1"/>
  <c r="N101" i="83"/>
  <c r="N189" i="83" s="1"/>
  <c r="N60" i="71" s="1"/>
  <c r="N165" i="71" s="1"/>
  <c r="N100" i="80"/>
  <c r="N112" i="80" s="1"/>
  <c r="P100" i="80"/>
  <c r="P112" i="80" s="1"/>
  <c r="P101" i="83"/>
  <c r="P189" i="83" s="1"/>
  <c r="P60" i="71" s="1"/>
  <c r="P165" i="71" s="1"/>
  <c r="M101" i="83"/>
  <c r="M189" i="83" s="1"/>
  <c r="M60" i="71" s="1"/>
  <c r="M165" i="71" s="1"/>
  <c r="L83" i="83"/>
  <c r="L154" i="83" s="1"/>
  <c r="L24" i="71" s="1"/>
  <c r="L129" i="71" s="1"/>
  <c r="L71" i="80"/>
  <c r="L83" i="80" s="1"/>
  <c r="R83" i="83"/>
  <c r="R154" i="83" s="1"/>
  <c r="R24" i="71" s="1"/>
  <c r="R129" i="71" s="1"/>
  <c r="R71" i="80"/>
  <c r="R83" i="80" s="1"/>
  <c r="T98" i="80"/>
  <c r="T110" i="80" s="1"/>
  <c r="T99" i="83"/>
  <c r="T187" i="83" s="1"/>
  <c r="T58" i="71" s="1"/>
  <c r="T163" i="71" s="1"/>
  <c r="M99" i="83"/>
  <c r="M187" i="83" s="1"/>
  <c r="M58" i="71" s="1"/>
  <c r="M163" i="71" s="1"/>
  <c r="M98" i="80"/>
  <c r="M110" i="80" s="1"/>
  <c r="R109" i="83"/>
  <c r="R214" i="83" s="1"/>
  <c r="R86" i="71" s="1"/>
  <c r="R191" i="71" s="1"/>
  <c r="R119" i="80"/>
  <c r="R131" i="80" s="1"/>
  <c r="Y109" i="83"/>
  <c r="Y214" i="83" s="1"/>
  <c r="Y86" i="71" s="1"/>
  <c r="Y191" i="71" s="1"/>
  <c r="Y119" i="80"/>
  <c r="Y131" i="80" s="1"/>
  <c r="O119" i="80"/>
  <c r="O131" i="80" s="1"/>
  <c r="O109" i="83"/>
  <c r="O214" i="83" s="1"/>
  <c r="O86" i="71" s="1"/>
  <c r="O191" i="71" s="1"/>
  <c r="Q87" i="83"/>
  <c r="Q158" i="83" s="1"/>
  <c r="Q28" i="71" s="1"/>
  <c r="Q133" i="71" s="1"/>
  <c r="Q75" i="80"/>
  <c r="Q87" i="80" s="1"/>
  <c r="M212" i="53"/>
  <c r="M236" i="53" s="1"/>
  <c r="M279" i="53" s="1"/>
  <c r="K212" i="53"/>
  <c r="K236" i="53" s="1"/>
  <c r="K279" i="53" s="1"/>
  <c r="S212" i="53"/>
  <c r="S236" i="53" s="1"/>
  <c r="S279" i="53" s="1"/>
  <c r="N212" i="53"/>
  <c r="N236" i="53" s="1"/>
  <c r="N279" i="53" s="1"/>
  <c r="X212" i="53"/>
  <c r="X236" i="53" s="1"/>
  <c r="X279" i="53" s="1"/>
  <c r="R212" i="53"/>
  <c r="R236" i="53" s="1"/>
  <c r="R279" i="53" s="1"/>
  <c r="L212" i="53"/>
  <c r="L236" i="53" s="1"/>
  <c r="L279" i="53" s="1"/>
  <c r="W212" i="53"/>
  <c r="W236" i="53" s="1"/>
  <c r="W279" i="53" s="1"/>
  <c r="J212" i="53"/>
  <c r="J236" i="53" s="1"/>
  <c r="J279" i="53" s="1"/>
  <c r="V212" i="53"/>
  <c r="V236" i="53" s="1"/>
  <c r="V279" i="53" s="1"/>
  <c r="P212" i="53"/>
  <c r="P236" i="53" s="1"/>
  <c r="P279" i="53" s="1"/>
  <c r="Y212" i="53"/>
  <c r="Y236" i="53" s="1"/>
  <c r="Y279" i="53" s="1"/>
  <c r="U212" i="53"/>
  <c r="U236" i="53" s="1"/>
  <c r="U279" i="53" s="1"/>
  <c r="T212" i="53"/>
  <c r="T236" i="53" s="1"/>
  <c r="T279" i="53" s="1"/>
  <c r="O212" i="53"/>
  <c r="O236" i="53" s="1"/>
  <c r="O279" i="53" s="1"/>
  <c r="K97" i="83"/>
  <c r="K185" i="83" s="1"/>
  <c r="K56" i="71" s="1"/>
  <c r="K161" i="71" s="1"/>
  <c r="K96" i="80"/>
  <c r="K108" i="80" s="1"/>
  <c r="T97" i="83"/>
  <c r="T185" i="83" s="1"/>
  <c r="T56" i="71" s="1"/>
  <c r="T161" i="71" s="1"/>
  <c r="T96" i="80"/>
  <c r="T108" i="80" s="1"/>
  <c r="U86" i="83"/>
  <c r="U157" i="83" s="1"/>
  <c r="U27" i="71" s="1"/>
  <c r="U132" i="71" s="1"/>
  <c r="U74" i="80"/>
  <c r="U86" i="80" s="1"/>
  <c r="X86" i="83"/>
  <c r="X157" i="83" s="1"/>
  <c r="X27" i="71" s="1"/>
  <c r="X132" i="71" s="1"/>
  <c r="X74" i="80"/>
  <c r="X86" i="80" s="1"/>
  <c r="U95" i="83"/>
  <c r="U183" i="83" s="1"/>
  <c r="U54" i="71" s="1"/>
  <c r="U159" i="71" s="1"/>
  <c r="U94" i="80"/>
  <c r="U106" i="80" s="1"/>
  <c r="L95" i="83"/>
  <c r="L183" i="83" s="1"/>
  <c r="L54" i="71" s="1"/>
  <c r="L159" i="71" s="1"/>
  <c r="L94" i="80"/>
  <c r="L106" i="80" s="1"/>
  <c r="V82" i="83"/>
  <c r="V153" i="83" s="1"/>
  <c r="V23" i="71" s="1"/>
  <c r="V128" i="71" s="1"/>
  <c r="V81" i="83"/>
  <c r="V152" i="83" s="1"/>
  <c r="V70" i="80"/>
  <c r="V82" i="80" s="1"/>
  <c r="V142" i="80" s="1"/>
  <c r="V168" i="80" s="1"/>
  <c r="X113" i="83"/>
  <c r="X218" i="83" s="1"/>
  <c r="X90" i="71" s="1"/>
  <c r="X195" i="71" s="1"/>
  <c r="X123" i="80"/>
  <c r="X135" i="80" s="1"/>
  <c r="Y97" i="80"/>
  <c r="Y109" i="80" s="1"/>
  <c r="Y98" i="83"/>
  <c r="Y186" i="83" s="1"/>
  <c r="Y57" i="71" s="1"/>
  <c r="Y162" i="71" s="1"/>
  <c r="R101" i="83"/>
  <c r="R189" i="83" s="1"/>
  <c r="R60" i="71" s="1"/>
  <c r="R165" i="71" s="1"/>
  <c r="R100" i="80"/>
  <c r="R112" i="80" s="1"/>
  <c r="Y71" i="80"/>
  <c r="Y83" i="80" s="1"/>
  <c r="Y83" i="83"/>
  <c r="Y154" i="83" s="1"/>
  <c r="Y24" i="71" s="1"/>
  <c r="Y129" i="71" s="1"/>
  <c r="U99" i="83"/>
  <c r="U187" i="83" s="1"/>
  <c r="U58" i="71" s="1"/>
  <c r="U163" i="71" s="1"/>
  <c r="U98" i="80"/>
  <c r="U110" i="80" s="1"/>
  <c r="S110" i="83"/>
  <c r="S215" i="83" s="1"/>
  <c r="S87" i="71" s="1"/>
  <c r="S192" i="71" s="1"/>
  <c r="S120" i="80"/>
  <c r="S132" i="80" s="1"/>
  <c r="L110" i="83"/>
  <c r="L215" i="83" s="1"/>
  <c r="L87" i="71" s="1"/>
  <c r="L192" i="71" s="1"/>
  <c r="L120" i="80"/>
  <c r="L132" i="80" s="1"/>
  <c r="M97" i="83"/>
  <c r="M185" i="83" s="1"/>
  <c r="M56" i="71" s="1"/>
  <c r="M161" i="71" s="1"/>
  <c r="M96" i="80"/>
  <c r="M108" i="80" s="1"/>
  <c r="Q88" i="83"/>
  <c r="Q159" i="83" s="1"/>
  <c r="Q29" i="71" s="1"/>
  <c r="Q134" i="71" s="1"/>
  <c r="Q76" i="80"/>
  <c r="Q88" i="80" s="1"/>
  <c r="L74" i="80"/>
  <c r="L86" i="80" s="1"/>
  <c r="L86" i="83"/>
  <c r="L157" i="83" s="1"/>
  <c r="L27" i="71" s="1"/>
  <c r="L132" i="71" s="1"/>
  <c r="Q97" i="83"/>
  <c r="Q185" i="83" s="1"/>
  <c r="Q56" i="71" s="1"/>
  <c r="Q161" i="71" s="1"/>
  <c r="Q96" i="80"/>
  <c r="Q108" i="80" s="1"/>
  <c r="K94" i="80"/>
  <c r="K106" i="80" s="1"/>
  <c r="K95" i="83"/>
  <c r="K183" i="83" s="1"/>
  <c r="K54" i="71" s="1"/>
  <c r="K159" i="71" s="1"/>
  <c r="Y95" i="83"/>
  <c r="Y183" i="83" s="1"/>
  <c r="Y54" i="71" s="1"/>
  <c r="Y159" i="71" s="1"/>
  <c r="Y94" i="80"/>
  <c r="Y106" i="80" s="1"/>
  <c r="K100" i="83"/>
  <c r="K188" i="83" s="1"/>
  <c r="K59" i="71" s="1"/>
  <c r="K164" i="71" s="1"/>
  <c r="K99" i="80"/>
  <c r="K111" i="80" s="1"/>
  <c r="X99" i="80"/>
  <c r="X111" i="80" s="1"/>
  <c r="K81" i="83"/>
  <c r="K152" i="83" s="1"/>
  <c r="K82" i="83"/>
  <c r="K153" i="83" s="1"/>
  <c r="K23" i="71" s="1"/>
  <c r="K128" i="71" s="1"/>
  <c r="K70" i="80"/>
  <c r="K82" i="80" s="1"/>
  <c r="K142" i="80" s="1"/>
  <c r="K168" i="80" s="1"/>
  <c r="M70" i="80"/>
  <c r="M82" i="80" s="1"/>
  <c r="M142" i="80" s="1"/>
  <c r="M168" i="80" s="1"/>
  <c r="M269" i="80" s="1"/>
  <c r="M82" i="83"/>
  <c r="M153" i="83" s="1"/>
  <c r="M23" i="71" s="1"/>
  <c r="M128" i="71" s="1"/>
  <c r="M81" i="83"/>
  <c r="M152" i="83" s="1"/>
  <c r="R82" i="83"/>
  <c r="R153" i="83" s="1"/>
  <c r="R23" i="71" s="1"/>
  <c r="R128" i="71" s="1"/>
  <c r="R81" i="83"/>
  <c r="R152" i="83" s="1"/>
  <c r="R70" i="80"/>
  <c r="R82" i="80" s="1"/>
  <c r="R142" i="80" s="1"/>
  <c r="R168" i="80" s="1"/>
  <c r="R269" i="80" s="1"/>
  <c r="J84" i="83"/>
  <c r="J155" i="83" s="1"/>
  <c r="J25" i="71" s="1"/>
  <c r="J130" i="71" s="1"/>
  <c r="J72" i="80"/>
  <c r="J84" i="80" s="1"/>
  <c r="J144" i="80" s="1"/>
  <c r="R84" i="83"/>
  <c r="R155" i="83" s="1"/>
  <c r="R25" i="71" s="1"/>
  <c r="R130" i="71" s="1"/>
  <c r="R72" i="80"/>
  <c r="R84" i="80" s="1"/>
  <c r="R144" i="80" s="1"/>
  <c r="R170" i="80" s="1"/>
  <c r="R271" i="80" s="1"/>
  <c r="Y84" i="83"/>
  <c r="Y155" i="83" s="1"/>
  <c r="Y25" i="71" s="1"/>
  <c r="Y130" i="71" s="1"/>
  <c r="Y72" i="80"/>
  <c r="Y84" i="80" s="1"/>
  <c r="Y144" i="80" s="1"/>
  <c r="Y170" i="80" s="1"/>
  <c r="Y271" i="80" s="1"/>
  <c r="V113" i="83"/>
  <c r="V218" i="83" s="1"/>
  <c r="V90" i="71" s="1"/>
  <c r="V195" i="71" s="1"/>
  <c r="V123" i="80"/>
  <c r="V135" i="80" s="1"/>
  <c r="U113" i="83"/>
  <c r="U218" i="83" s="1"/>
  <c r="U90" i="71" s="1"/>
  <c r="U195" i="71" s="1"/>
  <c r="U123" i="80"/>
  <c r="U135" i="80" s="1"/>
  <c r="M113" i="83"/>
  <c r="M218" i="83" s="1"/>
  <c r="M90" i="71" s="1"/>
  <c r="M195" i="71" s="1"/>
  <c r="M123" i="80"/>
  <c r="M135" i="80" s="1"/>
  <c r="V97" i="80"/>
  <c r="V109" i="80" s="1"/>
  <c r="V98" i="83"/>
  <c r="V186" i="83" s="1"/>
  <c r="V57" i="71" s="1"/>
  <c r="V162" i="71" s="1"/>
  <c r="Y101" i="83"/>
  <c r="Y189" i="83" s="1"/>
  <c r="Y60" i="71" s="1"/>
  <c r="Y165" i="71" s="1"/>
  <c r="Y100" i="80"/>
  <c r="Y112" i="80" s="1"/>
  <c r="K100" i="80"/>
  <c r="K112" i="80" s="1"/>
  <c r="S83" i="83"/>
  <c r="S154" i="83" s="1"/>
  <c r="S24" i="71" s="1"/>
  <c r="S129" i="71" s="1"/>
  <c r="S71" i="80"/>
  <c r="S83" i="80" s="1"/>
  <c r="V83" i="83"/>
  <c r="V154" i="83" s="1"/>
  <c r="V24" i="71" s="1"/>
  <c r="V129" i="71" s="1"/>
  <c r="V71" i="80"/>
  <c r="V83" i="80" s="1"/>
  <c r="M83" i="83"/>
  <c r="M154" i="83" s="1"/>
  <c r="M24" i="71" s="1"/>
  <c r="M129" i="71" s="1"/>
  <c r="M71" i="80"/>
  <c r="M83" i="80" s="1"/>
  <c r="S99" i="83"/>
  <c r="S187" i="83" s="1"/>
  <c r="S58" i="71" s="1"/>
  <c r="S163" i="71" s="1"/>
  <c r="S98" i="80"/>
  <c r="S110" i="80" s="1"/>
  <c r="L98" i="80"/>
  <c r="L110" i="80" s="1"/>
  <c r="L99" i="83"/>
  <c r="L187" i="83" s="1"/>
  <c r="L58" i="71" s="1"/>
  <c r="L163" i="71" s="1"/>
  <c r="P99" i="83"/>
  <c r="P187" i="83" s="1"/>
  <c r="P58" i="71" s="1"/>
  <c r="P163" i="71" s="1"/>
  <c r="P98" i="80"/>
  <c r="P110" i="80" s="1"/>
  <c r="S109" i="83"/>
  <c r="S214" i="83" s="1"/>
  <c r="S86" i="71" s="1"/>
  <c r="S191" i="71" s="1"/>
  <c r="S119" i="80"/>
  <c r="S131" i="80" s="1"/>
  <c r="Q109" i="83"/>
  <c r="Q214" i="83" s="1"/>
  <c r="Q86" i="71" s="1"/>
  <c r="Q191" i="71" s="1"/>
  <c r="Q119" i="80"/>
  <c r="Q131" i="80" s="1"/>
  <c r="J119" i="80"/>
  <c r="J131" i="80" s="1"/>
  <c r="J109" i="83"/>
  <c r="J214" i="83" s="1"/>
  <c r="J86" i="71" s="1"/>
  <c r="J191" i="71" s="1"/>
  <c r="M110" i="83"/>
  <c r="M215" i="83" s="1"/>
  <c r="M87" i="71" s="1"/>
  <c r="M192" i="71" s="1"/>
  <c r="M120" i="80"/>
  <c r="M132" i="80" s="1"/>
  <c r="O120" i="80"/>
  <c r="O132" i="80" s="1"/>
  <c r="R97" i="83"/>
  <c r="R185" i="83" s="1"/>
  <c r="R56" i="71" s="1"/>
  <c r="R161" i="71" s="1"/>
  <c r="R96" i="80"/>
  <c r="R108" i="80" s="1"/>
  <c r="Y97" i="83"/>
  <c r="Y185" i="83" s="1"/>
  <c r="Y56" i="71" s="1"/>
  <c r="Y161" i="71" s="1"/>
  <c r="Y96" i="80"/>
  <c r="Y108" i="80" s="1"/>
  <c r="Y202" i="53"/>
  <c r="Y234" i="53" s="1"/>
  <c r="Y277" i="53" s="1"/>
  <c r="M202" i="53"/>
  <c r="M234" i="53" s="1"/>
  <c r="M277" i="53" s="1"/>
  <c r="X202" i="53"/>
  <c r="X234" i="53" s="1"/>
  <c r="X277" i="53" s="1"/>
  <c r="U202" i="53"/>
  <c r="U234" i="53" s="1"/>
  <c r="U277" i="53" s="1"/>
  <c r="K202" i="53"/>
  <c r="K234" i="53" s="1"/>
  <c r="K277" i="53" s="1"/>
  <c r="W202" i="53"/>
  <c r="W234" i="53" s="1"/>
  <c r="W277" i="53" s="1"/>
  <c r="R202" i="53"/>
  <c r="R234" i="53" s="1"/>
  <c r="R277" i="53" s="1"/>
  <c r="N202" i="53"/>
  <c r="N234" i="53" s="1"/>
  <c r="N277" i="53" s="1"/>
  <c r="S202" i="53"/>
  <c r="S234" i="53" s="1"/>
  <c r="S277" i="53" s="1"/>
  <c r="J202" i="53"/>
  <c r="J234" i="53" s="1"/>
  <c r="J277" i="53" s="1"/>
  <c r="L202" i="53"/>
  <c r="L234" i="53" s="1"/>
  <c r="L277" i="53" s="1"/>
  <c r="P202" i="53"/>
  <c r="P234" i="53" s="1"/>
  <c r="P277" i="53" s="1"/>
  <c r="T202" i="53"/>
  <c r="T234" i="53" s="1"/>
  <c r="T277" i="53" s="1"/>
  <c r="O202" i="53"/>
  <c r="O234" i="53" s="1"/>
  <c r="O277" i="53" s="1"/>
  <c r="V202" i="53"/>
  <c r="V234" i="53" s="1"/>
  <c r="V277" i="53" s="1"/>
  <c r="R86" i="83"/>
  <c r="R157" i="83" s="1"/>
  <c r="R27" i="71" s="1"/>
  <c r="R132" i="71" s="1"/>
  <c r="R74" i="80"/>
  <c r="R86" i="80" s="1"/>
  <c r="P86" i="83"/>
  <c r="P157" i="83" s="1"/>
  <c r="P27" i="71" s="1"/>
  <c r="P132" i="71" s="1"/>
  <c r="P74" i="80"/>
  <c r="P86" i="80" s="1"/>
  <c r="V86" i="83"/>
  <c r="V157" i="83" s="1"/>
  <c r="V27" i="71" s="1"/>
  <c r="V132" i="71" s="1"/>
  <c r="V74" i="80"/>
  <c r="V86" i="80" s="1"/>
  <c r="O95" i="83"/>
  <c r="O183" i="83" s="1"/>
  <c r="O54" i="71" s="1"/>
  <c r="O159" i="71" s="1"/>
  <c r="O94" i="80"/>
  <c r="O106" i="80" s="1"/>
  <c r="V99" i="80"/>
  <c r="V111" i="80" s="1"/>
  <c r="V100" i="83"/>
  <c r="V188" i="83" s="1"/>
  <c r="V59" i="71" s="1"/>
  <c r="V164" i="71" s="1"/>
  <c r="T100" i="83"/>
  <c r="T188" i="83" s="1"/>
  <c r="T59" i="71" s="1"/>
  <c r="T164" i="71" s="1"/>
  <c r="T99" i="80"/>
  <c r="T111" i="80" s="1"/>
  <c r="X70" i="80"/>
  <c r="X82" i="80" s="1"/>
  <c r="X142" i="80" s="1"/>
  <c r="X168" i="80" s="1"/>
  <c r="X81" i="83"/>
  <c r="X152" i="83" s="1"/>
  <c r="X82" i="83"/>
  <c r="X153" i="83" s="1"/>
  <c r="X23" i="71" s="1"/>
  <c r="X128" i="71" s="1"/>
  <c r="W81" i="83"/>
  <c r="W152" i="83" s="1"/>
  <c r="W82" i="83"/>
  <c r="W153" i="83" s="1"/>
  <c r="W23" i="71" s="1"/>
  <c r="W128" i="71" s="1"/>
  <c r="W70" i="80"/>
  <c r="W82" i="80" s="1"/>
  <c r="W142" i="80" s="1"/>
  <c r="W168" i="80" s="1"/>
  <c r="W269" i="80" s="1"/>
  <c r="P72" i="80"/>
  <c r="P84" i="80" s="1"/>
  <c r="P84" i="83"/>
  <c r="P155" i="83" s="1"/>
  <c r="P25" i="71" s="1"/>
  <c r="P130" i="71" s="1"/>
  <c r="V84" i="83"/>
  <c r="V155" i="83" s="1"/>
  <c r="V25" i="71" s="1"/>
  <c r="V130" i="71" s="1"/>
  <c r="V72" i="80"/>
  <c r="V84" i="80" s="1"/>
  <c r="V144" i="80" s="1"/>
  <c r="V170" i="80" s="1"/>
  <c r="V271" i="80" s="1"/>
  <c r="N72" i="80"/>
  <c r="N84" i="80" s="1"/>
  <c r="N144" i="80" s="1"/>
  <c r="N170" i="80" s="1"/>
  <c r="N271" i="80" s="1"/>
  <c r="N84" i="83"/>
  <c r="N155" i="83" s="1"/>
  <c r="N25" i="71" s="1"/>
  <c r="N130" i="71" s="1"/>
  <c r="N113" i="83"/>
  <c r="N218" i="83" s="1"/>
  <c r="N90" i="71" s="1"/>
  <c r="N195" i="71" s="1"/>
  <c r="N123" i="80"/>
  <c r="N135" i="80" s="1"/>
  <c r="Q113" i="83"/>
  <c r="Q218" i="83" s="1"/>
  <c r="Q90" i="71" s="1"/>
  <c r="Q195" i="71" s="1"/>
  <c r="Q123" i="80"/>
  <c r="Q135" i="80" s="1"/>
  <c r="J123" i="80"/>
  <c r="J135" i="80" s="1"/>
  <c r="J113" i="83"/>
  <c r="J218" i="83" s="1"/>
  <c r="J90" i="71" s="1"/>
  <c r="J195" i="71" s="1"/>
  <c r="N97" i="80"/>
  <c r="N109" i="80" s="1"/>
  <c r="N98" i="83"/>
  <c r="N186" i="83" s="1"/>
  <c r="N57" i="71" s="1"/>
  <c r="N162" i="71" s="1"/>
  <c r="S98" i="83"/>
  <c r="S186" i="83" s="1"/>
  <c r="S57" i="71" s="1"/>
  <c r="S162" i="71" s="1"/>
  <c r="S97" i="80"/>
  <c r="S109" i="80" s="1"/>
  <c r="Q89" i="83"/>
  <c r="Q160" i="83" s="1"/>
  <c r="Q30" i="71" s="1"/>
  <c r="Q135" i="71" s="1"/>
  <c r="Q77" i="80"/>
  <c r="Q89" i="80" s="1"/>
  <c r="O101" i="83"/>
  <c r="O189" i="83" s="1"/>
  <c r="O60" i="71" s="1"/>
  <c r="O165" i="71" s="1"/>
  <c r="O100" i="80"/>
  <c r="O112" i="80" s="1"/>
  <c r="T71" i="80"/>
  <c r="T83" i="80" s="1"/>
  <c r="T83" i="83"/>
  <c r="T154" i="83" s="1"/>
  <c r="T24" i="71" s="1"/>
  <c r="T129" i="71" s="1"/>
  <c r="O83" i="83"/>
  <c r="O154" i="83" s="1"/>
  <c r="O24" i="71" s="1"/>
  <c r="O129" i="71" s="1"/>
  <c r="O71" i="80"/>
  <c r="O83" i="80" s="1"/>
  <c r="K71" i="80"/>
  <c r="K83" i="80" s="1"/>
  <c r="K83" i="83"/>
  <c r="K154" i="83" s="1"/>
  <c r="K24" i="71" s="1"/>
  <c r="K129" i="71" s="1"/>
  <c r="Q83" i="83"/>
  <c r="Q154" i="83" s="1"/>
  <c r="Q24" i="71" s="1"/>
  <c r="Q129" i="71" s="1"/>
  <c r="Q71" i="80"/>
  <c r="Q83" i="80" s="1"/>
  <c r="R99" i="83"/>
  <c r="R187" i="83" s="1"/>
  <c r="R58" i="71" s="1"/>
  <c r="R163" i="71" s="1"/>
  <c r="R98" i="80"/>
  <c r="R110" i="80" s="1"/>
  <c r="Y98" i="80"/>
  <c r="Y110" i="80" s="1"/>
  <c r="Y99" i="83"/>
  <c r="Y187" i="83" s="1"/>
  <c r="Y58" i="71" s="1"/>
  <c r="Y163" i="71" s="1"/>
  <c r="W99" i="83"/>
  <c r="W187" i="83" s="1"/>
  <c r="W58" i="71" s="1"/>
  <c r="W163" i="71" s="1"/>
  <c r="W98" i="80"/>
  <c r="W110" i="80" s="1"/>
  <c r="P109" i="83"/>
  <c r="P214" i="83" s="1"/>
  <c r="P86" i="71" s="1"/>
  <c r="P191" i="71" s="1"/>
  <c r="P119" i="80"/>
  <c r="P131" i="80" s="1"/>
  <c r="V109" i="83"/>
  <c r="V214" i="83" s="1"/>
  <c r="V86" i="71" s="1"/>
  <c r="V191" i="71" s="1"/>
  <c r="V119" i="80"/>
  <c r="V131" i="80" s="1"/>
  <c r="T109" i="83"/>
  <c r="T214" i="83" s="1"/>
  <c r="T86" i="71" s="1"/>
  <c r="T191" i="71" s="1"/>
  <c r="T119" i="80"/>
  <c r="T131" i="80" s="1"/>
  <c r="Q142" i="80"/>
  <c r="Q168" i="80" s="1"/>
  <c r="Q269" i="80" s="1"/>
  <c r="Y110" i="83"/>
  <c r="Y215" i="83" s="1"/>
  <c r="Y87" i="71" s="1"/>
  <c r="Y192" i="71" s="1"/>
  <c r="Q120" i="80"/>
  <c r="Q132" i="80" s="1"/>
  <c r="S96" i="80"/>
  <c r="S108" i="80" s="1"/>
  <c r="S97" i="83"/>
  <c r="S185" i="83" s="1"/>
  <c r="S56" i="71" s="1"/>
  <c r="S161" i="71" s="1"/>
  <c r="W96" i="80"/>
  <c r="W108" i="80" s="1"/>
  <c r="W97" i="83"/>
  <c r="W185" i="83" s="1"/>
  <c r="W56" i="71" s="1"/>
  <c r="W161" i="71" s="1"/>
  <c r="P96" i="80"/>
  <c r="P108" i="80" s="1"/>
  <c r="P97" i="83"/>
  <c r="P185" i="83" s="1"/>
  <c r="P56" i="71" s="1"/>
  <c r="P161" i="71" s="1"/>
  <c r="S74" i="80"/>
  <c r="S86" i="80" s="1"/>
  <c r="S86" i="83"/>
  <c r="S157" i="83" s="1"/>
  <c r="S27" i="71" s="1"/>
  <c r="S132" i="71" s="1"/>
  <c r="W86" i="83"/>
  <c r="W157" i="83" s="1"/>
  <c r="W27" i="71" s="1"/>
  <c r="W132" i="71" s="1"/>
  <c r="W74" i="80"/>
  <c r="W86" i="80" s="1"/>
  <c r="N86" i="83"/>
  <c r="N157" i="83" s="1"/>
  <c r="N27" i="71" s="1"/>
  <c r="N132" i="71" s="1"/>
  <c r="N74" i="80"/>
  <c r="N86" i="80" s="1"/>
  <c r="W95" i="83"/>
  <c r="W183" i="83" s="1"/>
  <c r="W54" i="71" s="1"/>
  <c r="W159" i="71" s="1"/>
  <c r="W94" i="80"/>
  <c r="W106" i="80" s="1"/>
  <c r="P100" i="83"/>
  <c r="P188" i="83" s="1"/>
  <c r="P59" i="71" s="1"/>
  <c r="P164" i="71" s="1"/>
  <c r="P99" i="80"/>
  <c r="P111" i="80" s="1"/>
  <c r="Y82" i="83"/>
  <c r="Y153" i="83" s="1"/>
  <c r="Y23" i="71" s="1"/>
  <c r="Y128" i="71" s="1"/>
  <c r="Y81" i="83"/>
  <c r="Y152" i="83" s="1"/>
  <c r="Y70" i="80"/>
  <c r="Y82" i="80" s="1"/>
  <c r="Y142" i="80" s="1"/>
  <c r="Y168" i="80" s="1"/>
  <c r="Y269" i="80" s="1"/>
  <c r="X84" i="83"/>
  <c r="X155" i="83" s="1"/>
  <c r="X25" i="71" s="1"/>
  <c r="X130" i="71" s="1"/>
  <c r="X72" i="80"/>
  <c r="X84" i="80" s="1"/>
  <c r="X144" i="80" s="1"/>
  <c r="X170" i="80" s="1"/>
  <c r="X271" i="80" s="1"/>
  <c r="S113" i="83"/>
  <c r="S218" i="83" s="1"/>
  <c r="S90" i="71" s="1"/>
  <c r="S195" i="71" s="1"/>
  <c r="S123" i="80"/>
  <c r="S135" i="80" s="1"/>
  <c r="W98" i="83"/>
  <c r="W186" i="83" s="1"/>
  <c r="W57" i="71" s="1"/>
  <c r="W162" i="71" s="1"/>
  <c r="W97" i="80"/>
  <c r="W109" i="80" s="1"/>
  <c r="U100" i="80"/>
  <c r="U112" i="80" s="1"/>
  <c r="U101" i="83"/>
  <c r="U189" i="83" s="1"/>
  <c r="U60" i="71" s="1"/>
  <c r="U165" i="71" s="1"/>
  <c r="J71" i="80"/>
  <c r="J83" i="80" s="1"/>
  <c r="J83" i="83"/>
  <c r="J154" i="83" s="1"/>
  <c r="J24" i="71" s="1"/>
  <c r="J129" i="71" s="1"/>
  <c r="Q99" i="83"/>
  <c r="Q187" i="83" s="1"/>
  <c r="Q58" i="71" s="1"/>
  <c r="Q163" i="71" s="1"/>
  <c r="Q98" i="80"/>
  <c r="Q110" i="80" s="1"/>
  <c r="V94" i="80"/>
  <c r="V106" i="80" s="1"/>
  <c r="N95" i="83"/>
  <c r="N183" i="83" s="1"/>
  <c r="N54" i="71" s="1"/>
  <c r="N159" i="71" s="1"/>
  <c r="N100" i="83"/>
  <c r="N188" i="83" s="1"/>
  <c r="N59" i="71" s="1"/>
  <c r="N164" i="71" s="1"/>
  <c r="N99" i="80"/>
  <c r="N111" i="80" s="1"/>
  <c r="O99" i="80"/>
  <c r="O111" i="80" s="1"/>
  <c r="O100" i="83"/>
  <c r="O188" i="83" s="1"/>
  <c r="O59" i="71" s="1"/>
  <c r="O164" i="71" s="1"/>
  <c r="S95" i="83"/>
  <c r="S183" i="83" s="1"/>
  <c r="S54" i="71" s="1"/>
  <c r="S159" i="71" s="1"/>
  <c r="S94" i="80"/>
  <c r="S106" i="80" s="1"/>
  <c r="X94" i="80"/>
  <c r="X106" i="80" s="1"/>
  <c r="X95" i="83"/>
  <c r="X183" i="83" s="1"/>
  <c r="X54" i="71" s="1"/>
  <c r="X159" i="71" s="1"/>
  <c r="M100" i="83"/>
  <c r="M188" i="83" s="1"/>
  <c r="M59" i="71" s="1"/>
  <c r="M164" i="71" s="1"/>
  <c r="M99" i="80"/>
  <c r="M111" i="80" s="1"/>
  <c r="Y100" i="83"/>
  <c r="Y188" i="83" s="1"/>
  <c r="Y59" i="71" s="1"/>
  <c r="Y164" i="71" s="1"/>
  <c r="Y99" i="80"/>
  <c r="Y111" i="80" s="1"/>
  <c r="U82" i="83"/>
  <c r="U153" i="83" s="1"/>
  <c r="U23" i="71" s="1"/>
  <c r="U128" i="71" s="1"/>
  <c r="U70" i="80"/>
  <c r="U82" i="80" s="1"/>
  <c r="U142" i="80" s="1"/>
  <c r="U168" i="80" s="1"/>
  <c r="U269" i="80" s="1"/>
  <c r="U81" i="83"/>
  <c r="U152" i="83" s="1"/>
  <c r="O82" i="83"/>
  <c r="O153" i="83" s="1"/>
  <c r="O23" i="71" s="1"/>
  <c r="O128" i="71" s="1"/>
  <c r="O70" i="80"/>
  <c r="O82" i="80" s="1"/>
  <c r="O142" i="80" s="1"/>
  <c r="O168" i="80" s="1"/>
  <c r="O269" i="80" s="1"/>
  <c r="O81" i="83"/>
  <c r="O152" i="83" s="1"/>
  <c r="L84" i="83"/>
  <c r="L155" i="83" s="1"/>
  <c r="L25" i="71" s="1"/>
  <c r="L130" i="71" s="1"/>
  <c r="L72" i="80"/>
  <c r="L84" i="80" s="1"/>
  <c r="L144" i="80" s="1"/>
  <c r="L170" i="80" s="1"/>
  <c r="L271" i="80" s="1"/>
  <c r="T84" i="83"/>
  <c r="T155" i="83" s="1"/>
  <c r="T25" i="71" s="1"/>
  <c r="T130" i="71" s="1"/>
  <c r="T72" i="80"/>
  <c r="T84" i="80" s="1"/>
  <c r="T144" i="80" s="1"/>
  <c r="T170" i="80" s="1"/>
  <c r="T271" i="80" s="1"/>
  <c r="Y113" i="83"/>
  <c r="Y218" i="83" s="1"/>
  <c r="Y90" i="71" s="1"/>
  <c r="Y195" i="71" s="1"/>
  <c r="Y123" i="80"/>
  <c r="Y135" i="80" s="1"/>
  <c r="W113" i="83"/>
  <c r="W218" i="83" s="1"/>
  <c r="W90" i="71" s="1"/>
  <c r="W195" i="71" s="1"/>
  <c r="W123" i="80"/>
  <c r="W135" i="80" s="1"/>
  <c r="K98" i="83"/>
  <c r="K186" i="83" s="1"/>
  <c r="K57" i="71" s="1"/>
  <c r="K162" i="71" s="1"/>
  <c r="K97" i="80"/>
  <c r="K109" i="80" s="1"/>
  <c r="J98" i="83"/>
  <c r="J186" i="83" s="1"/>
  <c r="J57" i="71" s="1"/>
  <c r="J162" i="71" s="1"/>
  <c r="J97" i="80"/>
  <c r="J109" i="80" s="1"/>
  <c r="T98" i="83"/>
  <c r="T186" i="83" s="1"/>
  <c r="T57" i="71" s="1"/>
  <c r="T162" i="71" s="1"/>
  <c r="T97" i="80"/>
  <c r="T109" i="80" s="1"/>
  <c r="Q101" i="83"/>
  <c r="Q189" i="83" s="1"/>
  <c r="Q60" i="71" s="1"/>
  <c r="Q165" i="71" s="1"/>
  <c r="Q100" i="80"/>
  <c r="Q112" i="80" s="1"/>
  <c r="J101" i="83"/>
  <c r="J189" i="83" s="1"/>
  <c r="J60" i="71" s="1"/>
  <c r="J165" i="71" s="1"/>
  <c r="J100" i="80"/>
  <c r="J112" i="80" s="1"/>
  <c r="O217" i="53"/>
  <c r="O237" i="53" s="1"/>
  <c r="O280" i="53" s="1"/>
  <c r="J217" i="53"/>
  <c r="J237" i="53" s="1"/>
  <c r="J280" i="53" s="1"/>
  <c r="N217" i="53"/>
  <c r="N237" i="53" s="1"/>
  <c r="N280" i="53" s="1"/>
  <c r="W217" i="53"/>
  <c r="W237" i="53" s="1"/>
  <c r="W280" i="53" s="1"/>
  <c r="M217" i="53"/>
  <c r="M237" i="53" s="1"/>
  <c r="M280" i="53" s="1"/>
  <c r="V217" i="53"/>
  <c r="V237" i="53" s="1"/>
  <c r="V280" i="53" s="1"/>
  <c r="R217" i="53"/>
  <c r="R237" i="53" s="1"/>
  <c r="R280" i="53" s="1"/>
  <c r="L217" i="53"/>
  <c r="L237" i="53" s="1"/>
  <c r="L280" i="53" s="1"/>
  <c r="T217" i="53"/>
  <c r="T237" i="53" s="1"/>
  <c r="T280" i="53" s="1"/>
  <c r="P217" i="53"/>
  <c r="P237" i="53" s="1"/>
  <c r="P280" i="53" s="1"/>
  <c r="X217" i="53"/>
  <c r="X237" i="53" s="1"/>
  <c r="X280" i="53" s="1"/>
  <c r="S217" i="53"/>
  <c r="S237" i="53" s="1"/>
  <c r="S280" i="53" s="1"/>
  <c r="K217" i="53"/>
  <c r="K237" i="53" s="1"/>
  <c r="K280" i="53" s="1"/>
  <c r="U217" i="53"/>
  <c r="U237" i="53" s="1"/>
  <c r="U280" i="53" s="1"/>
  <c r="Y217" i="53"/>
  <c r="Y237" i="53" s="1"/>
  <c r="Y280" i="53" s="1"/>
  <c r="H171" i="53"/>
  <c r="Q218" i="53" s="1"/>
  <c r="Q248" i="53" s="1"/>
  <c r="Q291" i="53" s="1"/>
  <c r="P83" i="83"/>
  <c r="P154" i="83" s="1"/>
  <c r="P24" i="71" s="1"/>
  <c r="P129" i="71" s="1"/>
  <c r="P71" i="80"/>
  <c r="P83" i="80" s="1"/>
  <c r="U71" i="80"/>
  <c r="U83" i="80" s="1"/>
  <c r="U83" i="83"/>
  <c r="U154" i="83" s="1"/>
  <c r="U24" i="71" s="1"/>
  <c r="U129" i="71" s="1"/>
  <c r="N71" i="80"/>
  <c r="N83" i="80" s="1"/>
  <c r="N83" i="83"/>
  <c r="N154" i="83" s="1"/>
  <c r="N24" i="71" s="1"/>
  <c r="N129" i="71" s="1"/>
  <c r="J98" i="80"/>
  <c r="J110" i="80" s="1"/>
  <c r="J99" i="83"/>
  <c r="J187" i="83" s="1"/>
  <c r="J58" i="71" s="1"/>
  <c r="J163" i="71" s="1"/>
  <c r="N98" i="80"/>
  <c r="N110" i="80" s="1"/>
  <c r="N99" i="83"/>
  <c r="N187" i="83" s="1"/>
  <c r="N58" i="71" s="1"/>
  <c r="N163" i="71" s="1"/>
  <c r="O99" i="83"/>
  <c r="O187" i="83" s="1"/>
  <c r="O58" i="71" s="1"/>
  <c r="O163" i="71" s="1"/>
  <c r="O98" i="80"/>
  <c r="O110" i="80" s="1"/>
  <c r="Q22" i="71"/>
  <c r="Q127" i="71" s="1"/>
  <c r="V97" i="83"/>
  <c r="V185" i="83" s="1"/>
  <c r="V56" i="71" s="1"/>
  <c r="V161" i="71" s="1"/>
  <c r="V96" i="80"/>
  <c r="V108" i="80" s="1"/>
  <c r="O96" i="80"/>
  <c r="O108" i="80" s="1"/>
  <c r="O97" i="83"/>
  <c r="O185" i="83" s="1"/>
  <c r="O56" i="71" s="1"/>
  <c r="O161" i="71" s="1"/>
  <c r="U96" i="80"/>
  <c r="U108" i="80" s="1"/>
  <c r="U97" i="83"/>
  <c r="U185" i="83" s="1"/>
  <c r="U56" i="71" s="1"/>
  <c r="U161" i="71" s="1"/>
  <c r="Y74" i="80"/>
  <c r="Y86" i="80" s="1"/>
  <c r="Y86" i="83"/>
  <c r="Y157" i="83" s="1"/>
  <c r="Y27" i="71" s="1"/>
  <c r="Y132" i="71" s="1"/>
  <c r="O86" i="83"/>
  <c r="O157" i="83" s="1"/>
  <c r="O27" i="71" s="1"/>
  <c r="O132" i="71" s="1"/>
  <c r="O74" i="80"/>
  <c r="O86" i="80" s="1"/>
  <c r="K86" i="83"/>
  <c r="K157" i="83" s="1"/>
  <c r="K27" i="71" s="1"/>
  <c r="K132" i="71" s="1"/>
  <c r="K74" i="80"/>
  <c r="K86" i="80" s="1"/>
  <c r="Q144" i="80"/>
  <c r="Q170" i="80" s="1"/>
  <c r="Q271" i="80" s="1"/>
  <c r="T82" i="83"/>
  <c r="T153" i="83" s="1"/>
  <c r="T23" i="71" s="1"/>
  <c r="T128" i="71" s="1"/>
  <c r="T81" i="83"/>
  <c r="T152" i="83" s="1"/>
  <c r="T70" i="80"/>
  <c r="T82" i="80" s="1"/>
  <c r="T142" i="80" s="1"/>
  <c r="T168" i="80" s="1"/>
  <c r="S81" i="83"/>
  <c r="S152" i="83" s="1"/>
  <c r="S70" i="80"/>
  <c r="S82" i="80" s="1"/>
  <c r="S142" i="80" s="1"/>
  <c r="S168" i="80" s="1"/>
  <c r="S269" i="80" s="1"/>
  <c r="S82" i="83"/>
  <c r="S153" i="83" s="1"/>
  <c r="S23" i="71" s="1"/>
  <c r="S128" i="71" s="1"/>
  <c r="U84" i="83"/>
  <c r="U155" i="83" s="1"/>
  <c r="U25" i="71" s="1"/>
  <c r="U130" i="71" s="1"/>
  <c r="U72" i="80"/>
  <c r="U84" i="80" s="1"/>
  <c r="U144" i="80" s="1"/>
  <c r="U170" i="80" s="1"/>
  <c r="U271" i="80" s="1"/>
  <c r="S84" i="83"/>
  <c r="S155" i="83" s="1"/>
  <c r="S25" i="71" s="1"/>
  <c r="S130" i="71" s="1"/>
  <c r="S72" i="80"/>
  <c r="S84" i="80" s="1"/>
  <c r="L113" i="83"/>
  <c r="L218" i="83" s="1"/>
  <c r="L90" i="71" s="1"/>
  <c r="L195" i="71" s="1"/>
  <c r="L123" i="80"/>
  <c r="L135" i="80" s="1"/>
  <c r="K123" i="80"/>
  <c r="K135" i="80" s="1"/>
  <c r="K113" i="83"/>
  <c r="K218" i="83" s="1"/>
  <c r="K90" i="71" s="1"/>
  <c r="K195" i="71" s="1"/>
  <c r="M97" i="80"/>
  <c r="M109" i="80" s="1"/>
  <c r="M98" i="83"/>
  <c r="M186" i="83" s="1"/>
  <c r="M57" i="71" s="1"/>
  <c r="M162" i="71" s="1"/>
  <c r="U98" i="83"/>
  <c r="U186" i="83" s="1"/>
  <c r="U57" i="71" s="1"/>
  <c r="U162" i="71" s="1"/>
  <c r="U97" i="80"/>
  <c r="U109" i="80" s="1"/>
  <c r="P98" i="83"/>
  <c r="P186" i="83" s="1"/>
  <c r="P57" i="71" s="1"/>
  <c r="P162" i="71" s="1"/>
  <c r="P97" i="80"/>
  <c r="P109" i="80" s="1"/>
  <c r="S101" i="83"/>
  <c r="S189" i="83" s="1"/>
  <c r="S60" i="71" s="1"/>
  <c r="S165" i="71" s="1"/>
  <c r="L101" i="83"/>
  <c r="L189" i="83" s="1"/>
  <c r="L60" i="71" s="1"/>
  <c r="L165" i="71" s="1"/>
  <c r="L100" i="80"/>
  <c r="L112" i="80" s="1"/>
  <c r="T101" i="83"/>
  <c r="T189" i="83" s="1"/>
  <c r="T60" i="71" s="1"/>
  <c r="T165" i="71" s="1"/>
  <c r="T100" i="80"/>
  <c r="T112" i="80" s="1"/>
  <c r="P144" i="80"/>
  <c r="P170" i="80" s="1"/>
  <c r="P271" i="80" s="1"/>
  <c r="W83" i="83"/>
  <c r="W154" i="83" s="1"/>
  <c r="W24" i="71" s="1"/>
  <c r="W129" i="71" s="1"/>
  <c r="W71" i="80"/>
  <c r="W83" i="80" s="1"/>
  <c r="W143" i="80" s="1"/>
  <c r="W169" i="80" s="1"/>
  <c r="W270" i="80" s="1"/>
  <c r="X71" i="80"/>
  <c r="X83" i="80" s="1"/>
  <c r="X83" i="83"/>
  <c r="X154" i="83" s="1"/>
  <c r="X24" i="71" s="1"/>
  <c r="X129" i="71" s="1"/>
  <c r="K99" i="83"/>
  <c r="K187" i="83" s="1"/>
  <c r="K58" i="71" s="1"/>
  <c r="K163" i="71" s="1"/>
  <c r="K98" i="80"/>
  <c r="K110" i="80" s="1"/>
  <c r="X99" i="83"/>
  <c r="X187" i="83" s="1"/>
  <c r="X58" i="71" s="1"/>
  <c r="X163" i="71" s="1"/>
  <c r="X98" i="80"/>
  <c r="X110" i="80" s="1"/>
  <c r="S207" i="53"/>
  <c r="S235" i="53" s="1"/>
  <c r="S278" i="53" s="1"/>
  <c r="L207" i="53"/>
  <c r="L235" i="53" s="1"/>
  <c r="L278" i="53" s="1"/>
  <c r="M207" i="53"/>
  <c r="M235" i="53" s="1"/>
  <c r="M278" i="53" s="1"/>
  <c r="O207" i="53"/>
  <c r="O235" i="53" s="1"/>
  <c r="O278" i="53" s="1"/>
  <c r="V207" i="53"/>
  <c r="V235" i="53" s="1"/>
  <c r="V278" i="53" s="1"/>
  <c r="P207" i="53"/>
  <c r="P235" i="53" s="1"/>
  <c r="P278" i="53" s="1"/>
  <c r="X207" i="53"/>
  <c r="X235" i="53" s="1"/>
  <c r="X278" i="53" s="1"/>
  <c r="N207" i="53"/>
  <c r="N235" i="53" s="1"/>
  <c r="N278" i="53" s="1"/>
  <c r="Y207" i="53"/>
  <c r="Y235" i="53" s="1"/>
  <c r="Y278" i="53" s="1"/>
  <c r="T207" i="53"/>
  <c r="T235" i="53" s="1"/>
  <c r="T278" i="53" s="1"/>
  <c r="J207" i="53"/>
  <c r="J235" i="53" s="1"/>
  <c r="J278" i="53" s="1"/>
  <c r="W207" i="53"/>
  <c r="W235" i="53" s="1"/>
  <c r="W278" i="53" s="1"/>
  <c r="R207" i="53"/>
  <c r="R235" i="53" s="1"/>
  <c r="R278" i="53" s="1"/>
  <c r="K207" i="53"/>
  <c r="K235" i="53" s="1"/>
  <c r="K278" i="53" s="1"/>
  <c r="U207" i="53"/>
  <c r="U235" i="53" s="1"/>
  <c r="U278" i="53" s="1"/>
  <c r="X119" i="80"/>
  <c r="X131" i="80" s="1"/>
  <c r="X109" i="83"/>
  <c r="X214" i="83" s="1"/>
  <c r="X86" i="71" s="1"/>
  <c r="X191" i="71" s="1"/>
  <c r="K109" i="83"/>
  <c r="K214" i="83" s="1"/>
  <c r="K86" i="71" s="1"/>
  <c r="K191" i="71" s="1"/>
  <c r="K119" i="80"/>
  <c r="K131" i="80" s="1"/>
  <c r="U120" i="80"/>
  <c r="U132" i="80" s="1"/>
  <c r="U110" i="83"/>
  <c r="U215" i="83" s="1"/>
  <c r="U87" i="71" s="1"/>
  <c r="U192" i="71" s="1"/>
  <c r="K110" i="83"/>
  <c r="K215" i="83" s="1"/>
  <c r="K87" i="71" s="1"/>
  <c r="K192" i="71" s="1"/>
  <c r="K120" i="80"/>
  <c r="K132" i="80" s="1"/>
  <c r="J96" i="80"/>
  <c r="J108" i="80" s="1"/>
  <c r="J97" i="83"/>
  <c r="J185" i="83" s="1"/>
  <c r="J56" i="71" s="1"/>
  <c r="J161" i="71" s="1"/>
  <c r="J86" i="83"/>
  <c r="J157" i="83" s="1"/>
  <c r="J27" i="71" s="1"/>
  <c r="J132" i="71" s="1"/>
  <c r="J74" i="80"/>
  <c r="J86" i="80" s="1"/>
  <c r="T74" i="80"/>
  <c r="T86" i="80" s="1"/>
  <c r="T86" i="83"/>
  <c r="T157" i="83" s="1"/>
  <c r="T27" i="71" s="1"/>
  <c r="T132" i="71" s="1"/>
  <c r="M109" i="83" l="1"/>
  <c r="M214" i="83" s="1"/>
  <c r="M86" i="71" s="1"/>
  <c r="M191" i="71" s="1"/>
  <c r="J143" i="80"/>
  <c r="O143" i="80"/>
  <c r="O169" i="80" s="1"/>
  <c r="O270" i="80" s="1"/>
  <c r="Q95" i="83"/>
  <c r="Q183" i="83" s="1"/>
  <c r="Q54" i="71" s="1"/>
  <c r="Q159" i="71" s="1"/>
  <c r="L99" i="80"/>
  <c r="L111" i="80" s="1"/>
  <c r="J120" i="80"/>
  <c r="J132" i="80" s="1"/>
  <c r="J146" i="80" s="1"/>
  <c r="J172" i="80" s="1"/>
  <c r="J273" i="80" s="1"/>
  <c r="P120" i="80"/>
  <c r="P132" i="80" s="1"/>
  <c r="U119" i="80"/>
  <c r="U131" i="80" s="1"/>
  <c r="P95" i="83"/>
  <c r="P183" i="83" s="1"/>
  <c r="P54" i="71" s="1"/>
  <c r="P159" i="71" s="1"/>
  <c r="R94" i="80"/>
  <c r="R106" i="80" s="1"/>
  <c r="X97" i="80"/>
  <c r="X109" i="80" s="1"/>
  <c r="V120" i="80"/>
  <c r="V132" i="80" s="1"/>
  <c r="V146" i="80" s="1"/>
  <c r="V172" i="80" s="1"/>
  <c r="V273" i="80" s="1"/>
  <c r="W119" i="80"/>
  <c r="W131" i="80" s="1"/>
  <c r="S144" i="80"/>
  <c r="S170" i="80" s="1"/>
  <c r="S271" i="80" s="1"/>
  <c r="M143" i="80"/>
  <c r="M169" i="80" s="1"/>
  <c r="M270" i="80" s="1"/>
  <c r="P143" i="80"/>
  <c r="P169" i="80" s="1"/>
  <c r="P270" i="80" s="1"/>
  <c r="S146" i="80"/>
  <c r="S172" i="80" s="1"/>
  <c r="S273" i="80" s="1"/>
  <c r="L119" i="80"/>
  <c r="L131" i="80" s="1"/>
  <c r="R120" i="80"/>
  <c r="R132" i="80" s="1"/>
  <c r="R146" i="80" s="1"/>
  <c r="R172" i="80" s="1"/>
  <c r="R273" i="80" s="1"/>
  <c r="W101" i="83"/>
  <c r="W189" i="83" s="1"/>
  <c r="W60" i="71" s="1"/>
  <c r="W165" i="71" s="1"/>
  <c r="X100" i="80"/>
  <c r="X112" i="80" s="1"/>
  <c r="T120" i="80"/>
  <c r="T132" i="80" s="1"/>
  <c r="W120" i="80"/>
  <c r="W132" i="80" s="1"/>
  <c r="X97" i="83"/>
  <c r="X185" i="83" s="1"/>
  <c r="X56" i="71" s="1"/>
  <c r="X161" i="71" s="1"/>
  <c r="N120" i="80"/>
  <c r="N132" i="80" s="1"/>
  <c r="N146" i="80" s="1"/>
  <c r="N172" i="80" s="1"/>
  <c r="N273" i="80" s="1"/>
  <c r="K143" i="80"/>
  <c r="K169" i="80" s="1"/>
  <c r="K270" i="80" s="1"/>
  <c r="N119" i="80"/>
  <c r="N131" i="80" s="1"/>
  <c r="L96" i="80"/>
  <c r="L108" i="80" s="1"/>
  <c r="T143" i="80"/>
  <c r="T169" i="80" s="1"/>
  <c r="T270" i="80" s="1"/>
  <c r="Y146" i="80"/>
  <c r="Y172" i="80" s="1"/>
  <c r="Y273" i="80" s="1"/>
  <c r="O146" i="80"/>
  <c r="O172" i="80" s="1"/>
  <c r="O273" i="80" s="1"/>
  <c r="U143" i="80"/>
  <c r="U169" i="80" s="1"/>
  <c r="U270" i="80" s="1"/>
  <c r="Q146" i="80"/>
  <c r="Q172" i="80" s="1"/>
  <c r="Q273" i="80" s="1"/>
  <c r="N143" i="80"/>
  <c r="N169" i="80" s="1"/>
  <c r="N270" i="80" s="1"/>
  <c r="X143" i="80"/>
  <c r="X169" i="80" s="1"/>
  <c r="X270" i="80" s="1"/>
  <c r="L146" i="80"/>
  <c r="L172" i="80" s="1"/>
  <c r="L273" i="80" s="1"/>
  <c r="Q143" i="80"/>
  <c r="Q169" i="80" s="1"/>
  <c r="Q270" i="80" s="1"/>
  <c r="X146" i="80"/>
  <c r="X172" i="80" s="1"/>
  <c r="X273" i="80" s="1"/>
  <c r="Q149" i="80"/>
  <c r="Q175" i="80" s="1"/>
  <c r="Q276" i="80" s="1"/>
  <c r="W146" i="80"/>
  <c r="W172" i="80" s="1"/>
  <c r="W273" i="80" s="1"/>
  <c r="R143" i="80"/>
  <c r="R169" i="80" s="1"/>
  <c r="R270" i="80" s="1"/>
  <c r="T22" i="71"/>
  <c r="T127" i="71" s="1"/>
  <c r="Q101" i="80"/>
  <c r="Q113" i="80" s="1"/>
  <c r="Q150" i="80" s="1"/>
  <c r="Q102" i="83"/>
  <c r="Q190" i="83" s="1"/>
  <c r="Q61" i="71" s="1"/>
  <c r="Q166" i="71" s="1"/>
  <c r="Y22" i="71"/>
  <c r="Y127" i="71" s="1"/>
  <c r="J76" i="80"/>
  <c r="J88" i="80" s="1"/>
  <c r="J148" i="80" s="1"/>
  <c r="J88" i="83"/>
  <c r="J159" i="83" s="1"/>
  <c r="J29" i="71" s="1"/>
  <c r="J134" i="71" s="1"/>
  <c r="V76" i="80"/>
  <c r="V88" i="80" s="1"/>
  <c r="V148" i="80" s="1"/>
  <c r="V174" i="80" s="1"/>
  <c r="V275" i="80" s="1"/>
  <c r="V88" i="83"/>
  <c r="V159" i="83" s="1"/>
  <c r="V29" i="71" s="1"/>
  <c r="V134" i="71" s="1"/>
  <c r="U90" i="83"/>
  <c r="U161" i="83" s="1"/>
  <c r="U31" i="71" s="1"/>
  <c r="U136" i="71" s="1"/>
  <c r="U78" i="80"/>
  <c r="U90" i="80" s="1"/>
  <c r="U150" i="80" s="1"/>
  <c r="L90" i="83"/>
  <c r="L161" i="83" s="1"/>
  <c r="L31" i="71" s="1"/>
  <c r="L136" i="71" s="1"/>
  <c r="L78" i="80"/>
  <c r="L90" i="80" s="1"/>
  <c r="L150" i="80" s="1"/>
  <c r="J78" i="80"/>
  <c r="J90" i="80" s="1"/>
  <c r="J150" i="80" s="1"/>
  <c r="J90" i="83"/>
  <c r="J161" i="83" s="1"/>
  <c r="J31" i="71" s="1"/>
  <c r="J136" i="71" s="1"/>
  <c r="J169" i="80"/>
  <c r="J270" i="80" s="1"/>
  <c r="O75" i="80"/>
  <c r="O87" i="80" s="1"/>
  <c r="O147" i="80" s="1"/>
  <c r="O173" i="80" s="1"/>
  <c r="O274" i="80" s="1"/>
  <c r="O87" i="83"/>
  <c r="O158" i="83" s="1"/>
  <c r="O28" i="71" s="1"/>
  <c r="O133" i="71" s="1"/>
  <c r="N87" i="83"/>
  <c r="N158" i="83" s="1"/>
  <c r="N28" i="71" s="1"/>
  <c r="N133" i="71" s="1"/>
  <c r="N75" i="80"/>
  <c r="N87" i="80" s="1"/>
  <c r="N147" i="80" s="1"/>
  <c r="N173" i="80" s="1"/>
  <c r="N274" i="80" s="1"/>
  <c r="M75" i="80"/>
  <c r="M87" i="80" s="1"/>
  <c r="M147" i="80" s="1"/>
  <c r="M173" i="80" s="1"/>
  <c r="M274" i="80" s="1"/>
  <c r="M87" i="83"/>
  <c r="M158" i="83" s="1"/>
  <c r="M28" i="71" s="1"/>
  <c r="M133" i="71" s="1"/>
  <c r="V143" i="80"/>
  <c r="V169" i="80" s="1"/>
  <c r="V270" i="80" s="1"/>
  <c r="U146" i="80"/>
  <c r="U172" i="80" s="1"/>
  <c r="U273" i="80" s="1"/>
  <c r="O89" i="83"/>
  <c r="O160" i="83" s="1"/>
  <c r="O30" i="71" s="1"/>
  <c r="O135" i="71" s="1"/>
  <c r="O77" i="80"/>
  <c r="O89" i="80" s="1"/>
  <c r="O149" i="80" s="1"/>
  <c r="O175" i="80" s="1"/>
  <c r="O276" i="80" s="1"/>
  <c r="J89" i="83"/>
  <c r="J160" i="83" s="1"/>
  <c r="J30" i="71" s="1"/>
  <c r="J135" i="71" s="1"/>
  <c r="J77" i="80"/>
  <c r="J89" i="80" s="1"/>
  <c r="J149" i="80" s="1"/>
  <c r="J175" i="80" s="1"/>
  <c r="J276" i="80" s="1"/>
  <c r="S89" i="83"/>
  <c r="S160" i="83" s="1"/>
  <c r="S30" i="71" s="1"/>
  <c r="S135" i="71" s="1"/>
  <c r="S77" i="80"/>
  <c r="S89" i="80" s="1"/>
  <c r="S149" i="80" s="1"/>
  <c r="S175" i="80" s="1"/>
  <c r="S276" i="80" s="1"/>
  <c r="L143" i="80"/>
  <c r="L169" i="80" s="1"/>
  <c r="L270" i="80" s="1"/>
  <c r="M73" i="80"/>
  <c r="M85" i="80" s="1"/>
  <c r="M145" i="80" s="1"/>
  <c r="M171" i="80" s="1"/>
  <c r="M272" i="80" s="1"/>
  <c r="M85" i="83"/>
  <c r="M156" i="83" s="1"/>
  <c r="M26" i="71" s="1"/>
  <c r="M131" i="71" s="1"/>
  <c r="R85" i="83"/>
  <c r="R156" i="83" s="1"/>
  <c r="R26" i="71" s="1"/>
  <c r="R131" i="71" s="1"/>
  <c r="R73" i="80"/>
  <c r="R85" i="80" s="1"/>
  <c r="R145" i="80" s="1"/>
  <c r="R171" i="80" s="1"/>
  <c r="R272" i="80" s="1"/>
  <c r="N85" i="83"/>
  <c r="N156" i="83" s="1"/>
  <c r="N26" i="71" s="1"/>
  <c r="N131" i="71" s="1"/>
  <c r="N73" i="80"/>
  <c r="N85" i="80" s="1"/>
  <c r="L22" i="71"/>
  <c r="L127" i="71" s="1"/>
  <c r="N22" i="71"/>
  <c r="N127" i="71" s="1"/>
  <c r="Q145" i="80"/>
  <c r="Q171" i="80" s="1"/>
  <c r="Q272" i="80" s="1"/>
  <c r="J82" i="80"/>
  <c r="J142" i="80" s="1"/>
  <c r="R88" i="83"/>
  <c r="R159" i="83" s="1"/>
  <c r="R29" i="71" s="1"/>
  <c r="R134" i="71" s="1"/>
  <c r="R76" i="80"/>
  <c r="R88" i="80" s="1"/>
  <c r="R148" i="80" s="1"/>
  <c r="R174" i="80" s="1"/>
  <c r="R275" i="80" s="1"/>
  <c r="P90" i="83"/>
  <c r="P161" i="83" s="1"/>
  <c r="P31" i="71" s="1"/>
  <c r="P136" i="71" s="1"/>
  <c r="P78" i="80"/>
  <c r="P90" i="80" s="1"/>
  <c r="P150" i="80" s="1"/>
  <c r="X89" i="83"/>
  <c r="X160" i="83" s="1"/>
  <c r="X30" i="71" s="1"/>
  <c r="X135" i="71" s="1"/>
  <c r="X77" i="80"/>
  <c r="X89" i="80" s="1"/>
  <c r="P85" i="83"/>
  <c r="P156" i="83" s="1"/>
  <c r="P26" i="71" s="1"/>
  <c r="P131" i="71" s="1"/>
  <c r="P73" i="80"/>
  <c r="P85" i="80" s="1"/>
  <c r="P145" i="80" s="1"/>
  <c r="P171" i="80" s="1"/>
  <c r="P272" i="80" s="1"/>
  <c r="N269" i="80"/>
  <c r="T76" i="80"/>
  <c r="T88" i="80" s="1"/>
  <c r="T148" i="80" s="1"/>
  <c r="T174" i="80" s="1"/>
  <c r="T275" i="80" s="1"/>
  <c r="T88" i="83"/>
  <c r="T159" i="83" s="1"/>
  <c r="T29" i="71" s="1"/>
  <c r="T134" i="71" s="1"/>
  <c r="O88" i="83"/>
  <c r="O159" i="83" s="1"/>
  <c r="O29" i="71" s="1"/>
  <c r="O134" i="71" s="1"/>
  <c r="O76" i="80"/>
  <c r="O88" i="80" s="1"/>
  <c r="O148" i="80" s="1"/>
  <c r="O174" i="80" s="1"/>
  <c r="O275" i="80" s="1"/>
  <c r="K146" i="80"/>
  <c r="K172" i="80" s="1"/>
  <c r="K273" i="80" s="1"/>
  <c r="K90" i="83"/>
  <c r="K161" i="83" s="1"/>
  <c r="K31" i="71" s="1"/>
  <c r="K136" i="71" s="1"/>
  <c r="K78" i="80"/>
  <c r="K90" i="80" s="1"/>
  <c r="K150" i="80" s="1"/>
  <c r="R78" i="80"/>
  <c r="R90" i="80" s="1"/>
  <c r="R150" i="80" s="1"/>
  <c r="R90" i="83"/>
  <c r="R161" i="83" s="1"/>
  <c r="R31" i="71" s="1"/>
  <c r="R136" i="71" s="1"/>
  <c r="O90" i="83"/>
  <c r="O161" i="83" s="1"/>
  <c r="O31" i="71" s="1"/>
  <c r="O136" i="71" s="1"/>
  <c r="O78" i="80"/>
  <c r="O90" i="80" s="1"/>
  <c r="O150" i="80" s="1"/>
  <c r="X22" i="71"/>
  <c r="X127" i="71" s="1"/>
  <c r="P146" i="80"/>
  <c r="P172" i="80" s="1"/>
  <c r="P273" i="80" s="1"/>
  <c r="T75" i="80"/>
  <c r="T87" i="80" s="1"/>
  <c r="T147" i="80" s="1"/>
  <c r="T173" i="80" s="1"/>
  <c r="T274" i="80" s="1"/>
  <c r="T87" i="83"/>
  <c r="T158" i="83" s="1"/>
  <c r="T28" i="71" s="1"/>
  <c r="T133" i="71" s="1"/>
  <c r="R87" i="83"/>
  <c r="R158" i="83" s="1"/>
  <c r="R28" i="71" s="1"/>
  <c r="R133" i="71" s="1"/>
  <c r="R75" i="80"/>
  <c r="R87" i="80" s="1"/>
  <c r="R147" i="80" s="1"/>
  <c r="R173" i="80" s="1"/>
  <c r="R274" i="80" s="1"/>
  <c r="Y87" i="83"/>
  <c r="Y158" i="83" s="1"/>
  <c r="Y28" i="71" s="1"/>
  <c r="Y133" i="71" s="1"/>
  <c r="Y75" i="80"/>
  <c r="Y87" i="80" s="1"/>
  <c r="Y147" i="80" s="1"/>
  <c r="Y173" i="80" s="1"/>
  <c r="Y274" i="80" s="1"/>
  <c r="K269" i="80"/>
  <c r="T89" i="83"/>
  <c r="T160" i="83" s="1"/>
  <c r="T30" i="71" s="1"/>
  <c r="T135" i="71" s="1"/>
  <c r="T77" i="80"/>
  <c r="T89" i="80" s="1"/>
  <c r="T149" i="80" s="1"/>
  <c r="T175" i="80" s="1"/>
  <c r="T276" i="80" s="1"/>
  <c r="W89" i="83"/>
  <c r="W160" i="83" s="1"/>
  <c r="W30" i="71" s="1"/>
  <c r="W135" i="71" s="1"/>
  <c r="W77" i="80"/>
  <c r="W89" i="80" s="1"/>
  <c r="W149" i="80" s="1"/>
  <c r="W175" i="80" s="1"/>
  <c r="W276" i="80" s="1"/>
  <c r="K89" i="83"/>
  <c r="K160" i="83" s="1"/>
  <c r="K30" i="71" s="1"/>
  <c r="K135" i="71" s="1"/>
  <c r="K77" i="80"/>
  <c r="K89" i="80" s="1"/>
  <c r="K149" i="80" s="1"/>
  <c r="O85" i="83"/>
  <c r="O156" i="83" s="1"/>
  <c r="O26" i="71" s="1"/>
  <c r="O131" i="71" s="1"/>
  <c r="O73" i="80"/>
  <c r="O85" i="80" s="1"/>
  <c r="O145" i="80" s="1"/>
  <c r="O171" i="80" s="1"/>
  <c r="O272" i="80" s="1"/>
  <c r="X85" i="83"/>
  <c r="X156" i="83" s="1"/>
  <c r="X26" i="71" s="1"/>
  <c r="X131" i="71" s="1"/>
  <c r="X73" i="80"/>
  <c r="X85" i="80" s="1"/>
  <c r="X145" i="80" s="1"/>
  <c r="X171" i="80" s="1"/>
  <c r="X272" i="80" s="1"/>
  <c r="M146" i="80"/>
  <c r="M172" i="80" s="1"/>
  <c r="M273" i="80" s="1"/>
  <c r="S76" i="80"/>
  <c r="S88" i="80" s="1"/>
  <c r="S148" i="80" s="1"/>
  <c r="S174" i="80" s="1"/>
  <c r="S275" i="80" s="1"/>
  <c r="S88" i="83"/>
  <c r="S159" i="83" s="1"/>
  <c r="S29" i="71" s="1"/>
  <c r="S134" i="71" s="1"/>
  <c r="W78" i="80"/>
  <c r="W90" i="80" s="1"/>
  <c r="W150" i="80" s="1"/>
  <c r="W90" i="83"/>
  <c r="W161" i="83" s="1"/>
  <c r="W31" i="71" s="1"/>
  <c r="W136" i="71" s="1"/>
  <c r="J75" i="80"/>
  <c r="J87" i="80" s="1"/>
  <c r="J147" i="80" s="1"/>
  <c r="J87" i="83"/>
  <c r="J158" i="83" s="1"/>
  <c r="J28" i="71" s="1"/>
  <c r="J133" i="71" s="1"/>
  <c r="Y88" i="83"/>
  <c r="Y159" i="83" s="1"/>
  <c r="Y29" i="71" s="1"/>
  <c r="Y134" i="71" s="1"/>
  <c r="Y76" i="80"/>
  <c r="Y88" i="80" s="1"/>
  <c r="Y148" i="80" s="1"/>
  <c r="Y174" i="80" s="1"/>
  <c r="Y275" i="80" s="1"/>
  <c r="S22" i="71"/>
  <c r="S127" i="71" s="1"/>
  <c r="S78" i="80"/>
  <c r="S90" i="80" s="1"/>
  <c r="S150" i="80" s="1"/>
  <c r="S90" i="83"/>
  <c r="S161" i="83" s="1"/>
  <c r="S31" i="71" s="1"/>
  <c r="S136" i="71" s="1"/>
  <c r="X269" i="80"/>
  <c r="P87" i="83"/>
  <c r="P158" i="83" s="1"/>
  <c r="P28" i="71" s="1"/>
  <c r="P133" i="71" s="1"/>
  <c r="P75" i="80"/>
  <c r="P87" i="80" s="1"/>
  <c r="P147" i="80" s="1"/>
  <c r="P173" i="80" s="1"/>
  <c r="P274" i="80" s="1"/>
  <c r="W87" i="83"/>
  <c r="W158" i="83" s="1"/>
  <c r="W28" i="71" s="1"/>
  <c r="W133" i="71" s="1"/>
  <c r="W75" i="80"/>
  <c r="W87" i="80" s="1"/>
  <c r="W147" i="80" s="1"/>
  <c r="W173" i="80" s="1"/>
  <c r="W274" i="80" s="1"/>
  <c r="S143" i="80"/>
  <c r="S169" i="80" s="1"/>
  <c r="S270" i="80" s="1"/>
  <c r="R22" i="71"/>
  <c r="R127" i="71" s="1"/>
  <c r="Y143" i="80"/>
  <c r="Y169" i="80" s="1"/>
  <c r="Y270" i="80" s="1"/>
  <c r="U89" i="83"/>
  <c r="U160" i="83" s="1"/>
  <c r="U30" i="71" s="1"/>
  <c r="U135" i="71" s="1"/>
  <c r="U77" i="80"/>
  <c r="U89" i="80" s="1"/>
  <c r="U149" i="80" s="1"/>
  <c r="U175" i="80" s="1"/>
  <c r="U276" i="80" s="1"/>
  <c r="L89" i="83"/>
  <c r="L160" i="83" s="1"/>
  <c r="L30" i="71" s="1"/>
  <c r="L135" i="71" s="1"/>
  <c r="L77" i="80"/>
  <c r="L89" i="80" s="1"/>
  <c r="L149" i="80" s="1"/>
  <c r="L175" i="80" s="1"/>
  <c r="L276" i="80" s="1"/>
  <c r="M77" i="80"/>
  <c r="M89" i="80" s="1"/>
  <c r="M149" i="80" s="1"/>
  <c r="M175" i="80" s="1"/>
  <c r="M276" i="80" s="1"/>
  <c r="M89" i="83"/>
  <c r="M160" i="83" s="1"/>
  <c r="M30" i="71" s="1"/>
  <c r="M135" i="71" s="1"/>
  <c r="S73" i="80"/>
  <c r="S85" i="80" s="1"/>
  <c r="S145" i="80" s="1"/>
  <c r="S171" i="80" s="1"/>
  <c r="S272" i="80" s="1"/>
  <c r="S85" i="83"/>
  <c r="S156" i="83" s="1"/>
  <c r="S26" i="71" s="1"/>
  <c r="S131" i="71" s="1"/>
  <c r="V85" i="83"/>
  <c r="V156" i="83" s="1"/>
  <c r="V26" i="71" s="1"/>
  <c r="V131" i="71" s="1"/>
  <c r="V73" i="80"/>
  <c r="V85" i="80" s="1"/>
  <c r="V145" i="80" s="1"/>
  <c r="V171" i="80" s="1"/>
  <c r="V272" i="80" s="1"/>
  <c r="P269" i="80"/>
  <c r="X88" i="83"/>
  <c r="X159" i="83" s="1"/>
  <c r="X29" i="71" s="1"/>
  <c r="X134" i="71" s="1"/>
  <c r="X76" i="80"/>
  <c r="X88" i="80" s="1"/>
  <c r="X148" i="80" s="1"/>
  <c r="X174" i="80" s="1"/>
  <c r="X275" i="80" s="1"/>
  <c r="A4" i="86"/>
  <c r="J38" i="55"/>
  <c r="P89" i="83"/>
  <c r="P160" i="83" s="1"/>
  <c r="P30" i="71" s="1"/>
  <c r="P135" i="71" s="1"/>
  <c r="P77" i="80"/>
  <c r="P89" i="80" s="1"/>
  <c r="P149" i="80" s="1"/>
  <c r="P175" i="80" s="1"/>
  <c r="P276" i="80" s="1"/>
  <c r="U76" i="80"/>
  <c r="U88" i="80" s="1"/>
  <c r="U148" i="80" s="1"/>
  <c r="U174" i="80" s="1"/>
  <c r="U275" i="80" s="1"/>
  <c r="U88" i="83"/>
  <c r="U159" i="83" s="1"/>
  <c r="U29" i="71" s="1"/>
  <c r="U134" i="71" s="1"/>
  <c r="M88" i="83"/>
  <c r="M159" i="83" s="1"/>
  <c r="M29" i="71" s="1"/>
  <c r="M134" i="71" s="1"/>
  <c r="M76" i="80"/>
  <c r="M88" i="80" s="1"/>
  <c r="M148" i="80" s="1"/>
  <c r="M174" i="80" s="1"/>
  <c r="M275" i="80" s="1"/>
  <c r="V90" i="83"/>
  <c r="V161" i="83" s="1"/>
  <c r="V31" i="71" s="1"/>
  <c r="V136" i="71" s="1"/>
  <c r="V78" i="80"/>
  <c r="V90" i="80" s="1"/>
  <c r="V150" i="80" s="1"/>
  <c r="O22" i="71"/>
  <c r="O127" i="71" s="1"/>
  <c r="T146" i="80"/>
  <c r="T172" i="80" s="1"/>
  <c r="T273" i="80" s="1"/>
  <c r="K76" i="80"/>
  <c r="K88" i="80" s="1"/>
  <c r="K148" i="80" s="1"/>
  <c r="K174" i="80" s="1"/>
  <c r="K275" i="80" s="1"/>
  <c r="K88" i="83"/>
  <c r="K159" i="83" s="1"/>
  <c r="K29" i="71" s="1"/>
  <c r="K134" i="71" s="1"/>
  <c r="N88" i="83"/>
  <c r="N159" i="83" s="1"/>
  <c r="N29" i="71" s="1"/>
  <c r="N134" i="71" s="1"/>
  <c r="N76" i="80"/>
  <c r="N88" i="80" s="1"/>
  <c r="N148" i="80" s="1"/>
  <c r="N174" i="80" s="1"/>
  <c r="N275" i="80" s="1"/>
  <c r="L88" i="83"/>
  <c r="L159" i="83" s="1"/>
  <c r="L29" i="71" s="1"/>
  <c r="L134" i="71" s="1"/>
  <c r="L76" i="80"/>
  <c r="L88" i="80" s="1"/>
  <c r="T269" i="80"/>
  <c r="X90" i="83"/>
  <c r="X161" i="83" s="1"/>
  <c r="X31" i="71" s="1"/>
  <c r="X136" i="71" s="1"/>
  <c r="X78" i="80"/>
  <c r="X90" i="80" s="1"/>
  <c r="X150" i="80" s="1"/>
  <c r="M78" i="80"/>
  <c r="M90" i="80" s="1"/>
  <c r="M150" i="80" s="1"/>
  <c r="M90" i="83"/>
  <c r="M161" i="83" s="1"/>
  <c r="M31" i="71" s="1"/>
  <c r="M136" i="71" s="1"/>
  <c r="L87" i="83"/>
  <c r="L158" i="83" s="1"/>
  <c r="L28" i="71" s="1"/>
  <c r="L133" i="71" s="1"/>
  <c r="L75" i="80"/>
  <c r="L87" i="80" s="1"/>
  <c r="L147" i="80" s="1"/>
  <c r="L173" i="80" s="1"/>
  <c r="L274" i="80" s="1"/>
  <c r="K87" i="83"/>
  <c r="K158" i="83" s="1"/>
  <c r="K28" i="71" s="1"/>
  <c r="K133" i="71" s="1"/>
  <c r="K75" i="80"/>
  <c r="K87" i="80" s="1"/>
  <c r="K147" i="80" s="1"/>
  <c r="K173" i="80" s="1"/>
  <c r="K274" i="80" s="1"/>
  <c r="K22" i="71"/>
  <c r="K127" i="71" s="1"/>
  <c r="Y77" i="80"/>
  <c r="Y89" i="80" s="1"/>
  <c r="Y149" i="80" s="1"/>
  <c r="Y175" i="80" s="1"/>
  <c r="Y276" i="80" s="1"/>
  <c r="Y89" i="83"/>
  <c r="Y160" i="83" s="1"/>
  <c r="Y30" i="71" s="1"/>
  <c r="Y135" i="71" s="1"/>
  <c r="R89" i="83"/>
  <c r="R160" i="83" s="1"/>
  <c r="R30" i="71" s="1"/>
  <c r="R135" i="71" s="1"/>
  <c r="R77" i="80"/>
  <c r="R89" i="80" s="1"/>
  <c r="R149" i="80" s="1"/>
  <c r="R175" i="80" s="1"/>
  <c r="R276" i="80" s="1"/>
  <c r="Q147" i="80"/>
  <c r="Q173" i="80" s="1"/>
  <c r="Q274" i="80" s="1"/>
  <c r="Y73" i="80"/>
  <c r="Y85" i="80" s="1"/>
  <c r="Y145" i="80" s="1"/>
  <c r="Y171" i="80" s="1"/>
  <c r="Y272" i="80" s="1"/>
  <c r="Y85" i="83"/>
  <c r="Y156" i="83" s="1"/>
  <c r="Y26" i="71" s="1"/>
  <c r="Y131" i="71" s="1"/>
  <c r="T85" i="83"/>
  <c r="T156" i="83" s="1"/>
  <c r="T26" i="71" s="1"/>
  <c r="T131" i="71" s="1"/>
  <c r="T73" i="80"/>
  <c r="T85" i="80" s="1"/>
  <c r="T145" i="80" s="1"/>
  <c r="T171" i="80" s="1"/>
  <c r="T272" i="80" s="1"/>
  <c r="P22" i="71"/>
  <c r="P127" i="71" s="1"/>
  <c r="H306" i="53" a="1"/>
  <c r="H306" i="53" s="1"/>
  <c r="U75" i="80"/>
  <c r="U87" i="80" s="1"/>
  <c r="U147" i="80" s="1"/>
  <c r="U173" i="80" s="1"/>
  <c r="U274" i="80" s="1"/>
  <c r="U87" i="83"/>
  <c r="U158" i="83" s="1"/>
  <c r="U28" i="71" s="1"/>
  <c r="U133" i="71" s="1"/>
  <c r="M22" i="71"/>
  <c r="M127" i="71" s="1"/>
  <c r="V269" i="80"/>
  <c r="L85" i="83"/>
  <c r="L156" i="83" s="1"/>
  <c r="L26" i="71" s="1"/>
  <c r="L131" i="71" s="1"/>
  <c r="L73" i="80"/>
  <c r="L85" i="80" s="1"/>
  <c r="L145" i="80" s="1"/>
  <c r="L171" i="80" s="1"/>
  <c r="L272" i="80" s="1"/>
  <c r="J73" i="80"/>
  <c r="J85" i="80" s="1"/>
  <c r="J145" i="80" s="1"/>
  <c r="J85" i="83"/>
  <c r="J156" i="83" s="1"/>
  <c r="J26" i="71" s="1"/>
  <c r="J131" i="71" s="1"/>
  <c r="W88" i="83"/>
  <c r="W159" i="83" s="1"/>
  <c r="W29" i="71" s="1"/>
  <c r="W134" i="71" s="1"/>
  <c r="W76" i="80"/>
  <c r="W88" i="80" s="1"/>
  <c r="W148" i="80" s="1"/>
  <c r="W174" i="80" s="1"/>
  <c r="W275" i="80" s="1"/>
  <c r="P88" i="83"/>
  <c r="P159" i="83" s="1"/>
  <c r="P29" i="71" s="1"/>
  <c r="P134" i="71" s="1"/>
  <c r="P76" i="80"/>
  <c r="P88" i="80" s="1"/>
  <c r="P148" i="80" s="1"/>
  <c r="P174" i="80" s="1"/>
  <c r="P275" i="80" s="1"/>
  <c r="Y90" i="83"/>
  <c r="Y161" i="83" s="1"/>
  <c r="Y31" i="71" s="1"/>
  <c r="Y136" i="71" s="1"/>
  <c r="Y78" i="80"/>
  <c r="Y90" i="80" s="1"/>
  <c r="Y150" i="80" s="1"/>
  <c r="T90" i="83"/>
  <c r="T161" i="83" s="1"/>
  <c r="T31" i="71" s="1"/>
  <c r="T136" i="71" s="1"/>
  <c r="T78" i="80"/>
  <c r="T90" i="80" s="1"/>
  <c r="T150" i="80" s="1"/>
  <c r="N78" i="80"/>
  <c r="N90" i="80" s="1"/>
  <c r="N150" i="80" s="1"/>
  <c r="N90" i="83"/>
  <c r="N161" i="83" s="1"/>
  <c r="N31" i="71" s="1"/>
  <c r="N136" i="71" s="1"/>
  <c r="U22" i="71"/>
  <c r="U127" i="71" s="1"/>
  <c r="W22" i="71"/>
  <c r="W127" i="71" s="1"/>
  <c r="V87" i="83"/>
  <c r="V158" i="83" s="1"/>
  <c r="V28" i="71" s="1"/>
  <c r="V133" i="71" s="1"/>
  <c r="V75" i="80"/>
  <c r="V87" i="80" s="1"/>
  <c r="V147" i="80" s="1"/>
  <c r="V173" i="80" s="1"/>
  <c r="V274" i="80" s="1"/>
  <c r="S75" i="80"/>
  <c r="S87" i="80" s="1"/>
  <c r="S147" i="80" s="1"/>
  <c r="S173" i="80" s="1"/>
  <c r="S274" i="80" s="1"/>
  <c r="S87" i="83"/>
  <c r="S158" i="83" s="1"/>
  <c r="S28" i="71" s="1"/>
  <c r="S133" i="71" s="1"/>
  <c r="X87" i="83"/>
  <c r="X158" i="83" s="1"/>
  <c r="X28" i="71" s="1"/>
  <c r="X133" i="71" s="1"/>
  <c r="X75" i="80"/>
  <c r="X87" i="80" s="1"/>
  <c r="X147" i="80" s="1"/>
  <c r="X173" i="80" s="1"/>
  <c r="X274" i="80" s="1"/>
  <c r="J170" i="80"/>
  <c r="J271" i="80" s="1"/>
  <c r="H271" i="80" s="1"/>
  <c r="H156" i="80"/>
  <c r="V22" i="71"/>
  <c r="V127" i="71" s="1"/>
  <c r="V77" i="80"/>
  <c r="V89" i="80" s="1"/>
  <c r="V149" i="80" s="1"/>
  <c r="V175" i="80" s="1"/>
  <c r="V276" i="80" s="1"/>
  <c r="V89" i="83"/>
  <c r="V160" i="83" s="1"/>
  <c r="V30" i="71" s="1"/>
  <c r="V135" i="71" s="1"/>
  <c r="N77" i="80"/>
  <c r="N89" i="80" s="1"/>
  <c r="N149" i="80" s="1"/>
  <c r="N175" i="80" s="1"/>
  <c r="N276" i="80" s="1"/>
  <c r="N89" i="83"/>
  <c r="N160" i="83" s="1"/>
  <c r="N30" i="71" s="1"/>
  <c r="N135" i="71" s="1"/>
  <c r="K85" i="83"/>
  <c r="K156" i="83" s="1"/>
  <c r="K26" i="71" s="1"/>
  <c r="K131" i="71" s="1"/>
  <c r="K73" i="80"/>
  <c r="K85" i="80" s="1"/>
  <c r="K145" i="80" s="1"/>
  <c r="K171" i="80" s="1"/>
  <c r="K272" i="80" s="1"/>
  <c r="U73" i="80"/>
  <c r="U85" i="80" s="1"/>
  <c r="U145" i="80" s="1"/>
  <c r="U171" i="80" s="1"/>
  <c r="U272" i="80" s="1"/>
  <c r="U85" i="83"/>
  <c r="U156" i="83" s="1"/>
  <c r="U26" i="71" s="1"/>
  <c r="U131" i="71" s="1"/>
  <c r="W85" i="83"/>
  <c r="W156" i="83" s="1"/>
  <c r="W26" i="71" s="1"/>
  <c r="W131" i="71" s="1"/>
  <c r="W73" i="80"/>
  <c r="W85" i="80" s="1"/>
  <c r="W145" i="80" s="1"/>
  <c r="W171" i="80" s="1"/>
  <c r="W272" i="80" s="1"/>
  <c r="J22" i="71"/>
  <c r="Q99" i="80"/>
  <c r="Q111" i="80" s="1"/>
  <c r="Q148" i="80" s="1"/>
  <c r="Q174" i="80" s="1"/>
  <c r="Q275" i="80" s="1"/>
  <c r="Q100" i="83"/>
  <c r="Q188" i="83" s="1"/>
  <c r="Q59" i="71" s="1"/>
  <c r="Q164" i="71" s="1"/>
  <c r="N145" i="80" l="1"/>
  <c r="N171" i="80" s="1"/>
  <c r="N272" i="80" s="1"/>
  <c r="L148" i="80"/>
  <c r="L174" i="80" s="1"/>
  <c r="L275" i="80" s="1"/>
  <c r="X149" i="80"/>
  <c r="X175" i="80" s="1"/>
  <c r="X276" i="80" s="1"/>
  <c r="H158" i="80"/>
  <c r="H155" i="80"/>
  <c r="H270" i="80"/>
  <c r="R176" i="80"/>
  <c r="R177" i="80" s="1"/>
  <c r="R208" i="80"/>
  <c r="N208" i="80"/>
  <c r="N176" i="80"/>
  <c r="N177" i="80" s="1"/>
  <c r="U208" i="80"/>
  <c r="U176" i="80"/>
  <c r="U177" i="80" s="1"/>
  <c r="X176" i="80"/>
  <c r="X208" i="80"/>
  <c r="T176" i="80"/>
  <c r="T177" i="80" s="1"/>
  <c r="T208" i="80"/>
  <c r="M208" i="80"/>
  <c r="M176" i="80"/>
  <c r="M177" i="80" s="1"/>
  <c r="W208" i="80"/>
  <c r="W176" i="80"/>
  <c r="W177" i="80" s="1"/>
  <c r="H161" i="80"/>
  <c r="K175" i="80"/>
  <c r="K276" i="80" s="1"/>
  <c r="H276" i="80" s="1"/>
  <c r="H273" i="80"/>
  <c r="Q208" i="80"/>
  <c r="Q176" i="80"/>
  <c r="Q177" i="80" s="1"/>
  <c r="J44" i="55"/>
  <c r="A4" i="53"/>
  <c r="S208" i="80"/>
  <c r="S176" i="80"/>
  <c r="S177" i="80" s="1"/>
  <c r="K208" i="80"/>
  <c r="K176" i="80"/>
  <c r="J168" i="80"/>
  <c r="J269" i="80" s="1"/>
  <c r="H269" i="80" s="1"/>
  <c r="H154" i="80"/>
  <c r="J208" i="80"/>
  <c r="J176" i="80"/>
  <c r="H162" i="80"/>
  <c r="J174" i="80"/>
  <c r="J275" i="80" s="1"/>
  <c r="H275" i="80" s="1"/>
  <c r="H160" i="80"/>
  <c r="J171" i="80"/>
  <c r="J272" i="80" s="1"/>
  <c r="H272" i="80" s="1"/>
  <c r="H157" i="80"/>
  <c r="J127" i="71"/>
  <c r="P176" i="80"/>
  <c r="P177" i="80" s="1"/>
  <c r="P208" i="80"/>
  <c r="L208" i="80"/>
  <c r="L176" i="80"/>
  <c r="L177" i="80" s="1"/>
  <c r="Y208" i="80"/>
  <c r="Y176" i="80"/>
  <c r="Y177" i="80" s="1"/>
  <c r="V176" i="80"/>
  <c r="V177" i="80" s="1"/>
  <c r="V208" i="80"/>
  <c r="J173" i="80"/>
  <c r="J274" i="80" s="1"/>
  <c r="H274" i="80" s="1"/>
  <c r="H159" i="80"/>
  <c r="O208" i="80"/>
  <c r="O176" i="80"/>
  <c r="O177" i="80" s="1"/>
  <c r="X177" i="80" l="1"/>
  <c r="K177" i="80"/>
  <c r="J51" i="82" a="1"/>
  <c r="H210" i="80"/>
  <c r="H234" i="80" s="1"/>
  <c r="J177" i="80"/>
  <c r="P260" i="80" l="1"/>
  <c r="L260" i="80"/>
  <c r="X247" i="80"/>
  <c r="U260" i="80"/>
  <c r="L247" i="80"/>
  <c r="J260" i="80"/>
  <c r="N260" i="80"/>
  <c r="V260" i="80"/>
  <c r="X260" i="80"/>
  <c r="W260" i="80"/>
  <c r="Q260" i="80"/>
  <c r="Y260" i="80"/>
  <c r="H32" i="73"/>
  <c r="O260" i="80"/>
  <c r="M247" i="80"/>
  <c r="M277" i="80" s="1"/>
  <c r="Y247" i="80"/>
  <c r="J247" i="80"/>
  <c r="O247" i="80"/>
  <c r="O277" i="80" s="1"/>
  <c r="R260" i="80"/>
  <c r="S247" i="80"/>
  <c r="Q247" i="80"/>
  <c r="N247" i="80"/>
  <c r="K247" i="80"/>
  <c r="K277" i="80" s="1"/>
  <c r="P247" i="80"/>
  <c r="V247" i="80"/>
  <c r="W247" i="80"/>
  <c r="T260" i="80"/>
  <c r="R247" i="80"/>
  <c r="T247" i="80"/>
  <c r="T277" i="80" s="1"/>
  <c r="U247" i="80"/>
  <c r="U277" i="80" s="1"/>
  <c r="S260" i="80"/>
  <c r="O51" i="82"/>
  <c r="N51" i="82"/>
  <c r="M51" i="82"/>
  <c r="L51" i="82"/>
  <c r="K51" i="82"/>
  <c r="J51" i="82"/>
  <c r="P277" i="80" l="1"/>
  <c r="R277" i="80"/>
  <c r="N277" i="80"/>
  <c r="L277" i="80"/>
  <c r="V277" i="80"/>
  <c r="J277" i="80"/>
  <c r="Y277" i="80"/>
  <c r="Q277" i="80"/>
  <c r="X277" i="80"/>
  <c r="W277" i="80"/>
  <c r="S277" i="80"/>
  <c r="J141" i="73"/>
  <c r="K171" i="73"/>
  <c r="K231" i="73" s="1"/>
  <c r="O171" i="73"/>
  <c r="O231" i="73" s="1"/>
  <c r="Q141" i="73"/>
  <c r="L171" i="73"/>
  <c r="L231" i="73" s="1"/>
  <c r="O141" i="73"/>
  <c r="P171" i="73"/>
  <c r="P231" i="73" s="1"/>
  <c r="N171" i="73"/>
  <c r="N231" i="73" s="1"/>
  <c r="K141" i="73"/>
  <c r="M141" i="73"/>
  <c r="Q171" i="73"/>
  <c r="Q231" i="73" s="1"/>
  <c r="J171" i="73"/>
  <c r="J231" i="73" s="1"/>
  <c r="M171" i="73"/>
  <c r="M231" i="73" s="1"/>
  <c r="L141" i="73"/>
  <c r="N141" i="73"/>
  <c r="P141" i="73"/>
  <c r="H277" i="80" l="1"/>
  <c r="O201" i="73"/>
  <c r="O271" i="73"/>
  <c r="O34" i="74" s="1"/>
  <c r="O79" i="74" s="1"/>
  <c r="P271" i="73"/>
  <c r="P34" i="74" s="1"/>
  <c r="P79" i="74" s="1"/>
  <c r="P201" i="73"/>
  <c r="M271" i="73"/>
  <c r="M34" i="74" s="1"/>
  <c r="M79" i="74" s="1"/>
  <c r="M201" i="73"/>
  <c r="Q271" i="73"/>
  <c r="Q34" i="74" s="1"/>
  <c r="Q79" i="74" s="1"/>
  <c r="Q201" i="73"/>
  <c r="N271" i="73"/>
  <c r="N34" i="74" s="1"/>
  <c r="N79" i="74" s="1"/>
  <c r="N201" i="73"/>
  <c r="K201" i="73"/>
  <c r="K271" i="73"/>
  <c r="K34" i="74" s="1"/>
  <c r="K79" i="74" s="1"/>
  <c r="L271" i="73"/>
  <c r="L34" i="74" s="1"/>
  <c r="L79" i="74" s="1"/>
  <c r="L201" i="73"/>
  <c r="J271" i="73"/>
  <c r="J34" i="74" s="1"/>
  <c r="J201" i="73"/>
  <c r="K64" i="81" l="1" a="1"/>
  <c r="H281" i="80" a="1"/>
  <c r="H281" i="80" s="1"/>
  <c r="K109" i="74"/>
  <c r="K141" i="74" s="1"/>
  <c r="U109" i="74"/>
  <c r="U141" i="74" s="1"/>
  <c r="T109" i="74"/>
  <c r="T141" i="74" s="1"/>
  <c r="M109" i="74"/>
  <c r="M141" i="74" s="1"/>
  <c r="P109" i="74"/>
  <c r="P141" i="74" s="1"/>
  <c r="V109" i="74"/>
  <c r="V141" i="74" s="1"/>
  <c r="X109" i="74"/>
  <c r="X141" i="74" s="1"/>
  <c r="W109" i="74"/>
  <c r="W141" i="74" s="1"/>
  <c r="O109" i="74"/>
  <c r="O141" i="74" s="1"/>
  <c r="N109" i="74"/>
  <c r="N141" i="74" s="1"/>
  <c r="Q109" i="74"/>
  <c r="Q141" i="74" s="1"/>
  <c r="R109" i="74"/>
  <c r="R141" i="74" s="1"/>
  <c r="S109" i="74"/>
  <c r="S141" i="74" s="1"/>
  <c r="Y109" i="74"/>
  <c r="Y141" i="74" s="1"/>
  <c r="J79" i="74"/>
  <c r="P64" i="81" l="1"/>
  <c r="P67" i="81" s="1"/>
  <c r="R64" i="81"/>
  <c r="R67" i="81" s="1"/>
  <c r="R73" i="81" s="1"/>
  <c r="R76" i="81" s="1"/>
  <c r="S64" i="81"/>
  <c r="S67" i="81" s="1"/>
  <c r="S73" i="81" s="1"/>
  <c r="S76" i="81" s="1"/>
  <c r="Q64" i="81"/>
  <c r="Q67" i="81" s="1"/>
  <c r="Q73" i="81" s="1"/>
  <c r="Q76" i="81" s="1"/>
  <c r="L64" i="81"/>
  <c r="L67" i="81" s="1"/>
  <c r="L73" i="81" s="1"/>
  <c r="L76" i="81" s="1"/>
  <c r="K64" i="81"/>
  <c r="O64" i="81"/>
  <c r="O67" i="81" s="1"/>
  <c r="O73" i="81" s="1"/>
  <c r="O76" i="81" s="1"/>
  <c r="M64" i="81"/>
  <c r="M67" i="81" s="1"/>
  <c r="M73" i="81" s="1"/>
  <c r="M76" i="81" s="1"/>
  <c r="N64" i="81"/>
  <c r="N67" i="81" s="1"/>
  <c r="N73" i="81" s="1"/>
  <c r="N76" i="81" s="1"/>
  <c r="J45" i="55"/>
  <c r="A4" i="80"/>
  <c r="Q198" i="105"/>
  <c r="J109" i="74"/>
  <c r="J141" i="74" s="1"/>
  <c r="L109" i="74"/>
  <c r="L141" i="74" s="1"/>
  <c r="K198" i="105"/>
  <c r="Q187" i="105"/>
  <c r="K187" i="105"/>
  <c r="J65" i="81" l="1"/>
  <c r="J67" i="81" s="1"/>
  <c r="J100" i="81" s="1"/>
  <c r="J115" i="81" s="1"/>
  <c r="K67" i="81"/>
  <c r="L108" i="81"/>
  <c r="Q108" i="81"/>
  <c r="P52" i="82" s="1"/>
  <c r="N108" i="81"/>
  <c r="M52" i="82" s="1"/>
  <c r="S108" i="81"/>
  <c r="R52" i="82" s="1"/>
  <c r="M108" i="81"/>
  <c r="L52" i="82" s="1"/>
  <c r="R108" i="81"/>
  <c r="Q52" i="82" s="1"/>
  <c r="O108" i="81"/>
  <c r="N52" i="82" s="1"/>
  <c r="P73" i="81"/>
  <c r="P76" i="81" s="1"/>
  <c r="L78" i="81" s="1"/>
  <c r="L97" i="81" s="1"/>
  <c r="L100" i="81" s="1"/>
  <c r="L115" i="81" s="1"/>
  <c r="K186" i="105"/>
  <c r="K197" i="105"/>
  <c r="Q197" i="105"/>
  <c r="Q186" i="105"/>
  <c r="R78" i="81" l="1"/>
  <c r="R97" i="81" s="1"/>
  <c r="R100" i="81" s="1"/>
  <c r="R115" i="81" s="1"/>
  <c r="K52" i="82"/>
  <c r="N78" i="81"/>
  <c r="N97" i="81" s="1"/>
  <c r="N100" i="81" s="1"/>
  <c r="N115" i="81" s="1"/>
  <c r="P108" i="81"/>
  <c r="O52" i="82" s="1"/>
  <c r="P78" i="81"/>
  <c r="P97" i="81" s="1"/>
  <c r="P100" i="81" s="1"/>
  <c r="P115" i="81" s="1"/>
  <c r="M78" i="81"/>
  <c r="M97" i="81" s="1"/>
  <c r="M100" i="81" s="1"/>
  <c r="M115" i="81" s="1"/>
  <c r="T78" i="81"/>
  <c r="T97" i="81" s="1"/>
  <c r="Q78" i="81"/>
  <c r="Q97" i="81" s="1"/>
  <c r="Q100" i="81" s="1"/>
  <c r="Q115" i="81" s="1"/>
  <c r="H123" i="81"/>
  <c r="H21" i="76" s="1"/>
  <c r="H35" i="76" s="1"/>
  <c r="O78" i="81"/>
  <c r="O97" i="81" s="1"/>
  <c r="O100" i="81" s="1"/>
  <c r="O115" i="81" s="1"/>
  <c r="S78" i="81"/>
  <c r="S97" i="81" s="1"/>
  <c r="S100" i="81" s="1"/>
  <c r="S115" i="81" s="1"/>
  <c r="K78" i="81"/>
  <c r="U78" i="81"/>
  <c r="U97" i="81" s="1"/>
  <c r="H19" i="82" l="1" a="1"/>
  <c r="H20" i="82" s="1"/>
  <c r="K97" i="81"/>
  <c r="K100" i="81" s="1"/>
  <c r="K115" i="81" s="1"/>
  <c r="H127" i="81" a="1"/>
  <c r="H127" i="81" s="1"/>
  <c r="H131" i="81" s="1"/>
  <c r="Y43" i="76"/>
  <c r="Y56" i="74" s="1"/>
  <c r="Y157" i="74" s="1"/>
  <c r="X42" i="76"/>
  <c r="X55" i="74" s="1"/>
  <c r="X156" i="74" s="1"/>
  <c r="M43" i="76"/>
  <c r="M56" i="74" s="1"/>
  <c r="M157" i="74" s="1"/>
  <c r="W42" i="76"/>
  <c r="W55" i="74" s="1"/>
  <c r="W156" i="74" s="1"/>
  <c r="L43" i="76"/>
  <c r="L56" i="74" s="1"/>
  <c r="L157" i="74" s="1"/>
  <c r="R42" i="76"/>
  <c r="R55" i="74" s="1"/>
  <c r="R156" i="74" s="1"/>
  <c r="J42" i="76"/>
  <c r="K43" i="76"/>
  <c r="K56" i="74" s="1"/>
  <c r="K157" i="74" s="1"/>
  <c r="N42" i="76"/>
  <c r="N55" i="74" s="1"/>
  <c r="N156" i="74" s="1"/>
  <c r="Q43" i="76"/>
  <c r="V43" i="76"/>
  <c r="V56" i="74" s="1"/>
  <c r="V157" i="74" s="1"/>
  <c r="X43" i="76"/>
  <c r="X56" i="74" s="1"/>
  <c r="X157" i="74" s="1"/>
  <c r="Q42" i="76"/>
  <c r="O42" i="76"/>
  <c r="O55" i="74" s="1"/>
  <c r="O156" i="74" s="1"/>
  <c r="P42" i="76"/>
  <c r="P55" i="74" s="1"/>
  <c r="P156" i="74" s="1"/>
  <c r="T42" i="76"/>
  <c r="T55" i="74" s="1"/>
  <c r="T156" i="74" s="1"/>
  <c r="S43" i="76"/>
  <c r="S56" i="74" s="1"/>
  <c r="S157" i="74" s="1"/>
  <c r="N43" i="76"/>
  <c r="N56" i="74" s="1"/>
  <c r="N157" i="74" s="1"/>
  <c r="W43" i="76"/>
  <c r="W56" i="74" s="1"/>
  <c r="W157" i="74" s="1"/>
  <c r="J43" i="76"/>
  <c r="J56" i="74" s="1"/>
  <c r="J157" i="74" s="1"/>
  <c r="K42" i="76"/>
  <c r="K55" i="74" s="1"/>
  <c r="K156" i="74" s="1"/>
  <c r="Q44" i="76"/>
  <c r="U42" i="76"/>
  <c r="U55" i="74" s="1"/>
  <c r="U156" i="74" s="1"/>
  <c r="R43" i="76"/>
  <c r="R56" i="74" s="1"/>
  <c r="R157" i="74" s="1"/>
  <c r="S42" i="76"/>
  <c r="S55" i="74" s="1"/>
  <c r="S156" i="74" s="1"/>
  <c r="U43" i="76"/>
  <c r="U56" i="74" s="1"/>
  <c r="U157" i="74" s="1"/>
  <c r="M42" i="76"/>
  <c r="M55" i="74" s="1"/>
  <c r="M156" i="74" s="1"/>
  <c r="O43" i="76"/>
  <c r="O56" i="74" s="1"/>
  <c r="O157" i="74" s="1"/>
  <c r="V42" i="76"/>
  <c r="V55" i="74" s="1"/>
  <c r="V156" i="74" s="1"/>
  <c r="Y42" i="76"/>
  <c r="Y55" i="74" s="1"/>
  <c r="Y156" i="74" s="1"/>
  <c r="P43" i="76"/>
  <c r="P56" i="74" s="1"/>
  <c r="P157" i="74" s="1"/>
  <c r="T43" i="76"/>
  <c r="T56" i="74" s="1"/>
  <c r="T157" i="74" s="1"/>
  <c r="L42" i="76"/>
  <c r="L55" i="74" s="1"/>
  <c r="L156" i="74" s="1"/>
  <c r="H19" i="82" l="1"/>
  <c r="H23" i="82"/>
  <c r="H22" i="82"/>
  <c r="H21" i="82"/>
  <c r="A4" i="81"/>
  <c r="J47" i="55"/>
  <c r="Q76" i="71"/>
  <c r="Q181" i="71" s="1"/>
  <c r="Q106" i="71"/>
  <c r="Q211" i="71" s="1"/>
  <c r="Q46" i="71"/>
  <c r="Q151" i="71" s="1"/>
  <c r="J55" i="74"/>
  <c r="J156" i="74" s="1"/>
  <c r="H48" i="76" a="1"/>
  <c r="H48" i="76" s="1"/>
  <c r="H65" i="73" a="1"/>
  <c r="H63" i="72" a="1"/>
  <c r="H30" i="83" a="1"/>
  <c r="H30" i="83" l="1"/>
  <c r="H31" i="83"/>
  <c r="H35" i="83"/>
  <c r="H34" i="83"/>
  <c r="H36" i="83"/>
  <c r="H33" i="83"/>
  <c r="H37" i="83"/>
  <c r="H39" i="83"/>
  <c r="H32" i="83"/>
  <c r="H38" i="83"/>
  <c r="H65" i="72"/>
  <c r="H71" i="72"/>
  <c r="H69" i="72"/>
  <c r="H64" i="72"/>
  <c r="H63" i="72"/>
  <c r="H70" i="72"/>
  <c r="H72" i="72"/>
  <c r="H66" i="72"/>
  <c r="H68" i="72"/>
  <c r="H67" i="72"/>
  <c r="H74" i="73"/>
  <c r="H73" i="73"/>
  <c r="H69" i="73"/>
  <c r="H67" i="73"/>
  <c r="H65" i="73"/>
  <c r="H68" i="73"/>
  <c r="H70" i="73"/>
  <c r="H71" i="73"/>
  <c r="H72" i="73"/>
  <c r="H66" i="73"/>
  <c r="J49" i="55"/>
  <c r="A4" i="76"/>
  <c r="K147" i="73" l="1"/>
  <c r="J177" i="73"/>
  <c r="J237" i="73" s="1"/>
  <c r="P147" i="73"/>
  <c r="K177" i="73"/>
  <c r="K237" i="73" s="1"/>
  <c r="M147" i="73"/>
  <c r="L177" i="73"/>
  <c r="L237" i="73" s="1"/>
  <c r="Q147" i="73"/>
  <c r="J147" i="73"/>
  <c r="O177" i="73"/>
  <c r="O237" i="73" s="1"/>
  <c r="P177" i="73"/>
  <c r="P237" i="73" s="1"/>
  <c r="O147" i="73"/>
  <c r="N177" i="73"/>
  <c r="N237" i="73" s="1"/>
  <c r="N147" i="73"/>
  <c r="Q177" i="73"/>
  <c r="Q237" i="73" s="1"/>
  <c r="M177" i="73"/>
  <c r="M237" i="73" s="1"/>
  <c r="L147" i="73"/>
  <c r="P178" i="73"/>
  <c r="P238" i="73" s="1"/>
  <c r="J178" i="73"/>
  <c r="J238" i="73" s="1"/>
  <c r="Q178" i="73"/>
  <c r="Q238" i="73" s="1"/>
  <c r="O178" i="73"/>
  <c r="O238" i="73" s="1"/>
  <c r="M178" i="73"/>
  <c r="M238" i="73" s="1"/>
  <c r="L178" i="73"/>
  <c r="L238" i="73" s="1"/>
  <c r="P148" i="73"/>
  <c r="N148" i="73"/>
  <c r="J148" i="73"/>
  <c r="L148" i="73"/>
  <c r="O148" i="73"/>
  <c r="N178" i="73"/>
  <c r="N238" i="73" s="1"/>
  <c r="K148" i="73"/>
  <c r="Q148" i="73"/>
  <c r="M148" i="73"/>
  <c r="K178" i="73"/>
  <c r="K238" i="73" s="1"/>
  <c r="Y175" i="72"/>
  <c r="Y210" i="72" s="1"/>
  <c r="Y240" i="72" s="1"/>
  <c r="V175" i="72"/>
  <c r="V210" i="72" s="1"/>
  <c r="V240" i="72" s="1"/>
  <c r="S175" i="72"/>
  <c r="S210" i="72" s="1"/>
  <c r="S240" i="72" s="1"/>
  <c r="U175" i="72"/>
  <c r="U210" i="72" s="1"/>
  <c r="U240" i="72" s="1"/>
  <c r="R175" i="72"/>
  <c r="R210" i="72" s="1"/>
  <c r="R240" i="72" s="1"/>
  <c r="T175" i="72"/>
  <c r="T210" i="72" s="1"/>
  <c r="T240" i="72" s="1"/>
  <c r="X175" i="72"/>
  <c r="X210" i="72" s="1"/>
  <c r="X240" i="72" s="1"/>
  <c r="W175" i="72"/>
  <c r="W210" i="72" s="1"/>
  <c r="W240" i="72" s="1"/>
  <c r="X180" i="72"/>
  <c r="X215" i="72" s="1"/>
  <c r="X245" i="72" s="1"/>
  <c r="S180" i="72"/>
  <c r="S215" i="72" s="1"/>
  <c r="S245" i="72" s="1"/>
  <c r="Y180" i="72"/>
  <c r="Y215" i="72" s="1"/>
  <c r="Y245" i="72" s="1"/>
  <c r="V180" i="72"/>
  <c r="V215" i="72" s="1"/>
  <c r="V245" i="72" s="1"/>
  <c r="W180" i="72"/>
  <c r="W215" i="72" s="1"/>
  <c r="W245" i="72" s="1"/>
  <c r="R180" i="72"/>
  <c r="R215" i="72" s="1"/>
  <c r="R245" i="72" s="1"/>
  <c r="U180" i="72"/>
  <c r="U215" i="72" s="1"/>
  <c r="U245" i="72" s="1"/>
  <c r="T180" i="72"/>
  <c r="T215" i="72" s="1"/>
  <c r="T245" i="72" s="1"/>
  <c r="T167" i="83"/>
  <c r="T39" i="71" s="1"/>
  <c r="T144" i="71" s="1"/>
  <c r="T196" i="83"/>
  <c r="T69" i="71" s="1"/>
  <c r="T174" i="71" s="1"/>
  <c r="O225" i="83"/>
  <c r="O99" i="71" s="1"/>
  <c r="O204" i="71" s="1"/>
  <c r="K225" i="83"/>
  <c r="K99" i="71" s="1"/>
  <c r="K204" i="71" s="1"/>
  <c r="M167" i="83"/>
  <c r="M39" i="71" s="1"/>
  <c r="M144" i="71" s="1"/>
  <c r="Q196" i="83"/>
  <c r="Q69" i="71" s="1"/>
  <c r="Q174" i="71" s="1"/>
  <c r="L167" i="83"/>
  <c r="L39" i="71" s="1"/>
  <c r="L144" i="71" s="1"/>
  <c r="S138" i="83"/>
  <c r="X138" i="83"/>
  <c r="M196" i="83"/>
  <c r="M69" i="71" s="1"/>
  <c r="M174" i="71" s="1"/>
  <c r="Y225" i="83"/>
  <c r="Y99" i="71" s="1"/>
  <c r="Y204" i="71" s="1"/>
  <c r="P196" i="83"/>
  <c r="P69" i="71" s="1"/>
  <c r="P174" i="71" s="1"/>
  <c r="J167" i="83"/>
  <c r="J39" i="71" s="1"/>
  <c r="J144" i="71" s="1"/>
  <c r="V138" i="83"/>
  <c r="J196" i="83"/>
  <c r="J69" i="71" s="1"/>
  <c r="J174" i="71" s="1"/>
  <c r="U225" i="83"/>
  <c r="U99" i="71" s="1"/>
  <c r="U204" i="71" s="1"/>
  <c r="N138" i="83"/>
  <c r="N140" i="72" s="1"/>
  <c r="N210" i="72" s="1"/>
  <c r="N240" i="72" s="1"/>
  <c r="T138" i="83"/>
  <c r="O196" i="83"/>
  <c r="O69" i="71" s="1"/>
  <c r="O174" i="71" s="1"/>
  <c r="X196" i="83"/>
  <c r="X69" i="71" s="1"/>
  <c r="X174" i="71" s="1"/>
  <c r="L196" i="83"/>
  <c r="L69" i="71" s="1"/>
  <c r="L174" i="71" s="1"/>
  <c r="Q138" i="83"/>
  <c r="Q140" i="72" s="1"/>
  <c r="Q210" i="72" s="1"/>
  <c r="Q240" i="72" s="1"/>
  <c r="K167" i="83"/>
  <c r="K39" i="71" s="1"/>
  <c r="K144" i="71" s="1"/>
  <c r="R225" i="83"/>
  <c r="R99" i="71" s="1"/>
  <c r="R204" i="71" s="1"/>
  <c r="P167" i="83"/>
  <c r="P39" i="71" s="1"/>
  <c r="P144" i="71" s="1"/>
  <c r="P138" i="83"/>
  <c r="P140" i="72" s="1"/>
  <c r="P210" i="72" s="1"/>
  <c r="P240" i="72" s="1"/>
  <c r="L138" i="83"/>
  <c r="L140" i="72" s="1"/>
  <c r="L210" i="72" s="1"/>
  <c r="L240" i="72" s="1"/>
  <c r="K196" i="83"/>
  <c r="K69" i="71" s="1"/>
  <c r="K174" i="71" s="1"/>
  <c r="P225" i="83"/>
  <c r="P99" i="71" s="1"/>
  <c r="P204" i="71" s="1"/>
  <c r="L225" i="83"/>
  <c r="L99" i="71" s="1"/>
  <c r="L204" i="71" s="1"/>
  <c r="R167" i="83"/>
  <c r="R39" i="71" s="1"/>
  <c r="R144" i="71" s="1"/>
  <c r="Y196" i="83"/>
  <c r="Y69" i="71" s="1"/>
  <c r="Y174" i="71" s="1"/>
  <c r="O167" i="83"/>
  <c r="O39" i="71" s="1"/>
  <c r="O144" i="71" s="1"/>
  <c r="X225" i="83"/>
  <c r="X99" i="71" s="1"/>
  <c r="X204" i="71" s="1"/>
  <c r="T225" i="83"/>
  <c r="T99" i="71" s="1"/>
  <c r="T204" i="71" s="1"/>
  <c r="M225" i="83"/>
  <c r="M99" i="71" s="1"/>
  <c r="M204" i="71" s="1"/>
  <c r="W225" i="83"/>
  <c r="W99" i="71" s="1"/>
  <c r="W204" i="71" s="1"/>
  <c r="O138" i="83"/>
  <c r="O140" i="72" s="1"/>
  <c r="O210" i="72" s="1"/>
  <c r="O240" i="72" s="1"/>
  <c r="R138" i="83"/>
  <c r="Q167" i="83"/>
  <c r="Q39" i="71" s="1"/>
  <c r="Q144" i="71" s="1"/>
  <c r="K138" i="83"/>
  <c r="K140" i="72" s="1"/>
  <c r="K210" i="72" s="1"/>
  <c r="K240" i="72" s="1"/>
  <c r="J138" i="83"/>
  <c r="J140" i="72" s="1"/>
  <c r="J210" i="72" s="1"/>
  <c r="J240" i="72" s="1"/>
  <c r="U196" i="83"/>
  <c r="U69" i="71" s="1"/>
  <c r="U174" i="71" s="1"/>
  <c r="U167" i="83"/>
  <c r="U39" i="71" s="1"/>
  <c r="U144" i="71" s="1"/>
  <c r="M138" i="83"/>
  <c r="M140" i="72" s="1"/>
  <c r="M210" i="72" s="1"/>
  <c r="M240" i="72" s="1"/>
  <c r="Q225" i="83"/>
  <c r="Q99" i="71" s="1"/>
  <c r="Q204" i="71" s="1"/>
  <c r="S167" i="83"/>
  <c r="S39" i="71" s="1"/>
  <c r="S144" i="71" s="1"/>
  <c r="W138" i="83"/>
  <c r="U138" i="83"/>
  <c r="N225" i="83"/>
  <c r="N99" i="71" s="1"/>
  <c r="N204" i="71" s="1"/>
  <c r="X167" i="83"/>
  <c r="X39" i="71" s="1"/>
  <c r="X144" i="71" s="1"/>
  <c r="V167" i="83"/>
  <c r="V39" i="71" s="1"/>
  <c r="V144" i="71" s="1"/>
  <c r="S225" i="83"/>
  <c r="S99" i="71" s="1"/>
  <c r="S204" i="71" s="1"/>
  <c r="J225" i="83"/>
  <c r="J99" i="71" s="1"/>
  <c r="J204" i="71" s="1"/>
  <c r="Y167" i="83"/>
  <c r="Y39" i="71" s="1"/>
  <c r="Y144" i="71" s="1"/>
  <c r="S196" i="83"/>
  <c r="S69" i="71" s="1"/>
  <c r="S174" i="71" s="1"/>
  <c r="V225" i="83"/>
  <c r="V99" i="71" s="1"/>
  <c r="V204" i="71" s="1"/>
  <c r="N167" i="83"/>
  <c r="N39" i="71" s="1"/>
  <c r="N144" i="71" s="1"/>
  <c r="N196" i="83"/>
  <c r="N69" i="71" s="1"/>
  <c r="N174" i="71" s="1"/>
  <c r="W196" i="83"/>
  <c r="W69" i="71" s="1"/>
  <c r="W174" i="71" s="1"/>
  <c r="W167" i="83"/>
  <c r="W39" i="71" s="1"/>
  <c r="W144" i="71" s="1"/>
  <c r="V196" i="83"/>
  <c r="V69" i="71" s="1"/>
  <c r="V174" i="71" s="1"/>
  <c r="Y138" i="83"/>
  <c r="R196" i="83"/>
  <c r="R69" i="71" s="1"/>
  <c r="R174" i="71" s="1"/>
  <c r="O183" i="73"/>
  <c r="O243" i="73" s="1"/>
  <c r="K153" i="73"/>
  <c r="L183" i="73"/>
  <c r="L243" i="73" s="1"/>
  <c r="N183" i="73"/>
  <c r="N243" i="73" s="1"/>
  <c r="P153" i="73"/>
  <c r="K183" i="73"/>
  <c r="K243" i="73" s="1"/>
  <c r="Q153" i="73"/>
  <c r="M153" i="73"/>
  <c r="J183" i="73"/>
  <c r="J243" i="73" s="1"/>
  <c r="N153" i="73"/>
  <c r="Q183" i="73"/>
  <c r="Q243" i="73" s="1"/>
  <c r="L153" i="73"/>
  <c r="O153" i="73"/>
  <c r="P183" i="73"/>
  <c r="P243" i="73" s="1"/>
  <c r="M183" i="73"/>
  <c r="M243" i="73" s="1"/>
  <c r="J153" i="73"/>
  <c r="O150" i="73"/>
  <c r="L180" i="73"/>
  <c r="L240" i="73" s="1"/>
  <c r="N150" i="73"/>
  <c r="J150" i="73"/>
  <c r="K150" i="73"/>
  <c r="M180" i="73"/>
  <c r="M240" i="73" s="1"/>
  <c r="Q150" i="73"/>
  <c r="L150" i="73"/>
  <c r="P180" i="73"/>
  <c r="P240" i="73" s="1"/>
  <c r="J180" i="73"/>
  <c r="J240" i="73" s="1"/>
  <c r="K180" i="73"/>
  <c r="K240" i="73" s="1"/>
  <c r="Q180" i="73"/>
  <c r="Q240" i="73" s="1"/>
  <c r="M150" i="73"/>
  <c r="O180" i="73"/>
  <c r="O240" i="73" s="1"/>
  <c r="N180" i="73"/>
  <c r="N240" i="73" s="1"/>
  <c r="P150" i="73"/>
  <c r="T181" i="72"/>
  <c r="T216" i="72" s="1"/>
  <c r="T246" i="72" s="1"/>
  <c r="S181" i="72"/>
  <c r="S216" i="72" s="1"/>
  <c r="S246" i="72" s="1"/>
  <c r="W181" i="72"/>
  <c r="W216" i="72" s="1"/>
  <c r="W246" i="72" s="1"/>
  <c r="Y181" i="72"/>
  <c r="Y216" i="72" s="1"/>
  <c r="Y246" i="72" s="1"/>
  <c r="V181" i="72"/>
  <c r="V216" i="72" s="1"/>
  <c r="V246" i="72" s="1"/>
  <c r="U181" i="72"/>
  <c r="U216" i="72" s="1"/>
  <c r="U246" i="72" s="1"/>
  <c r="R181" i="72"/>
  <c r="R216" i="72" s="1"/>
  <c r="R246" i="72" s="1"/>
  <c r="X181" i="72"/>
  <c r="X216" i="72" s="1"/>
  <c r="X246" i="72" s="1"/>
  <c r="R174" i="72"/>
  <c r="R209" i="72" s="1"/>
  <c r="R239" i="72" s="1"/>
  <c r="Y174" i="72"/>
  <c r="Y209" i="72" s="1"/>
  <c r="Y239" i="72" s="1"/>
  <c r="S174" i="72"/>
  <c r="S209" i="72" s="1"/>
  <c r="S239" i="72" s="1"/>
  <c r="X174" i="72"/>
  <c r="X209" i="72" s="1"/>
  <c r="X239" i="72" s="1"/>
  <c r="V174" i="72"/>
  <c r="V209" i="72" s="1"/>
  <c r="V239" i="72" s="1"/>
  <c r="U174" i="72"/>
  <c r="U209" i="72" s="1"/>
  <c r="U239" i="72" s="1"/>
  <c r="T174" i="72"/>
  <c r="T209" i="72" s="1"/>
  <c r="T239" i="72" s="1"/>
  <c r="W174" i="72"/>
  <c r="W209" i="72" s="1"/>
  <c r="W239" i="72" s="1"/>
  <c r="R199" i="83"/>
  <c r="R72" i="71" s="1"/>
  <c r="R177" i="71" s="1"/>
  <c r="K199" i="83"/>
  <c r="K72" i="71" s="1"/>
  <c r="K177" i="71" s="1"/>
  <c r="W228" i="83"/>
  <c r="W102" i="71" s="1"/>
  <c r="W207" i="71" s="1"/>
  <c r="N199" i="83"/>
  <c r="N72" i="71" s="1"/>
  <c r="N177" i="71" s="1"/>
  <c r="Y170" i="83"/>
  <c r="Y42" i="71" s="1"/>
  <c r="Y147" i="71" s="1"/>
  <c r="T199" i="83"/>
  <c r="T72" i="71" s="1"/>
  <c r="T177" i="71" s="1"/>
  <c r="J228" i="83"/>
  <c r="J102" i="71" s="1"/>
  <c r="J207" i="71" s="1"/>
  <c r="W199" i="83"/>
  <c r="W72" i="71" s="1"/>
  <c r="W177" i="71" s="1"/>
  <c r="L170" i="83"/>
  <c r="L42" i="71" s="1"/>
  <c r="L147" i="71" s="1"/>
  <c r="M141" i="83"/>
  <c r="M143" i="72" s="1"/>
  <c r="M213" i="72" s="1"/>
  <c r="M243" i="72" s="1"/>
  <c r="P228" i="83"/>
  <c r="P102" i="71" s="1"/>
  <c r="P207" i="71" s="1"/>
  <c r="T170" i="83"/>
  <c r="T42" i="71" s="1"/>
  <c r="T147" i="71" s="1"/>
  <c r="S199" i="83"/>
  <c r="S72" i="71" s="1"/>
  <c r="S177" i="71" s="1"/>
  <c r="R170" i="83"/>
  <c r="R42" i="71" s="1"/>
  <c r="R147" i="71" s="1"/>
  <c r="S228" i="83"/>
  <c r="S102" i="71" s="1"/>
  <c r="S207" i="71" s="1"/>
  <c r="V141" i="83"/>
  <c r="Q170" i="83"/>
  <c r="Q42" i="71" s="1"/>
  <c r="Q147" i="71" s="1"/>
  <c r="P170" i="83"/>
  <c r="P42" i="71" s="1"/>
  <c r="P147" i="71" s="1"/>
  <c r="O199" i="83"/>
  <c r="O72" i="71" s="1"/>
  <c r="O177" i="71" s="1"/>
  <c r="Q141" i="83"/>
  <c r="Q143" i="72" s="1"/>
  <c r="Q213" i="72" s="1"/>
  <c r="Q243" i="72" s="1"/>
  <c r="W141" i="83"/>
  <c r="L141" i="83"/>
  <c r="L143" i="72" s="1"/>
  <c r="L213" i="72" s="1"/>
  <c r="L243" i="72" s="1"/>
  <c r="M228" i="83"/>
  <c r="M102" i="71" s="1"/>
  <c r="M207" i="71" s="1"/>
  <c r="Y228" i="83"/>
  <c r="Y102" i="71" s="1"/>
  <c r="Y207" i="71" s="1"/>
  <c r="S170" i="83"/>
  <c r="S42" i="71" s="1"/>
  <c r="S147" i="71" s="1"/>
  <c r="U199" i="83"/>
  <c r="U72" i="71" s="1"/>
  <c r="U177" i="71" s="1"/>
  <c r="V199" i="83"/>
  <c r="V72" i="71" s="1"/>
  <c r="V177" i="71" s="1"/>
  <c r="X228" i="83"/>
  <c r="X102" i="71" s="1"/>
  <c r="X207" i="71" s="1"/>
  <c r="O170" i="83"/>
  <c r="O42" i="71" s="1"/>
  <c r="O147" i="71" s="1"/>
  <c r="P199" i="83"/>
  <c r="P72" i="71" s="1"/>
  <c r="P177" i="71" s="1"/>
  <c r="N170" i="83"/>
  <c r="N42" i="71" s="1"/>
  <c r="N147" i="71" s="1"/>
  <c r="O141" i="83"/>
  <c r="O143" i="72" s="1"/>
  <c r="O213" i="72" s="1"/>
  <c r="O243" i="72" s="1"/>
  <c r="W170" i="83"/>
  <c r="W42" i="71" s="1"/>
  <c r="W147" i="71" s="1"/>
  <c r="K170" i="83"/>
  <c r="K42" i="71" s="1"/>
  <c r="K147" i="71" s="1"/>
  <c r="T141" i="83"/>
  <c r="J170" i="83"/>
  <c r="J42" i="71" s="1"/>
  <c r="J147" i="71" s="1"/>
  <c r="U228" i="83"/>
  <c r="U102" i="71" s="1"/>
  <c r="U207" i="71" s="1"/>
  <c r="M170" i="83"/>
  <c r="M42" i="71" s="1"/>
  <c r="M147" i="71" s="1"/>
  <c r="V228" i="83"/>
  <c r="V102" i="71" s="1"/>
  <c r="V207" i="71" s="1"/>
  <c r="Y141" i="83"/>
  <c r="T228" i="83"/>
  <c r="T102" i="71" s="1"/>
  <c r="T207" i="71" s="1"/>
  <c r="Q228" i="83"/>
  <c r="Q102" i="71" s="1"/>
  <c r="Q207" i="71" s="1"/>
  <c r="K228" i="83"/>
  <c r="K102" i="71" s="1"/>
  <c r="K207" i="71" s="1"/>
  <c r="N141" i="83"/>
  <c r="N143" i="72" s="1"/>
  <c r="N213" i="72" s="1"/>
  <c r="N243" i="72" s="1"/>
  <c r="N228" i="83"/>
  <c r="N102" i="71" s="1"/>
  <c r="N207" i="71" s="1"/>
  <c r="V170" i="83"/>
  <c r="V42" i="71" s="1"/>
  <c r="V147" i="71" s="1"/>
  <c r="P141" i="83"/>
  <c r="P143" i="72" s="1"/>
  <c r="P213" i="72" s="1"/>
  <c r="P243" i="72" s="1"/>
  <c r="X199" i="83"/>
  <c r="X72" i="71" s="1"/>
  <c r="X177" i="71" s="1"/>
  <c r="U141" i="83"/>
  <c r="X141" i="83"/>
  <c r="M199" i="83"/>
  <c r="M72" i="71" s="1"/>
  <c r="M177" i="71" s="1"/>
  <c r="Y199" i="83"/>
  <c r="Y72" i="71" s="1"/>
  <c r="Y177" i="71" s="1"/>
  <c r="L199" i="83"/>
  <c r="L72" i="71" s="1"/>
  <c r="L177" i="71" s="1"/>
  <c r="R228" i="83"/>
  <c r="R102" i="71" s="1"/>
  <c r="R207" i="71" s="1"/>
  <c r="K141" i="83"/>
  <c r="K143" i="72" s="1"/>
  <c r="K213" i="72" s="1"/>
  <c r="K243" i="72" s="1"/>
  <c r="R141" i="83"/>
  <c r="J141" i="83"/>
  <c r="J143" i="72" s="1"/>
  <c r="J213" i="72" s="1"/>
  <c r="J243" i="72" s="1"/>
  <c r="O228" i="83"/>
  <c r="O102" i="71" s="1"/>
  <c r="O207" i="71" s="1"/>
  <c r="U170" i="83"/>
  <c r="U42" i="71" s="1"/>
  <c r="U147" i="71" s="1"/>
  <c r="Q199" i="83"/>
  <c r="Q72" i="71" s="1"/>
  <c r="Q177" i="71" s="1"/>
  <c r="J199" i="83"/>
  <c r="J72" i="71" s="1"/>
  <c r="J177" i="71" s="1"/>
  <c r="X170" i="83"/>
  <c r="X42" i="71" s="1"/>
  <c r="X147" i="71" s="1"/>
  <c r="L228" i="83"/>
  <c r="L102" i="71" s="1"/>
  <c r="L207" i="71" s="1"/>
  <c r="S141" i="83"/>
  <c r="K182" i="73"/>
  <c r="K242" i="73" s="1"/>
  <c r="L182" i="73"/>
  <c r="L242" i="73" s="1"/>
  <c r="N152" i="73"/>
  <c r="K152" i="73"/>
  <c r="M182" i="73"/>
  <c r="M242" i="73" s="1"/>
  <c r="L152" i="73"/>
  <c r="J152" i="73"/>
  <c r="N182" i="73"/>
  <c r="N242" i="73" s="1"/>
  <c r="Q182" i="73"/>
  <c r="Q242" i="73" s="1"/>
  <c r="Q152" i="73"/>
  <c r="P182" i="73"/>
  <c r="P242" i="73" s="1"/>
  <c r="O182" i="73"/>
  <c r="O242" i="73" s="1"/>
  <c r="M152" i="73"/>
  <c r="O152" i="73"/>
  <c r="P152" i="73"/>
  <c r="J182" i="73"/>
  <c r="J242" i="73" s="1"/>
  <c r="O154" i="73"/>
  <c r="Q184" i="73"/>
  <c r="Q244" i="73" s="1"/>
  <c r="M154" i="73"/>
  <c r="N184" i="73"/>
  <c r="N244" i="73" s="1"/>
  <c r="L184" i="73"/>
  <c r="L244" i="73" s="1"/>
  <c r="P154" i="73"/>
  <c r="N154" i="73"/>
  <c r="O184" i="73"/>
  <c r="O244" i="73" s="1"/>
  <c r="K154" i="73"/>
  <c r="M184" i="73"/>
  <c r="M244" i="73" s="1"/>
  <c r="J184" i="73"/>
  <c r="J244" i="73" s="1"/>
  <c r="P184" i="73"/>
  <c r="P244" i="73" s="1"/>
  <c r="J154" i="73"/>
  <c r="Q154" i="73"/>
  <c r="L154" i="73"/>
  <c r="K184" i="73"/>
  <c r="K244" i="73" s="1"/>
  <c r="S179" i="72"/>
  <c r="S214" i="72" s="1"/>
  <c r="S244" i="72" s="1"/>
  <c r="X179" i="72"/>
  <c r="X214" i="72" s="1"/>
  <c r="X244" i="72" s="1"/>
  <c r="Y179" i="72"/>
  <c r="Y214" i="72" s="1"/>
  <c r="Y244" i="72" s="1"/>
  <c r="W179" i="72"/>
  <c r="W214" i="72" s="1"/>
  <c r="W244" i="72" s="1"/>
  <c r="T179" i="72"/>
  <c r="T214" i="72" s="1"/>
  <c r="T244" i="72" s="1"/>
  <c r="V179" i="72"/>
  <c r="V214" i="72" s="1"/>
  <c r="V244" i="72" s="1"/>
  <c r="U179" i="72"/>
  <c r="U214" i="72" s="1"/>
  <c r="U244" i="72" s="1"/>
  <c r="R179" i="72"/>
  <c r="R214" i="72" s="1"/>
  <c r="R244" i="72" s="1"/>
  <c r="K201" i="83"/>
  <c r="K74" i="71" s="1"/>
  <c r="K179" i="71" s="1"/>
  <c r="O201" i="83"/>
  <c r="O74" i="71" s="1"/>
  <c r="O179" i="71" s="1"/>
  <c r="U201" i="83"/>
  <c r="U74" i="71" s="1"/>
  <c r="U179" i="71" s="1"/>
  <c r="Q143" i="83"/>
  <c r="Q145" i="72" s="1"/>
  <c r="Q215" i="72" s="1"/>
  <c r="Q245" i="72" s="1"/>
  <c r="K143" i="83"/>
  <c r="K145" i="72" s="1"/>
  <c r="K215" i="72" s="1"/>
  <c r="K245" i="72" s="1"/>
  <c r="J201" i="83"/>
  <c r="J74" i="71" s="1"/>
  <c r="J179" i="71" s="1"/>
  <c r="V172" i="83"/>
  <c r="V44" i="71" s="1"/>
  <c r="V149" i="71" s="1"/>
  <c r="R172" i="83"/>
  <c r="R44" i="71" s="1"/>
  <c r="R149" i="71" s="1"/>
  <c r="T230" i="83"/>
  <c r="T104" i="71" s="1"/>
  <c r="T209" i="71" s="1"/>
  <c r="S143" i="83"/>
  <c r="R230" i="83"/>
  <c r="R104" i="71" s="1"/>
  <c r="R209" i="71" s="1"/>
  <c r="M143" i="83"/>
  <c r="M145" i="72" s="1"/>
  <c r="M215" i="72" s="1"/>
  <c r="M245" i="72" s="1"/>
  <c r="M172" i="83"/>
  <c r="M44" i="71" s="1"/>
  <c r="M149" i="71" s="1"/>
  <c r="M201" i="83"/>
  <c r="M74" i="71" s="1"/>
  <c r="M179" i="71" s="1"/>
  <c r="V201" i="83"/>
  <c r="V74" i="71" s="1"/>
  <c r="V179" i="71" s="1"/>
  <c r="T143" i="83"/>
  <c r="U230" i="83"/>
  <c r="U104" i="71" s="1"/>
  <c r="U209" i="71" s="1"/>
  <c r="O143" i="83"/>
  <c r="O145" i="72" s="1"/>
  <c r="O215" i="72" s="1"/>
  <c r="O245" i="72" s="1"/>
  <c r="K230" i="83"/>
  <c r="K104" i="71" s="1"/>
  <c r="K209" i="71" s="1"/>
  <c r="X143" i="83"/>
  <c r="Q172" i="83"/>
  <c r="Q44" i="71" s="1"/>
  <c r="Q149" i="71" s="1"/>
  <c r="O172" i="83"/>
  <c r="O44" i="71" s="1"/>
  <c r="O149" i="71" s="1"/>
  <c r="N230" i="83"/>
  <c r="N104" i="71" s="1"/>
  <c r="N209" i="71" s="1"/>
  <c r="X172" i="83"/>
  <c r="X44" i="71" s="1"/>
  <c r="X149" i="71" s="1"/>
  <c r="U143" i="83"/>
  <c r="R143" i="83"/>
  <c r="T172" i="83"/>
  <c r="T44" i="71" s="1"/>
  <c r="T149" i="71" s="1"/>
  <c r="N172" i="83"/>
  <c r="N44" i="71" s="1"/>
  <c r="N149" i="71" s="1"/>
  <c r="Y143" i="83"/>
  <c r="L172" i="83"/>
  <c r="L44" i="71" s="1"/>
  <c r="L149" i="71" s="1"/>
  <c r="X230" i="83"/>
  <c r="X104" i="71" s="1"/>
  <c r="X209" i="71" s="1"/>
  <c r="P230" i="83"/>
  <c r="P104" i="71" s="1"/>
  <c r="P209" i="71" s="1"/>
  <c r="R201" i="83"/>
  <c r="R74" i="71" s="1"/>
  <c r="R179" i="71" s="1"/>
  <c r="W201" i="83"/>
  <c r="W74" i="71" s="1"/>
  <c r="W179" i="71" s="1"/>
  <c r="K172" i="83"/>
  <c r="K44" i="71" s="1"/>
  <c r="K149" i="71" s="1"/>
  <c r="Y230" i="83"/>
  <c r="Y104" i="71" s="1"/>
  <c r="Y209" i="71" s="1"/>
  <c r="Y172" i="83"/>
  <c r="Y44" i="71" s="1"/>
  <c r="Y149" i="71" s="1"/>
  <c r="J230" i="83"/>
  <c r="J104" i="71" s="1"/>
  <c r="J209" i="71" s="1"/>
  <c r="W143" i="83"/>
  <c r="S201" i="83"/>
  <c r="S74" i="71" s="1"/>
  <c r="S179" i="71" s="1"/>
  <c r="J172" i="83"/>
  <c r="J44" i="71" s="1"/>
  <c r="J149" i="71" s="1"/>
  <c r="U172" i="83"/>
  <c r="U44" i="71" s="1"/>
  <c r="U149" i="71" s="1"/>
  <c r="M230" i="83"/>
  <c r="M104" i="71" s="1"/>
  <c r="M209" i="71" s="1"/>
  <c r="N201" i="83"/>
  <c r="N74" i="71" s="1"/>
  <c r="N179" i="71" s="1"/>
  <c r="V230" i="83"/>
  <c r="V104" i="71" s="1"/>
  <c r="V209" i="71" s="1"/>
  <c r="L230" i="83"/>
  <c r="L104" i="71" s="1"/>
  <c r="L209" i="71" s="1"/>
  <c r="V143" i="83"/>
  <c r="P172" i="83"/>
  <c r="P44" i="71" s="1"/>
  <c r="P149" i="71" s="1"/>
  <c r="O230" i="83"/>
  <c r="O104" i="71" s="1"/>
  <c r="O209" i="71" s="1"/>
  <c r="Y201" i="83"/>
  <c r="Y74" i="71" s="1"/>
  <c r="Y179" i="71" s="1"/>
  <c r="Q201" i="83"/>
  <c r="Q74" i="71" s="1"/>
  <c r="Q179" i="71" s="1"/>
  <c r="L201" i="83"/>
  <c r="L74" i="71" s="1"/>
  <c r="L179" i="71" s="1"/>
  <c r="N143" i="83"/>
  <c r="N145" i="72" s="1"/>
  <c r="N215" i="72" s="1"/>
  <c r="N245" i="72" s="1"/>
  <c r="X201" i="83"/>
  <c r="X74" i="71" s="1"/>
  <c r="X179" i="71" s="1"/>
  <c r="S172" i="83"/>
  <c r="S44" i="71" s="1"/>
  <c r="S149" i="71" s="1"/>
  <c r="P143" i="83"/>
  <c r="P145" i="72" s="1"/>
  <c r="P215" i="72" s="1"/>
  <c r="P245" i="72" s="1"/>
  <c r="L143" i="83"/>
  <c r="L145" i="72" s="1"/>
  <c r="L215" i="72" s="1"/>
  <c r="L245" i="72" s="1"/>
  <c r="J143" i="83"/>
  <c r="J145" i="72" s="1"/>
  <c r="J215" i="72" s="1"/>
  <c r="J245" i="72" s="1"/>
  <c r="S230" i="83"/>
  <c r="S104" i="71" s="1"/>
  <c r="S209" i="71" s="1"/>
  <c r="P201" i="83"/>
  <c r="P74" i="71" s="1"/>
  <c r="P179" i="71" s="1"/>
  <c r="W230" i="83"/>
  <c r="W104" i="71" s="1"/>
  <c r="W209" i="71" s="1"/>
  <c r="Q230" i="83"/>
  <c r="Q104" i="71" s="1"/>
  <c r="Q209" i="71" s="1"/>
  <c r="T201" i="83"/>
  <c r="T74" i="71" s="1"/>
  <c r="T179" i="71" s="1"/>
  <c r="W172" i="83"/>
  <c r="W44" i="71" s="1"/>
  <c r="W149" i="71" s="1"/>
  <c r="P139" i="83"/>
  <c r="P141" i="72" s="1"/>
  <c r="P211" i="72" s="1"/>
  <c r="P241" i="72" s="1"/>
  <c r="W226" i="83"/>
  <c r="W100" i="71" s="1"/>
  <c r="W205" i="71" s="1"/>
  <c r="K197" i="83"/>
  <c r="K70" i="71" s="1"/>
  <c r="K175" i="71" s="1"/>
  <c r="Y197" i="83"/>
  <c r="Y70" i="71" s="1"/>
  <c r="Y175" i="71" s="1"/>
  <c r="N168" i="83"/>
  <c r="N40" i="71" s="1"/>
  <c r="N145" i="71" s="1"/>
  <c r="V226" i="83"/>
  <c r="V100" i="71" s="1"/>
  <c r="V205" i="71" s="1"/>
  <c r="O139" i="83"/>
  <c r="O141" i="72" s="1"/>
  <c r="O211" i="72" s="1"/>
  <c r="O241" i="72" s="1"/>
  <c r="V168" i="83"/>
  <c r="V40" i="71" s="1"/>
  <c r="V145" i="71" s="1"/>
  <c r="T197" i="83"/>
  <c r="T70" i="71" s="1"/>
  <c r="T175" i="71" s="1"/>
  <c r="O168" i="83"/>
  <c r="O40" i="71" s="1"/>
  <c r="O145" i="71" s="1"/>
  <c r="Y226" i="83"/>
  <c r="Y100" i="71" s="1"/>
  <c r="Y205" i="71" s="1"/>
  <c r="R226" i="83"/>
  <c r="R100" i="71" s="1"/>
  <c r="R205" i="71" s="1"/>
  <c r="N139" i="83"/>
  <c r="N141" i="72" s="1"/>
  <c r="N211" i="72" s="1"/>
  <c r="N241" i="72" s="1"/>
  <c r="N226" i="83"/>
  <c r="N100" i="71" s="1"/>
  <c r="N205" i="71" s="1"/>
  <c r="P226" i="83"/>
  <c r="P100" i="71" s="1"/>
  <c r="P205" i="71" s="1"/>
  <c r="T226" i="83"/>
  <c r="T100" i="71" s="1"/>
  <c r="T205" i="71" s="1"/>
  <c r="X197" i="83"/>
  <c r="X70" i="71" s="1"/>
  <c r="X175" i="71" s="1"/>
  <c r="L168" i="83"/>
  <c r="L40" i="71" s="1"/>
  <c r="L145" i="71" s="1"/>
  <c r="Q226" i="83"/>
  <c r="Q100" i="71" s="1"/>
  <c r="Q205" i="71" s="1"/>
  <c r="R139" i="83"/>
  <c r="U168" i="83"/>
  <c r="U40" i="71" s="1"/>
  <c r="U145" i="71" s="1"/>
  <c r="W168" i="83"/>
  <c r="W40" i="71" s="1"/>
  <c r="W145" i="71" s="1"/>
  <c r="X226" i="83"/>
  <c r="X100" i="71" s="1"/>
  <c r="X205" i="71" s="1"/>
  <c r="L139" i="83"/>
  <c r="L141" i="72" s="1"/>
  <c r="L211" i="72" s="1"/>
  <c r="L241" i="72" s="1"/>
  <c r="R197" i="83"/>
  <c r="R70" i="71" s="1"/>
  <c r="R175" i="71" s="1"/>
  <c r="V139" i="83"/>
  <c r="S168" i="83"/>
  <c r="S40" i="71" s="1"/>
  <c r="S145" i="71" s="1"/>
  <c r="V197" i="83"/>
  <c r="V70" i="71" s="1"/>
  <c r="V175" i="71" s="1"/>
  <c r="S139" i="83"/>
  <c r="M168" i="83"/>
  <c r="M40" i="71" s="1"/>
  <c r="M145" i="71" s="1"/>
  <c r="U139" i="83"/>
  <c r="P197" i="83"/>
  <c r="P70" i="71" s="1"/>
  <c r="P175" i="71" s="1"/>
  <c r="U226" i="83"/>
  <c r="U100" i="71" s="1"/>
  <c r="U205" i="71" s="1"/>
  <c r="K168" i="83"/>
  <c r="K40" i="71" s="1"/>
  <c r="K145" i="71" s="1"/>
  <c r="Q168" i="83"/>
  <c r="Q40" i="71" s="1"/>
  <c r="Q145" i="71" s="1"/>
  <c r="O226" i="83"/>
  <c r="O100" i="71" s="1"/>
  <c r="O205" i="71" s="1"/>
  <c r="J168" i="83"/>
  <c r="J40" i="71" s="1"/>
  <c r="J145" i="71" s="1"/>
  <c r="U197" i="83"/>
  <c r="U70" i="71" s="1"/>
  <c r="U175" i="71" s="1"/>
  <c r="N197" i="83"/>
  <c r="N70" i="71" s="1"/>
  <c r="N175" i="71" s="1"/>
  <c r="W139" i="83"/>
  <c r="J226" i="83"/>
  <c r="J100" i="71" s="1"/>
  <c r="J205" i="71" s="1"/>
  <c r="L197" i="83"/>
  <c r="L70" i="71" s="1"/>
  <c r="L175" i="71" s="1"/>
  <c r="T168" i="83"/>
  <c r="T40" i="71" s="1"/>
  <c r="T145" i="71" s="1"/>
  <c r="X139" i="83"/>
  <c r="K226" i="83"/>
  <c r="K100" i="71" s="1"/>
  <c r="K205" i="71" s="1"/>
  <c r="S226" i="83"/>
  <c r="S100" i="71" s="1"/>
  <c r="S205" i="71" s="1"/>
  <c r="W197" i="83"/>
  <c r="W70" i="71" s="1"/>
  <c r="W175" i="71" s="1"/>
  <c r="Y168" i="83"/>
  <c r="Y40" i="71" s="1"/>
  <c r="Y145" i="71" s="1"/>
  <c r="O197" i="83"/>
  <c r="O70" i="71" s="1"/>
  <c r="O175" i="71" s="1"/>
  <c r="Y139" i="83"/>
  <c r="T139" i="83"/>
  <c r="X168" i="83"/>
  <c r="X40" i="71" s="1"/>
  <c r="X145" i="71" s="1"/>
  <c r="M197" i="83"/>
  <c r="M70" i="71" s="1"/>
  <c r="M175" i="71" s="1"/>
  <c r="J197" i="83"/>
  <c r="J70" i="71" s="1"/>
  <c r="J175" i="71" s="1"/>
  <c r="M226" i="83"/>
  <c r="M100" i="71" s="1"/>
  <c r="M205" i="71" s="1"/>
  <c r="M139" i="83"/>
  <c r="M141" i="72" s="1"/>
  <c r="M211" i="72" s="1"/>
  <c r="M241" i="72" s="1"/>
  <c r="R168" i="83"/>
  <c r="R40" i="71" s="1"/>
  <c r="R145" i="71" s="1"/>
  <c r="S197" i="83"/>
  <c r="S70" i="71" s="1"/>
  <c r="S175" i="71" s="1"/>
  <c r="Q197" i="83"/>
  <c r="Q70" i="71" s="1"/>
  <c r="Q175" i="71" s="1"/>
  <c r="Q139" i="83"/>
  <c r="Q141" i="72" s="1"/>
  <c r="Q211" i="72" s="1"/>
  <c r="Q241" i="72" s="1"/>
  <c r="L226" i="83"/>
  <c r="L100" i="71" s="1"/>
  <c r="L205" i="71" s="1"/>
  <c r="K139" i="83"/>
  <c r="K141" i="72" s="1"/>
  <c r="K211" i="72" s="1"/>
  <c r="K241" i="72" s="1"/>
  <c r="P168" i="83"/>
  <c r="P40" i="71" s="1"/>
  <c r="P145" i="71" s="1"/>
  <c r="J139" i="83"/>
  <c r="J141" i="72" s="1"/>
  <c r="J211" i="72" s="1"/>
  <c r="J241" i="72" s="1"/>
  <c r="O181" i="73"/>
  <c r="O241" i="73" s="1"/>
  <c r="K151" i="73"/>
  <c r="Q181" i="73"/>
  <c r="Q241" i="73" s="1"/>
  <c r="N181" i="73"/>
  <c r="N241" i="73" s="1"/>
  <c r="M151" i="73"/>
  <c r="M181" i="73"/>
  <c r="M241" i="73" s="1"/>
  <c r="P151" i="73"/>
  <c r="Q151" i="73"/>
  <c r="J181" i="73"/>
  <c r="J241" i="73" s="1"/>
  <c r="K181" i="73"/>
  <c r="K241" i="73" s="1"/>
  <c r="O151" i="73"/>
  <c r="P181" i="73"/>
  <c r="P241" i="73" s="1"/>
  <c r="N151" i="73"/>
  <c r="L181" i="73"/>
  <c r="L241" i="73" s="1"/>
  <c r="L151" i="73"/>
  <c r="J151" i="73"/>
  <c r="N185" i="73"/>
  <c r="N245" i="73" s="1"/>
  <c r="O155" i="73"/>
  <c r="Q155" i="73"/>
  <c r="J185" i="73"/>
  <c r="J245" i="73" s="1"/>
  <c r="M155" i="73"/>
  <c r="M185" i="73"/>
  <c r="M245" i="73" s="1"/>
  <c r="P155" i="73"/>
  <c r="L155" i="73"/>
  <c r="K185" i="73"/>
  <c r="K245" i="73" s="1"/>
  <c r="O185" i="73"/>
  <c r="O245" i="73" s="1"/>
  <c r="N155" i="73"/>
  <c r="L185" i="73"/>
  <c r="L245" i="73" s="1"/>
  <c r="P185" i="73"/>
  <c r="P245" i="73" s="1"/>
  <c r="Q185" i="73"/>
  <c r="Q245" i="73" s="1"/>
  <c r="J155" i="73"/>
  <c r="K155" i="73"/>
  <c r="T172" i="72"/>
  <c r="T207" i="72" s="1"/>
  <c r="T237" i="72" s="1"/>
  <c r="X172" i="72"/>
  <c r="X207" i="72" s="1"/>
  <c r="X237" i="72" s="1"/>
  <c r="S172" i="72"/>
  <c r="S207" i="72" s="1"/>
  <c r="S237" i="72" s="1"/>
  <c r="Y172" i="72"/>
  <c r="Y207" i="72" s="1"/>
  <c r="Y237" i="72" s="1"/>
  <c r="R172" i="72"/>
  <c r="R207" i="72" s="1"/>
  <c r="R237" i="72" s="1"/>
  <c r="V172" i="72"/>
  <c r="V207" i="72" s="1"/>
  <c r="V237" i="72" s="1"/>
  <c r="U172" i="72"/>
  <c r="U207" i="72" s="1"/>
  <c r="U237" i="72" s="1"/>
  <c r="W172" i="72"/>
  <c r="W207" i="72" s="1"/>
  <c r="W237" i="72" s="1"/>
  <c r="X166" i="83"/>
  <c r="X38" i="71" s="1"/>
  <c r="X143" i="71" s="1"/>
  <c r="S166" i="83"/>
  <c r="S38" i="71" s="1"/>
  <c r="S143" i="71" s="1"/>
  <c r="Y224" i="83"/>
  <c r="Y98" i="71" s="1"/>
  <c r="Y203" i="71" s="1"/>
  <c r="R137" i="83"/>
  <c r="N195" i="83"/>
  <c r="N68" i="71" s="1"/>
  <c r="N173" i="71" s="1"/>
  <c r="L166" i="83"/>
  <c r="L38" i="71" s="1"/>
  <c r="L143" i="71" s="1"/>
  <c r="T224" i="83"/>
  <c r="T98" i="71" s="1"/>
  <c r="T203" i="71" s="1"/>
  <c r="K166" i="83"/>
  <c r="K38" i="71" s="1"/>
  <c r="K143" i="71" s="1"/>
  <c r="W137" i="83"/>
  <c r="N166" i="83"/>
  <c r="N38" i="71" s="1"/>
  <c r="N143" i="71" s="1"/>
  <c r="K137" i="83"/>
  <c r="K139" i="72" s="1"/>
  <c r="K209" i="72" s="1"/>
  <c r="K239" i="72" s="1"/>
  <c r="T137" i="83"/>
  <c r="Y166" i="83"/>
  <c r="Y38" i="71" s="1"/>
  <c r="Y143" i="71" s="1"/>
  <c r="U224" i="83"/>
  <c r="U98" i="71" s="1"/>
  <c r="U203" i="71" s="1"/>
  <c r="V137" i="83"/>
  <c r="R224" i="83"/>
  <c r="R98" i="71" s="1"/>
  <c r="R203" i="71" s="1"/>
  <c r="X137" i="83"/>
  <c r="P137" i="83"/>
  <c r="P139" i="72" s="1"/>
  <c r="P209" i="72" s="1"/>
  <c r="P239" i="72" s="1"/>
  <c r="O224" i="83"/>
  <c r="O98" i="71" s="1"/>
  <c r="O203" i="71" s="1"/>
  <c r="M224" i="83"/>
  <c r="M98" i="71" s="1"/>
  <c r="M203" i="71" s="1"/>
  <c r="T166" i="83"/>
  <c r="T38" i="71" s="1"/>
  <c r="T143" i="71" s="1"/>
  <c r="W166" i="83"/>
  <c r="W38" i="71" s="1"/>
  <c r="W143" i="71" s="1"/>
  <c r="Q137" i="83"/>
  <c r="Q139" i="72" s="1"/>
  <c r="Q209" i="72" s="1"/>
  <c r="Q239" i="72" s="1"/>
  <c r="X195" i="83"/>
  <c r="X68" i="71" s="1"/>
  <c r="X173" i="71" s="1"/>
  <c r="R195" i="83"/>
  <c r="R68" i="71" s="1"/>
  <c r="R173" i="71" s="1"/>
  <c r="J195" i="83"/>
  <c r="J68" i="71" s="1"/>
  <c r="J173" i="71" s="1"/>
  <c r="S137" i="83"/>
  <c r="M137" i="83"/>
  <c r="M139" i="72" s="1"/>
  <c r="M209" i="72" s="1"/>
  <c r="M239" i="72" s="1"/>
  <c r="O195" i="83"/>
  <c r="O68" i="71" s="1"/>
  <c r="O173" i="71" s="1"/>
  <c r="Y137" i="83"/>
  <c r="J137" i="83"/>
  <c r="J139" i="72" s="1"/>
  <c r="J209" i="72" s="1"/>
  <c r="J239" i="72" s="1"/>
  <c r="N224" i="83"/>
  <c r="N98" i="71" s="1"/>
  <c r="N203" i="71" s="1"/>
  <c r="M195" i="83"/>
  <c r="M68" i="71" s="1"/>
  <c r="M173" i="71" s="1"/>
  <c r="N137" i="83"/>
  <c r="N139" i="72" s="1"/>
  <c r="N209" i="72" s="1"/>
  <c r="N239" i="72" s="1"/>
  <c r="V166" i="83"/>
  <c r="V38" i="71" s="1"/>
  <c r="V143" i="71" s="1"/>
  <c r="V195" i="83"/>
  <c r="V68" i="71" s="1"/>
  <c r="V173" i="71" s="1"/>
  <c r="Q195" i="83"/>
  <c r="Q68" i="71" s="1"/>
  <c r="Q173" i="71" s="1"/>
  <c r="Q166" i="83"/>
  <c r="Q38" i="71" s="1"/>
  <c r="Q143" i="71" s="1"/>
  <c r="J224" i="83"/>
  <c r="J98" i="71" s="1"/>
  <c r="J203" i="71" s="1"/>
  <c r="K195" i="83"/>
  <c r="K68" i="71" s="1"/>
  <c r="K173" i="71" s="1"/>
  <c r="S224" i="83"/>
  <c r="S98" i="71" s="1"/>
  <c r="S203" i="71" s="1"/>
  <c r="T195" i="83"/>
  <c r="T68" i="71" s="1"/>
  <c r="T173" i="71" s="1"/>
  <c r="W224" i="83"/>
  <c r="W98" i="71" s="1"/>
  <c r="W203" i="71" s="1"/>
  <c r="P224" i="83"/>
  <c r="P98" i="71" s="1"/>
  <c r="P203" i="71" s="1"/>
  <c r="U166" i="83"/>
  <c r="U38" i="71" s="1"/>
  <c r="U143" i="71" s="1"/>
  <c r="J166" i="83"/>
  <c r="J38" i="71" s="1"/>
  <c r="J143" i="71" s="1"/>
  <c r="L137" i="83"/>
  <c r="L139" i="72" s="1"/>
  <c r="L209" i="72" s="1"/>
  <c r="L239" i="72" s="1"/>
  <c r="Y195" i="83"/>
  <c r="Y68" i="71" s="1"/>
  <c r="Y173" i="71" s="1"/>
  <c r="V224" i="83"/>
  <c r="V98" i="71" s="1"/>
  <c r="V203" i="71" s="1"/>
  <c r="O137" i="83"/>
  <c r="O139" i="72" s="1"/>
  <c r="O209" i="72" s="1"/>
  <c r="O239" i="72" s="1"/>
  <c r="M166" i="83"/>
  <c r="M38" i="71" s="1"/>
  <c r="M143" i="71" s="1"/>
  <c r="P166" i="83"/>
  <c r="P38" i="71" s="1"/>
  <c r="P143" i="71" s="1"/>
  <c r="R166" i="83"/>
  <c r="R38" i="71" s="1"/>
  <c r="R143" i="71" s="1"/>
  <c r="L195" i="83"/>
  <c r="L68" i="71" s="1"/>
  <c r="L173" i="71" s="1"/>
  <c r="U195" i="83"/>
  <c r="U68" i="71" s="1"/>
  <c r="U173" i="71" s="1"/>
  <c r="S195" i="83"/>
  <c r="S68" i="71" s="1"/>
  <c r="S173" i="71" s="1"/>
  <c r="P195" i="83"/>
  <c r="P68" i="71" s="1"/>
  <c r="P173" i="71" s="1"/>
  <c r="X224" i="83"/>
  <c r="X98" i="71" s="1"/>
  <c r="X203" i="71" s="1"/>
  <c r="Q224" i="83"/>
  <c r="Q98" i="71" s="1"/>
  <c r="Q203" i="71" s="1"/>
  <c r="L224" i="83"/>
  <c r="L98" i="71" s="1"/>
  <c r="L203" i="71" s="1"/>
  <c r="U137" i="83"/>
  <c r="W195" i="83"/>
  <c r="W68" i="71" s="1"/>
  <c r="W173" i="71" s="1"/>
  <c r="K224" i="83"/>
  <c r="K98" i="71" s="1"/>
  <c r="K203" i="71" s="1"/>
  <c r="O166" i="83"/>
  <c r="O38" i="71" s="1"/>
  <c r="O143" i="71" s="1"/>
  <c r="S198" i="83"/>
  <c r="S71" i="71" s="1"/>
  <c r="S176" i="71" s="1"/>
  <c r="Y140" i="83"/>
  <c r="T198" i="83"/>
  <c r="T71" i="71" s="1"/>
  <c r="T176" i="71" s="1"/>
  <c r="T169" i="83"/>
  <c r="T41" i="71" s="1"/>
  <c r="T146" i="71" s="1"/>
  <c r="O227" i="83"/>
  <c r="O101" i="71" s="1"/>
  <c r="O206" i="71" s="1"/>
  <c r="O198" i="83"/>
  <c r="O71" i="71" s="1"/>
  <c r="O176" i="71" s="1"/>
  <c r="U198" i="83"/>
  <c r="U71" i="71" s="1"/>
  <c r="U176" i="71" s="1"/>
  <c r="W169" i="83"/>
  <c r="W41" i="71" s="1"/>
  <c r="W146" i="71" s="1"/>
  <c r="Q198" i="83"/>
  <c r="Q71" i="71" s="1"/>
  <c r="Q176" i="71" s="1"/>
  <c r="X198" i="83"/>
  <c r="X71" i="71" s="1"/>
  <c r="X176" i="71" s="1"/>
  <c r="T227" i="83"/>
  <c r="T101" i="71" s="1"/>
  <c r="T206" i="71" s="1"/>
  <c r="K198" i="83"/>
  <c r="K71" i="71" s="1"/>
  <c r="K176" i="71" s="1"/>
  <c r="Q227" i="83"/>
  <c r="Q101" i="71" s="1"/>
  <c r="Q206" i="71" s="1"/>
  <c r="Q140" i="83"/>
  <c r="Q142" i="72" s="1"/>
  <c r="Q212" i="72" s="1"/>
  <c r="Q242" i="72" s="1"/>
  <c r="N140" i="83"/>
  <c r="N142" i="72" s="1"/>
  <c r="N212" i="72" s="1"/>
  <c r="N242" i="72" s="1"/>
  <c r="L198" i="83"/>
  <c r="L71" i="71" s="1"/>
  <c r="L176" i="71" s="1"/>
  <c r="M140" i="83"/>
  <c r="M142" i="72" s="1"/>
  <c r="M212" i="72" s="1"/>
  <c r="M242" i="72" s="1"/>
  <c r="Y169" i="83"/>
  <c r="Y41" i="71" s="1"/>
  <c r="Y146" i="71" s="1"/>
  <c r="O169" i="83"/>
  <c r="O41" i="71" s="1"/>
  <c r="O146" i="71" s="1"/>
  <c r="K169" i="83"/>
  <c r="K41" i="71" s="1"/>
  <c r="K146" i="71" s="1"/>
  <c r="R169" i="83"/>
  <c r="R41" i="71" s="1"/>
  <c r="R146" i="71" s="1"/>
  <c r="J140" i="83"/>
  <c r="J142" i="72" s="1"/>
  <c r="J212" i="72" s="1"/>
  <c r="J242" i="72" s="1"/>
  <c r="J169" i="83"/>
  <c r="J41" i="71" s="1"/>
  <c r="J146" i="71" s="1"/>
  <c r="X227" i="83"/>
  <c r="X101" i="71" s="1"/>
  <c r="X206" i="71" s="1"/>
  <c r="S169" i="83"/>
  <c r="S41" i="71" s="1"/>
  <c r="S146" i="71" s="1"/>
  <c r="M198" i="83"/>
  <c r="M71" i="71" s="1"/>
  <c r="M176" i="71" s="1"/>
  <c r="S227" i="83"/>
  <c r="S101" i="71" s="1"/>
  <c r="S206" i="71" s="1"/>
  <c r="V169" i="83"/>
  <c r="V41" i="71" s="1"/>
  <c r="V146" i="71" s="1"/>
  <c r="Y227" i="83"/>
  <c r="Y101" i="71" s="1"/>
  <c r="Y206" i="71" s="1"/>
  <c r="L227" i="83"/>
  <c r="L101" i="71" s="1"/>
  <c r="L206" i="71" s="1"/>
  <c r="V140" i="83"/>
  <c r="U227" i="83"/>
  <c r="U101" i="71" s="1"/>
  <c r="U206" i="71" s="1"/>
  <c r="X140" i="83"/>
  <c r="J198" i="83"/>
  <c r="J71" i="71" s="1"/>
  <c r="J176" i="71" s="1"/>
  <c r="P169" i="83"/>
  <c r="P41" i="71" s="1"/>
  <c r="P146" i="71" s="1"/>
  <c r="M227" i="83"/>
  <c r="M101" i="71" s="1"/>
  <c r="M206" i="71" s="1"/>
  <c r="L140" i="83"/>
  <c r="L142" i="72" s="1"/>
  <c r="L212" i="72" s="1"/>
  <c r="L242" i="72" s="1"/>
  <c r="N227" i="83"/>
  <c r="N101" i="71" s="1"/>
  <c r="N206" i="71" s="1"/>
  <c r="R198" i="83"/>
  <c r="R71" i="71" s="1"/>
  <c r="R176" i="71" s="1"/>
  <c r="S140" i="83"/>
  <c r="W198" i="83"/>
  <c r="W71" i="71" s="1"/>
  <c r="W176" i="71" s="1"/>
  <c r="N169" i="83"/>
  <c r="N41" i="71" s="1"/>
  <c r="N146" i="71" s="1"/>
  <c r="R140" i="83"/>
  <c r="P198" i="83"/>
  <c r="P71" i="71" s="1"/>
  <c r="P176" i="71" s="1"/>
  <c r="M169" i="83"/>
  <c r="M41" i="71" s="1"/>
  <c r="M146" i="71" s="1"/>
  <c r="L169" i="83"/>
  <c r="L41" i="71" s="1"/>
  <c r="L146" i="71" s="1"/>
  <c r="W140" i="83"/>
  <c r="V227" i="83"/>
  <c r="V101" i="71" s="1"/>
  <c r="V206" i="71" s="1"/>
  <c r="W227" i="83"/>
  <c r="W101" i="71" s="1"/>
  <c r="W206" i="71" s="1"/>
  <c r="T140" i="83"/>
  <c r="R227" i="83"/>
  <c r="R101" i="71" s="1"/>
  <c r="R206" i="71" s="1"/>
  <c r="O140" i="83"/>
  <c r="O142" i="72" s="1"/>
  <c r="O212" i="72" s="1"/>
  <c r="O242" i="72" s="1"/>
  <c r="N198" i="83"/>
  <c r="N71" i="71" s="1"/>
  <c r="N176" i="71" s="1"/>
  <c r="K227" i="83"/>
  <c r="K101" i="71" s="1"/>
  <c r="K206" i="71" s="1"/>
  <c r="X169" i="83"/>
  <c r="X41" i="71" s="1"/>
  <c r="X146" i="71" s="1"/>
  <c r="K140" i="83"/>
  <c r="K142" i="72" s="1"/>
  <c r="K212" i="72" s="1"/>
  <c r="K242" i="72" s="1"/>
  <c r="U169" i="83"/>
  <c r="U41" i="71" s="1"/>
  <c r="U146" i="71" s="1"/>
  <c r="V198" i="83"/>
  <c r="V71" i="71" s="1"/>
  <c r="V176" i="71" s="1"/>
  <c r="P227" i="83"/>
  <c r="P101" i="71" s="1"/>
  <c r="P206" i="71" s="1"/>
  <c r="P140" i="83"/>
  <c r="P142" i="72" s="1"/>
  <c r="P212" i="72" s="1"/>
  <c r="P242" i="72" s="1"/>
  <c r="J227" i="83"/>
  <c r="J101" i="71" s="1"/>
  <c r="J206" i="71" s="1"/>
  <c r="Y198" i="83"/>
  <c r="Y71" i="71" s="1"/>
  <c r="Y176" i="71" s="1"/>
  <c r="Q169" i="83"/>
  <c r="Q41" i="71" s="1"/>
  <c r="Q146" i="71" s="1"/>
  <c r="U140" i="83"/>
  <c r="N179" i="73"/>
  <c r="N239" i="73" s="1"/>
  <c r="K149" i="73"/>
  <c r="Q149" i="73"/>
  <c r="M149" i="73"/>
  <c r="O179" i="73"/>
  <c r="O239" i="73" s="1"/>
  <c r="J179" i="73"/>
  <c r="J239" i="73" s="1"/>
  <c r="M179" i="73"/>
  <c r="M239" i="73" s="1"/>
  <c r="P149" i="73"/>
  <c r="P179" i="73"/>
  <c r="P239" i="73" s="1"/>
  <c r="L149" i="73"/>
  <c r="K179" i="73"/>
  <c r="K239" i="73" s="1"/>
  <c r="O149" i="73"/>
  <c r="L179" i="73"/>
  <c r="L239" i="73" s="1"/>
  <c r="N149" i="73"/>
  <c r="Q179" i="73"/>
  <c r="Q239" i="73" s="1"/>
  <c r="J149" i="73"/>
  <c r="X176" i="72"/>
  <c r="X211" i="72" s="1"/>
  <c r="X241" i="72" s="1"/>
  <c r="Y176" i="72"/>
  <c r="Y211" i="72" s="1"/>
  <c r="Y241" i="72" s="1"/>
  <c r="U176" i="72"/>
  <c r="U211" i="72" s="1"/>
  <c r="U241" i="72" s="1"/>
  <c r="R176" i="72"/>
  <c r="R211" i="72" s="1"/>
  <c r="R241" i="72" s="1"/>
  <c r="W176" i="72"/>
  <c r="W211" i="72" s="1"/>
  <c r="W241" i="72" s="1"/>
  <c r="S176" i="72"/>
  <c r="S211" i="72" s="1"/>
  <c r="S241" i="72" s="1"/>
  <c r="T176" i="72"/>
  <c r="T211" i="72" s="1"/>
  <c r="T241" i="72" s="1"/>
  <c r="V176" i="72"/>
  <c r="V211" i="72" s="1"/>
  <c r="V241" i="72" s="1"/>
  <c r="T173" i="72"/>
  <c r="T208" i="72" s="1"/>
  <c r="T238" i="72" s="1"/>
  <c r="X173" i="72"/>
  <c r="X208" i="72" s="1"/>
  <c r="X238" i="72" s="1"/>
  <c r="S173" i="72"/>
  <c r="S208" i="72" s="1"/>
  <c r="S238" i="72" s="1"/>
  <c r="V173" i="72"/>
  <c r="V208" i="72" s="1"/>
  <c r="V238" i="72" s="1"/>
  <c r="R173" i="72"/>
  <c r="R208" i="72" s="1"/>
  <c r="R238" i="72" s="1"/>
  <c r="W173" i="72"/>
  <c r="W208" i="72" s="1"/>
  <c r="W238" i="72" s="1"/>
  <c r="U173" i="72"/>
  <c r="U208" i="72" s="1"/>
  <c r="U238" i="72" s="1"/>
  <c r="Y173" i="72"/>
  <c r="Y208" i="72" s="1"/>
  <c r="Y238" i="72" s="1"/>
  <c r="J231" i="83"/>
  <c r="J105" i="71" s="1"/>
  <c r="J210" i="71" s="1"/>
  <c r="R202" i="83"/>
  <c r="R75" i="71" s="1"/>
  <c r="R180" i="71" s="1"/>
  <c r="L202" i="83"/>
  <c r="L75" i="71" s="1"/>
  <c r="L180" i="71" s="1"/>
  <c r="S144" i="83"/>
  <c r="S202" i="83"/>
  <c r="S75" i="71" s="1"/>
  <c r="S180" i="71" s="1"/>
  <c r="T173" i="83"/>
  <c r="T45" i="71" s="1"/>
  <c r="T150" i="71" s="1"/>
  <c r="N231" i="83"/>
  <c r="N105" i="71" s="1"/>
  <c r="N210" i="71" s="1"/>
  <c r="O231" i="83"/>
  <c r="O105" i="71" s="1"/>
  <c r="O210" i="71" s="1"/>
  <c r="J173" i="83"/>
  <c r="J45" i="71" s="1"/>
  <c r="J150" i="71" s="1"/>
  <c r="Q173" i="83"/>
  <c r="Q45" i="71" s="1"/>
  <c r="Q150" i="71" s="1"/>
  <c r="U173" i="83"/>
  <c r="U45" i="71" s="1"/>
  <c r="U150" i="71" s="1"/>
  <c r="P202" i="83"/>
  <c r="P75" i="71" s="1"/>
  <c r="P180" i="71" s="1"/>
  <c r="Y231" i="83"/>
  <c r="Y105" i="71" s="1"/>
  <c r="Y210" i="71" s="1"/>
  <c r="K202" i="83"/>
  <c r="K75" i="71" s="1"/>
  <c r="K180" i="71" s="1"/>
  <c r="P173" i="83"/>
  <c r="P45" i="71" s="1"/>
  <c r="P150" i="71" s="1"/>
  <c r="K231" i="83"/>
  <c r="K105" i="71" s="1"/>
  <c r="K210" i="71" s="1"/>
  <c r="X144" i="83"/>
  <c r="J202" i="83"/>
  <c r="J75" i="71" s="1"/>
  <c r="J180" i="71" s="1"/>
  <c r="O202" i="83"/>
  <c r="O75" i="71" s="1"/>
  <c r="O180" i="71" s="1"/>
  <c r="Q231" i="83"/>
  <c r="Q105" i="71" s="1"/>
  <c r="Q210" i="71" s="1"/>
  <c r="Q202" i="83"/>
  <c r="Q75" i="71" s="1"/>
  <c r="Q180" i="71" s="1"/>
  <c r="M202" i="83"/>
  <c r="M75" i="71" s="1"/>
  <c r="M180" i="71" s="1"/>
  <c r="N202" i="83"/>
  <c r="N75" i="71" s="1"/>
  <c r="N180" i="71" s="1"/>
  <c r="X202" i="83"/>
  <c r="X75" i="71" s="1"/>
  <c r="X180" i="71" s="1"/>
  <c r="O144" i="83"/>
  <c r="O146" i="72" s="1"/>
  <c r="O216" i="72" s="1"/>
  <c r="O246" i="72" s="1"/>
  <c r="R231" i="83"/>
  <c r="R105" i="71" s="1"/>
  <c r="R210" i="71" s="1"/>
  <c r="M231" i="83"/>
  <c r="M105" i="71" s="1"/>
  <c r="M210" i="71" s="1"/>
  <c r="V202" i="83"/>
  <c r="V75" i="71" s="1"/>
  <c r="V180" i="71" s="1"/>
  <c r="X173" i="83"/>
  <c r="X45" i="71" s="1"/>
  <c r="X150" i="71" s="1"/>
  <c r="T202" i="83"/>
  <c r="T75" i="71" s="1"/>
  <c r="T180" i="71" s="1"/>
  <c r="Q144" i="83"/>
  <c r="Q146" i="72" s="1"/>
  <c r="Q216" i="72" s="1"/>
  <c r="Q246" i="72" s="1"/>
  <c r="W231" i="83"/>
  <c r="W105" i="71" s="1"/>
  <c r="W210" i="71" s="1"/>
  <c r="O173" i="83"/>
  <c r="O45" i="71" s="1"/>
  <c r="O150" i="71" s="1"/>
  <c r="Y202" i="83"/>
  <c r="Y75" i="71" s="1"/>
  <c r="Y180" i="71" s="1"/>
  <c r="T144" i="83"/>
  <c r="S231" i="83"/>
  <c r="S105" i="71" s="1"/>
  <c r="S210" i="71" s="1"/>
  <c r="V144" i="83"/>
  <c r="N144" i="83"/>
  <c r="N146" i="72" s="1"/>
  <c r="N216" i="72" s="1"/>
  <c r="N246" i="72" s="1"/>
  <c r="P144" i="83"/>
  <c r="P146" i="72" s="1"/>
  <c r="P216" i="72" s="1"/>
  <c r="P246" i="72" s="1"/>
  <c r="P231" i="83"/>
  <c r="P105" i="71" s="1"/>
  <c r="P210" i="71" s="1"/>
  <c r="V173" i="83"/>
  <c r="V45" i="71" s="1"/>
  <c r="V150" i="71" s="1"/>
  <c r="M144" i="83"/>
  <c r="M146" i="72" s="1"/>
  <c r="M216" i="72" s="1"/>
  <c r="M246" i="72" s="1"/>
  <c r="K144" i="83"/>
  <c r="K146" i="72" s="1"/>
  <c r="K216" i="72" s="1"/>
  <c r="K246" i="72" s="1"/>
  <c r="X231" i="83"/>
  <c r="X105" i="71" s="1"/>
  <c r="X210" i="71" s="1"/>
  <c r="W202" i="83"/>
  <c r="W75" i="71" s="1"/>
  <c r="W180" i="71" s="1"/>
  <c r="L144" i="83"/>
  <c r="L146" i="72" s="1"/>
  <c r="L216" i="72" s="1"/>
  <c r="L246" i="72" s="1"/>
  <c r="T231" i="83"/>
  <c r="T105" i="71" s="1"/>
  <c r="T210" i="71" s="1"/>
  <c r="R144" i="83"/>
  <c r="M173" i="83"/>
  <c r="M45" i="71" s="1"/>
  <c r="M150" i="71" s="1"/>
  <c r="S173" i="83"/>
  <c r="S45" i="71" s="1"/>
  <c r="S150" i="71" s="1"/>
  <c r="W173" i="83"/>
  <c r="W45" i="71" s="1"/>
  <c r="W150" i="71" s="1"/>
  <c r="L173" i="83"/>
  <c r="L45" i="71" s="1"/>
  <c r="L150" i="71" s="1"/>
  <c r="U231" i="83"/>
  <c r="U105" i="71" s="1"/>
  <c r="U210" i="71" s="1"/>
  <c r="Y144" i="83"/>
  <c r="L231" i="83"/>
  <c r="L105" i="71" s="1"/>
  <c r="L210" i="71" s="1"/>
  <c r="J144" i="83"/>
  <c r="J146" i="72" s="1"/>
  <c r="J216" i="72" s="1"/>
  <c r="J246" i="72" s="1"/>
  <c r="W144" i="83"/>
  <c r="U144" i="83"/>
  <c r="V231" i="83"/>
  <c r="V105" i="71" s="1"/>
  <c r="V210" i="71" s="1"/>
  <c r="U202" i="83"/>
  <c r="U75" i="71" s="1"/>
  <c r="U180" i="71" s="1"/>
  <c r="K173" i="83"/>
  <c r="K45" i="71" s="1"/>
  <c r="K150" i="71" s="1"/>
  <c r="N173" i="83"/>
  <c r="N45" i="71" s="1"/>
  <c r="N150" i="71" s="1"/>
  <c r="R173" i="83"/>
  <c r="R45" i="71" s="1"/>
  <c r="R150" i="71" s="1"/>
  <c r="Y173" i="83"/>
  <c r="Y45" i="71" s="1"/>
  <c r="Y150" i="71" s="1"/>
  <c r="Y136" i="83"/>
  <c r="N136" i="83"/>
  <c r="N138" i="72" s="1"/>
  <c r="N208" i="72" s="1"/>
  <c r="N238" i="72" s="1"/>
  <c r="U165" i="83"/>
  <c r="U37" i="71" s="1"/>
  <c r="U142" i="71" s="1"/>
  <c r="M194" i="83"/>
  <c r="M67" i="71" s="1"/>
  <c r="M172" i="71" s="1"/>
  <c r="V165" i="83"/>
  <c r="V37" i="71" s="1"/>
  <c r="V142" i="71" s="1"/>
  <c r="Q165" i="83"/>
  <c r="Q37" i="71" s="1"/>
  <c r="Q142" i="71" s="1"/>
  <c r="P223" i="83"/>
  <c r="P97" i="71" s="1"/>
  <c r="P202" i="71" s="1"/>
  <c r="T136" i="83"/>
  <c r="R165" i="83"/>
  <c r="R37" i="71" s="1"/>
  <c r="R142" i="71" s="1"/>
  <c r="V223" i="83"/>
  <c r="V97" i="71" s="1"/>
  <c r="V202" i="71" s="1"/>
  <c r="S223" i="83"/>
  <c r="S97" i="71" s="1"/>
  <c r="S202" i="71" s="1"/>
  <c r="P165" i="83"/>
  <c r="P37" i="71" s="1"/>
  <c r="P142" i="71" s="1"/>
  <c r="L223" i="83"/>
  <c r="L97" i="71" s="1"/>
  <c r="L202" i="71" s="1"/>
  <c r="K223" i="83"/>
  <c r="K97" i="71" s="1"/>
  <c r="K202" i="71" s="1"/>
  <c r="W136" i="83"/>
  <c r="O165" i="83"/>
  <c r="O37" i="71" s="1"/>
  <c r="O142" i="71" s="1"/>
  <c r="W165" i="83"/>
  <c r="W37" i="71" s="1"/>
  <c r="W142" i="71" s="1"/>
  <c r="U194" i="83"/>
  <c r="U67" i="71" s="1"/>
  <c r="U172" i="71" s="1"/>
  <c r="O136" i="83"/>
  <c r="O138" i="72" s="1"/>
  <c r="O208" i="72" s="1"/>
  <c r="O238" i="72" s="1"/>
  <c r="L165" i="83"/>
  <c r="L37" i="71" s="1"/>
  <c r="L142" i="71" s="1"/>
  <c r="S194" i="83"/>
  <c r="S67" i="71" s="1"/>
  <c r="S172" i="71" s="1"/>
  <c r="V194" i="83"/>
  <c r="V67" i="71" s="1"/>
  <c r="V172" i="71" s="1"/>
  <c r="W194" i="83"/>
  <c r="W67" i="71" s="1"/>
  <c r="W172" i="71" s="1"/>
  <c r="Y165" i="83"/>
  <c r="Y37" i="71" s="1"/>
  <c r="Y142" i="71" s="1"/>
  <c r="R223" i="83"/>
  <c r="R97" i="71" s="1"/>
  <c r="R202" i="71" s="1"/>
  <c r="O223" i="83"/>
  <c r="O97" i="71" s="1"/>
  <c r="O202" i="71" s="1"/>
  <c r="V136" i="83"/>
  <c r="K136" i="83"/>
  <c r="K138" i="72" s="1"/>
  <c r="K208" i="72" s="1"/>
  <c r="K238" i="72" s="1"/>
  <c r="X194" i="83"/>
  <c r="X67" i="71" s="1"/>
  <c r="X172" i="71" s="1"/>
  <c r="Q136" i="83"/>
  <c r="Q138" i="72" s="1"/>
  <c r="Q208" i="72" s="1"/>
  <c r="Q238" i="72" s="1"/>
  <c r="S165" i="83"/>
  <c r="S37" i="71" s="1"/>
  <c r="S142" i="71" s="1"/>
  <c r="N165" i="83"/>
  <c r="N37" i="71" s="1"/>
  <c r="N142" i="71" s="1"/>
  <c r="T223" i="83"/>
  <c r="T97" i="71" s="1"/>
  <c r="T202" i="71" s="1"/>
  <c r="R194" i="83"/>
  <c r="R67" i="71" s="1"/>
  <c r="R172" i="71" s="1"/>
  <c r="L194" i="83"/>
  <c r="L67" i="71" s="1"/>
  <c r="L172" i="71" s="1"/>
  <c r="J194" i="83"/>
  <c r="J67" i="71" s="1"/>
  <c r="J172" i="71" s="1"/>
  <c r="X136" i="83"/>
  <c r="O194" i="83"/>
  <c r="O67" i="71" s="1"/>
  <c r="O172" i="71" s="1"/>
  <c r="M136" i="83"/>
  <c r="M138" i="72" s="1"/>
  <c r="M208" i="72" s="1"/>
  <c r="M238" i="72" s="1"/>
  <c r="J136" i="83"/>
  <c r="J138" i="72" s="1"/>
  <c r="J208" i="72" s="1"/>
  <c r="J238" i="72" s="1"/>
  <c r="T194" i="83"/>
  <c r="T67" i="71" s="1"/>
  <c r="T172" i="71" s="1"/>
  <c r="T165" i="83"/>
  <c r="T37" i="71" s="1"/>
  <c r="T142" i="71" s="1"/>
  <c r="J223" i="83"/>
  <c r="J97" i="71" s="1"/>
  <c r="J202" i="71" s="1"/>
  <c r="K194" i="83"/>
  <c r="K67" i="71" s="1"/>
  <c r="K172" i="71" s="1"/>
  <c r="P194" i="83"/>
  <c r="P67" i="71" s="1"/>
  <c r="P172" i="71" s="1"/>
  <c r="N194" i="83"/>
  <c r="N67" i="71" s="1"/>
  <c r="N172" i="71" s="1"/>
  <c r="Y223" i="83"/>
  <c r="Y97" i="71" s="1"/>
  <c r="Y202" i="71" s="1"/>
  <c r="L136" i="83"/>
  <c r="L138" i="72" s="1"/>
  <c r="L208" i="72" s="1"/>
  <c r="L238" i="72" s="1"/>
  <c r="U136" i="83"/>
  <c r="P136" i="83"/>
  <c r="P138" i="72" s="1"/>
  <c r="P208" i="72" s="1"/>
  <c r="P238" i="72" s="1"/>
  <c r="X165" i="83"/>
  <c r="X37" i="71" s="1"/>
  <c r="X142" i="71" s="1"/>
  <c r="M165" i="83"/>
  <c r="M37" i="71" s="1"/>
  <c r="M142" i="71" s="1"/>
  <c r="K165" i="83"/>
  <c r="K37" i="71" s="1"/>
  <c r="K142" i="71" s="1"/>
  <c r="W223" i="83"/>
  <c r="W97" i="71" s="1"/>
  <c r="W202" i="71" s="1"/>
  <c r="Y194" i="83"/>
  <c r="Y67" i="71" s="1"/>
  <c r="Y172" i="71" s="1"/>
  <c r="Q223" i="83"/>
  <c r="Q97" i="71" s="1"/>
  <c r="Q202" i="71" s="1"/>
  <c r="Q194" i="83"/>
  <c r="Q67" i="71" s="1"/>
  <c r="Q172" i="71" s="1"/>
  <c r="R136" i="83"/>
  <c r="M223" i="83"/>
  <c r="M97" i="71" s="1"/>
  <c r="M202" i="71" s="1"/>
  <c r="N223" i="83"/>
  <c r="N97" i="71" s="1"/>
  <c r="N202" i="71" s="1"/>
  <c r="J165" i="83"/>
  <c r="J37" i="71" s="1"/>
  <c r="J142" i="71" s="1"/>
  <c r="X223" i="83"/>
  <c r="X97" i="71" s="1"/>
  <c r="X202" i="71" s="1"/>
  <c r="S136" i="83"/>
  <c r="U223" i="83"/>
  <c r="U97" i="71" s="1"/>
  <c r="U202" i="71" s="1"/>
  <c r="K146" i="73"/>
  <c r="L146" i="73"/>
  <c r="P176" i="73"/>
  <c r="P236" i="73" s="1"/>
  <c r="J146" i="73"/>
  <c r="Q176" i="73"/>
  <c r="Q236" i="73" s="1"/>
  <c r="P146" i="73"/>
  <c r="O146" i="73"/>
  <c r="N176" i="73"/>
  <c r="N236" i="73" s="1"/>
  <c r="O176" i="73"/>
  <c r="O236" i="73" s="1"/>
  <c r="K176" i="73"/>
  <c r="K236" i="73" s="1"/>
  <c r="Q146" i="73"/>
  <c r="J176" i="73"/>
  <c r="J236" i="73" s="1"/>
  <c r="M176" i="73"/>
  <c r="M236" i="73" s="1"/>
  <c r="N146" i="73"/>
  <c r="L176" i="73"/>
  <c r="L236" i="73" s="1"/>
  <c r="M146" i="73"/>
  <c r="R177" i="72"/>
  <c r="R212" i="72" s="1"/>
  <c r="R242" i="72" s="1"/>
  <c r="U177" i="72"/>
  <c r="U212" i="72" s="1"/>
  <c r="U242" i="72" s="1"/>
  <c r="S177" i="72"/>
  <c r="S212" i="72" s="1"/>
  <c r="S242" i="72" s="1"/>
  <c r="X177" i="72"/>
  <c r="X212" i="72" s="1"/>
  <c r="X242" i="72" s="1"/>
  <c r="W177" i="72"/>
  <c r="W212" i="72" s="1"/>
  <c r="W242" i="72" s="1"/>
  <c r="T177" i="72"/>
  <c r="T212" i="72" s="1"/>
  <c r="T242" i="72" s="1"/>
  <c r="Y177" i="72"/>
  <c r="Y212" i="72" s="1"/>
  <c r="Y242" i="72" s="1"/>
  <c r="V177" i="72"/>
  <c r="V212" i="72" s="1"/>
  <c r="V242" i="72" s="1"/>
  <c r="W178" i="72"/>
  <c r="W213" i="72" s="1"/>
  <c r="W243" i="72" s="1"/>
  <c r="U178" i="72"/>
  <c r="U213" i="72" s="1"/>
  <c r="U243" i="72" s="1"/>
  <c r="X178" i="72"/>
  <c r="X213" i="72" s="1"/>
  <c r="X243" i="72" s="1"/>
  <c r="V178" i="72"/>
  <c r="V213" i="72" s="1"/>
  <c r="V243" i="72" s="1"/>
  <c r="T178" i="72"/>
  <c r="T213" i="72" s="1"/>
  <c r="T243" i="72" s="1"/>
  <c r="Y178" i="72"/>
  <c r="Y213" i="72" s="1"/>
  <c r="Y243" i="72" s="1"/>
  <c r="S178" i="72"/>
  <c r="S213" i="72" s="1"/>
  <c r="S243" i="72" s="1"/>
  <c r="R178" i="72"/>
  <c r="R213" i="72" s="1"/>
  <c r="R243" i="72" s="1"/>
  <c r="U171" i="83"/>
  <c r="U43" i="71" s="1"/>
  <c r="U148" i="71" s="1"/>
  <c r="S200" i="83"/>
  <c r="S73" i="71" s="1"/>
  <c r="S178" i="71" s="1"/>
  <c r="L171" i="83"/>
  <c r="L43" i="71" s="1"/>
  <c r="L148" i="71" s="1"/>
  <c r="X142" i="83"/>
  <c r="R200" i="83"/>
  <c r="R73" i="71" s="1"/>
  <c r="R178" i="71" s="1"/>
  <c r="O142" i="83"/>
  <c r="O144" i="72" s="1"/>
  <c r="O214" i="72" s="1"/>
  <c r="O244" i="72" s="1"/>
  <c r="J142" i="83"/>
  <c r="J144" i="72" s="1"/>
  <c r="J214" i="72" s="1"/>
  <c r="J244" i="72" s="1"/>
  <c r="T171" i="83"/>
  <c r="T43" i="71" s="1"/>
  <c r="T148" i="71" s="1"/>
  <c r="X229" i="83"/>
  <c r="X103" i="71" s="1"/>
  <c r="X208" i="71" s="1"/>
  <c r="M142" i="83"/>
  <c r="M144" i="72" s="1"/>
  <c r="M214" i="72" s="1"/>
  <c r="M244" i="72" s="1"/>
  <c r="K200" i="83"/>
  <c r="K73" i="71" s="1"/>
  <c r="K178" i="71" s="1"/>
  <c r="S229" i="83"/>
  <c r="S103" i="71" s="1"/>
  <c r="S208" i="71" s="1"/>
  <c r="V171" i="83"/>
  <c r="V43" i="71" s="1"/>
  <c r="V148" i="71" s="1"/>
  <c r="Q142" i="83"/>
  <c r="Q144" i="72" s="1"/>
  <c r="Q214" i="72" s="1"/>
  <c r="Q244" i="72" s="1"/>
  <c r="K229" i="83"/>
  <c r="K103" i="71" s="1"/>
  <c r="K208" i="71" s="1"/>
  <c r="M171" i="83"/>
  <c r="M43" i="71" s="1"/>
  <c r="M148" i="71" s="1"/>
  <c r="Q229" i="83"/>
  <c r="Q103" i="71" s="1"/>
  <c r="Q208" i="71" s="1"/>
  <c r="O229" i="83"/>
  <c r="O103" i="71" s="1"/>
  <c r="O208" i="71" s="1"/>
  <c r="R142" i="83"/>
  <c r="Q171" i="83"/>
  <c r="Q43" i="71" s="1"/>
  <c r="Q148" i="71" s="1"/>
  <c r="P200" i="83"/>
  <c r="P73" i="71" s="1"/>
  <c r="P178" i="71" s="1"/>
  <c r="U229" i="83"/>
  <c r="U103" i="71" s="1"/>
  <c r="U208" i="71" s="1"/>
  <c r="J229" i="83"/>
  <c r="J103" i="71" s="1"/>
  <c r="J208" i="71" s="1"/>
  <c r="W229" i="83"/>
  <c r="W103" i="71" s="1"/>
  <c r="W208" i="71" s="1"/>
  <c r="M229" i="83"/>
  <c r="M103" i="71" s="1"/>
  <c r="M208" i="71" s="1"/>
  <c r="R229" i="83"/>
  <c r="R103" i="71" s="1"/>
  <c r="R208" i="71" s="1"/>
  <c r="Y200" i="83"/>
  <c r="Y73" i="71" s="1"/>
  <c r="Y178" i="71" s="1"/>
  <c r="N142" i="83"/>
  <c r="N144" i="72" s="1"/>
  <c r="N214" i="72" s="1"/>
  <c r="N244" i="72" s="1"/>
  <c r="U200" i="83"/>
  <c r="U73" i="71" s="1"/>
  <c r="U178" i="71" s="1"/>
  <c r="W200" i="83"/>
  <c r="W73" i="71" s="1"/>
  <c r="W178" i="71" s="1"/>
  <c r="V142" i="83"/>
  <c r="V200" i="83"/>
  <c r="V73" i="71" s="1"/>
  <c r="V178" i="71" s="1"/>
  <c r="P229" i="83"/>
  <c r="P103" i="71" s="1"/>
  <c r="P208" i="71" s="1"/>
  <c r="T142" i="83"/>
  <c r="N171" i="83"/>
  <c r="N43" i="71" s="1"/>
  <c r="N148" i="71" s="1"/>
  <c r="N200" i="83"/>
  <c r="N73" i="71" s="1"/>
  <c r="N178" i="71" s="1"/>
  <c r="L229" i="83"/>
  <c r="L103" i="71" s="1"/>
  <c r="L208" i="71" s="1"/>
  <c r="T229" i="83"/>
  <c r="T103" i="71" s="1"/>
  <c r="T208" i="71" s="1"/>
  <c r="Y229" i="83"/>
  <c r="Y103" i="71" s="1"/>
  <c r="Y208" i="71" s="1"/>
  <c r="Y142" i="83"/>
  <c r="M200" i="83"/>
  <c r="M73" i="71" s="1"/>
  <c r="M178" i="71" s="1"/>
  <c r="L142" i="83"/>
  <c r="L144" i="72" s="1"/>
  <c r="L214" i="72" s="1"/>
  <c r="L244" i="72" s="1"/>
  <c r="O171" i="83"/>
  <c r="O43" i="71" s="1"/>
  <c r="O148" i="71" s="1"/>
  <c r="R171" i="83"/>
  <c r="R43" i="71" s="1"/>
  <c r="R148" i="71" s="1"/>
  <c r="W171" i="83"/>
  <c r="W43" i="71" s="1"/>
  <c r="W148" i="71" s="1"/>
  <c r="N229" i="83"/>
  <c r="N103" i="71" s="1"/>
  <c r="N208" i="71" s="1"/>
  <c r="Y171" i="83"/>
  <c r="Y43" i="71" s="1"/>
  <c r="Y148" i="71" s="1"/>
  <c r="X200" i="83"/>
  <c r="X73" i="71" s="1"/>
  <c r="X178" i="71" s="1"/>
  <c r="O200" i="83"/>
  <c r="O73" i="71" s="1"/>
  <c r="O178" i="71" s="1"/>
  <c r="W142" i="83"/>
  <c r="J171" i="83"/>
  <c r="J43" i="71" s="1"/>
  <c r="J148" i="71" s="1"/>
  <c r="S171" i="83"/>
  <c r="S43" i="71" s="1"/>
  <c r="S148" i="71" s="1"/>
  <c r="K142" i="83"/>
  <c r="K144" i="72" s="1"/>
  <c r="K214" i="72" s="1"/>
  <c r="K244" i="72" s="1"/>
  <c r="S142" i="83"/>
  <c r="J200" i="83"/>
  <c r="J73" i="71" s="1"/>
  <c r="J178" i="71" s="1"/>
  <c r="X171" i="83"/>
  <c r="X43" i="71" s="1"/>
  <c r="X148" i="71" s="1"/>
  <c r="Q200" i="83"/>
  <c r="Q73" i="71" s="1"/>
  <c r="Q178" i="71" s="1"/>
  <c r="P171" i="83"/>
  <c r="P43" i="71" s="1"/>
  <c r="P148" i="71" s="1"/>
  <c r="V229" i="83"/>
  <c r="V103" i="71" s="1"/>
  <c r="V208" i="71" s="1"/>
  <c r="U142" i="83"/>
  <c r="L200" i="83"/>
  <c r="L73" i="71" s="1"/>
  <c r="L178" i="71" s="1"/>
  <c r="P142" i="83"/>
  <c r="P144" i="72" s="1"/>
  <c r="P214" i="72" s="1"/>
  <c r="P244" i="72" s="1"/>
  <c r="K171" i="83"/>
  <c r="K43" i="71" s="1"/>
  <c r="K148" i="71" s="1"/>
  <c r="T200" i="83"/>
  <c r="T73" i="71" s="1"/>
  <c r="T178" i="71" s="1"/>
  <c r="P193" i="83"/>
  <c r="P66" i="71" s="1"/>
  <c r="P171" i="71" s="1"/>
  <c r="J222" i="83"/>
  <c r="J96" i="71" s="1"/>
  <c r="J201" i="71" s="1"/>
  <c r="O193" i="83"/>
  <c r="O66" i="71" s="1"/>
  <c r="O171" i="71" s="1"/>
  <c r="T135" i="83"/>
  <c r="Y164" i="83"/>
  <c r="W193" i="83"/>
  <c r="W66" i="71" s="1"/>
  <c r="W171" i="71" s="1"/>
  <c r="M193" i="83"/>
  <c r="M66" i="71" s="1"/>
  <c r="M171" i="71" s="1"/>
  <c r="R135" i="83"/>
  <c r="R222" i="83"/>
  <c r="R96" i="71" s="1"/>
  <c r="R201" i="71" s="1"/>
  <c r="S193" i="83"/>
  <c r="S66" i="71" s="1"/>
  <c r="S171" i="71" s="1"/>
  <c r="T193" i="83"/>
  <c r="T66" i="71" s="1"/>
  <c r="T171" i="71" s="1"/>
  <c r="Y135" i="83"/>
  <c r="X193" i="83"/>
  <c r="X66" i="71" s="1"/>
  <c r="X171" i="71" s="1"/>
  <c r="P135" i="83"/>
  <c r="P137" i="72" s="1"/>
  <c r="P207" i="72" s="1"/>
  <c r="P237" i="72" s="1"/>
  <c r="Q135" i="83"/>
  <c r="Q137" i="72" s="1"/>
  <c r="Q207" i="72" s="1"/>
  <c r="Q237" i="72" s="1"/>
  <c r="V135" i="83"/>
  <c r="S164" i="83"/>
  <c r="Q164" i="83"/>
  <c r="K135" i="83"/>
  <c r="K137" i="72" s="1"/>
  <c r="K207" i="72" s="1"/>
  <c r="K237" i="72" s="1"/>
  <c r="X222" i="83"/>
  <c r="X96" i="71" s="1"/>
  <c r="X201" i="71" s="1"/>
  <c r="U193" i="83"/>
  <c r="U66" i="71" s="1"/>
  <c r="U171" i="71" s="1"/>
  <c r="W135" i="83"/>
  <c r="P164" i="83"/>
  <c r="Y222" i="83"/>
  <c r="Y96" i="71" s="1"/>
  <c r="Y201" i="71" s="1"/>
  <c r="K222" i="83"/>
  <c r="K96" i="71" s="1"/>
  <c r="K201" i="71" s="1"/>
  <c r="M222" i="83"/>
  <c r="M96" i="71" s="1"/>
  <c r="M201" i="71" s="1"/>
  <c r="N164" i="83"/>
  <c r="N135" i="83"/>
  <c r="N137" i="72" s="1"/>
  <c r="N207" i="72" s="1"/>
  <c r="N237" i="72" s="1"/>
  <c r="R164" i="83"/>
  <c r="M164" i="83"/>
  <c r="X164" i="83"/>
  <c r="U222" i="83"/>
  <c r="U96" i="71" s="1"/>
  <c r="U201" i="71" s="1"/>
  <c r="K164" i="83"/>
  <c r="Q193" i="83"/>
  <c r="Q66" i="71" s="1"/>
  <c r="Q171" i="71" s="1"/>
  <c r="V164" i="83"/>
  <c r="Y193" i="83"/>
  <c r="Y66" i="71" s="1"/>
  <c r="Y171" i="71" s="1"/>
  <c r="L193" i="83"/>
  <c r="L66" i="71" s="1"/>
  <c r="L171" i="71" s="1"/>
  <c r="J193" i="83"/>
  <c r="J66" i="71" s="1"/>
  <c r="J171" i="71" s="1"/>
  <c r="L164" i="83"/>
  <c r="N222" i="83"/>
  <c r="N96" i="71" s="1"/>
  <c r="N201" i="71" s="1"/>
  <c r="X135" i="83"/>
  <c r="T164" i="83"/>
  <c r="J135" i="83"/>
  <c r="J137" i="72" s="1"/>
  <c r="J207" i="72" s="1"/>
  <c r="J237" i="72" s="1"/>
  <c r="O222" i="83"/>
  <c r="O96" i="71" s="1"/>
  <c r="O201" i="71" s="1"/>
  <c r="S222" i="83"/>
  <c r="S96" i="71" s="1"/>
  <c r="S201" i="71" s="1"/>
  <c r="L135" i="83"/>
  <c r="L137" i="72" s="1"/>
  <c r="L207" i="72" s="1"/>
  <c r="L237" i="72" s="1"/>
  <c r="S135" i="83"/>
  <c r="P222" i="83"/>
  <c r="P96" i="71" s="1"/>
  <c r="P201" i="71" s="1"/>
  <c r="U135" i="83"/>
  <c r="Q222" i="83"/>
  <c r="Q96" i="71" s="1"/>
  <c r="Q201" i="71" s="1"/>
  <c r="R193" i="83"/>
  <c r="R66" i="71" s="1"/>
  <c r="R171" i="71" s="1"/>
  <c r="L222" i="83"/>
  <c r="L96" i="71" s="1"/>
  <c r="L201" i="71" s="1"/>
  <c r="W222" i="83"/>
  <c r="W96" i="71" s="1"/>
  <c r="W201" i="71" s="1"/>
  <c r="K193" i="83"/>
  <c r="K66" i="71" s="1"/>
  <c r="K171" i="71" s="1"/>
  <c r="U164" i="83"/>
  <c r="N193" i="83"/>
  <c r="N66" i="71" s="1"/>
  <c r="N171" i="71" s="1"/>
  <c r="O135" i="83"/>
  <c r="O137" i="72" s="1"/>
  <c r="O207" i="72" s="1"/>
  <c r="O237" i="72" s="1"/>
  <c r="J164" i="83"/>
  <c r="V193" i="83"/>
  <c r="V66" i="71" s="1"/>
  <c r="V171" i="71" s="1"/>
  <c r="V222" i="83"/>
  <c r="V96" i="71" s="1"/>
  <c r="V201" i="71" s="1"/>
  <c r="W164" i="83"/>
  <c r="M135" i="83"/>
  <c r="M137" i="72" s="1"/>
  <c r="M207" i="72" s="1"/>
  <c r="M237" i="72" s="1"/>
  <c r="T222" i="83"/>
  <c r="T96" i="71" s="1"/>
  <c r="T201" i="71" s="1"/>
  <c r="O164" i="83"/>
  <c r="AI199" i="105"/>
  <c r="AH188" i="105"/>
  <c r="AH199" i="105"/>
  <c r="Q257" i="73" l="1"/>
  <c r="Q25" i="41" s="1"/>
  <c r="AG45" i="41" s="1"/>
  <c r="AG25" i="65" s="1"/>
  <c r="AG115" i="65" s="1"/>
  <c r="L250" i="72"/>
  <c r="L26" i="41" s="1"/>
  <c r="O46" i="41" s="1"/>
  <c r="P219" i="71"/>
  <c r="P22" i="41" s="1"/>
  <c r="AF42" i="41" s="1"/>
  <c r="O250" i="72"/>
  <c r="O26" i="41" s="1"/>
  <c r="Y46" i="41" s="1"/>
  <c r="Q218" i="71"/>
  <c r="Q21" i="41" s="1"/>
  <c r="AG41" i="41" s="1"/>
  <c r="AG21" i="65" s="1"/>
  <c r="H237" i="83" a="1"/>
  <c r="H237" i="83" s="1"/>
  <c r="W218" i="71"/>
  <c r="W21" i="41" s="1"/>
  <c r="AM41" i="41" s="1"/>
  <c r="AM77" i="41" s="1"/>
  <c r="J257" i="73"/>
  <c r="J25" i="41" s="1"/>
  <c r="J45" i="41" s="1"/>
  <c r="J81" i="41" s="1"/>
  <c r="S219" i="71"/>
  <c r="S22" i="41" s="1"/>
  <c r="AI42" i="41" s="1"/>
  <c r="AI78" i="41" s="1"/>
  <c r="U218" i="71"/>
  <c r="U21" i="41" s="1"/>
  <c r="AK41" i="41" s="1"/>
  <c r="AK77" i="41" s="1"/>
  <c r="V219" i="71"/>
  <c r="V22" i="41" s="1"/>
  <c r="AL42" i="41" s="1"/>
  <c r="AL78" i="41" s="1"/>
  <c r="K218" i="71"/>
  <c r="K21" i="41" s="1"/>
  <c r="K41" i="41" s="1"/>
  <c r="K77" i="41" s="1"/>
  <c r="Y218" i="71"/>
  <c r="Y21" i="41" s="1"/>
  <c r="AO41" i="41" s="1"/>
  <c r="AO21" i="65" s="1"/>
  <c r="Y219" i="71"/>
  <c r="Y22" i="41" s="1"/>
  <c r="AO42" i="41" s="1"/>
  <c r="AO78" i="41" s="1"/>
  <c r="T219" i="71"/>
  <c r="T22" i="41" s="1"/>
  <c r="AJ42" i="41" s="1"/>
  <c r="AJ22" i="65" s="1"/>
  <c r="O257" i="73"/>
  <c r="O25" i="41" s="1"/>
  <c r="W45" i="41" s="1"/>
  <c r="O218" i="71"/>
  <c r="O21" i="41" s="1"/>
  <c r="AA41" i="41" s="1"/>
  <c r="L257" i="73"/>
  <c r="L25" i="41" s="1"/>
  <c r="M45" i="41" s="1"/>
  <c r="P257" i="73"/>
  <c r="P25" i="41" s="1"/>
  <c r="AD45" i="41" s="1"/>
  <c r="S218" i="71"/>
  <c r="S21" i="41" s="1"/>
  <c r="AI41" i="41" s="1"/>
  <c r="AI21" i="65" s="1"/>
  <c r="K257" i="73"/>
  <c r="K25" i="41" s="1"/>
  <c r="K45" i="41" s="1"/>
  <c r="K81" i="41" s="1"/>
  <c r="J218" i="71"/>
  <c r="J21" i="41" s="1"/>
  <c r="J41" i="41" s="1"/>
  <c r="J21" i="65" s="1"/>
  <c r="M219" i="71"/>
  <c r="M22" i="41" s="1"/>
  <c r="Q42" i="41" s="1"/>
  <c r="Q78" i="41" s="1"/>
  <c r="J219" i="71"/>
  <c r="J22" i="41" s="1"/>
  <c r="J42" i="41" s="1"/>
  <c r="J22" i="65" s="1"/>
  <c r="N257" i="73"/>
  <c r="N25" i="41" s="1"/>
  <c r="R45" i="41" s="1"/>
  <c r="K219" i="71"/>
  <c r="K22" i="41" s="1"/>
  <c r="K42" i="41" s="1"/>
  <c r="K78" i="41" s="1"/>
  <c r="M257" i="73"/>
  <c r="M25" i="41" s="1"/>
  <c r="Q45" i="41" s="1"/>
  <c r="Q81" i="41" s="1"/>
  <c r="V218" i="71"/>
  <c r="V21" i="41" s="1"/>
  <c r="AL41" i="41" s="1"/>
  <c r="W219" i="71"/>
  <c r="W22" i="41" s="1"/>
  <c r="AM42" i="41" s="1"/>
  <c r="V36" i="71"/>
  <c r="V141" i="71" s="1"/>
  <c r="V217" i="71" s="1"/>
  <c r="V20" i="41" s="1"/>
  <c r="AL40" i="41" s="1"/>
  <c r="V239" i="83"/>
  <c r="R239" i="83"/>
  <c r="R36" i="71"/>
  <c r="R141" i="71" s="1"/>
  <c r="R217" i="71" s="1"/>
  <c r="R20" i="41" s="1"/>
  <c r="AH40" i="41" s="1"/>
  <c r="P36" i="71"/>
  <c r="P141" i="71" s="1"/>
  <c r="P217" i="71" s="1"/>
  <c r="P20" i="41" s="1"/>
  <c r="P239" i="83"/>
  <c r="S36" i="71"/>
  <c r="S141" i="71" s="1"/>
  <c r="S217" i="71" s="1"/>
  <c r="S20" i="41" s="1"/>
  <c r="AI40" i="41" s="1"/>
  <c r="S239" i="83"/>
  <c r="T218" i="71"/>
  <c r="T21" i="41" s="1"/>
  <c r="AJ41" i="41" s="1"/>
  <c r="Y36" i="71"/>
  <c r="Y141" i="71" s="1"/>
  <c r="Y217" i="71" s="1"/>
  <c r="Y20" i="41" s="1"/>
  <c r="AO40" i="41" s="1"/>
  <c r="Y239" i="83"/>
  <c r="Q206" i="73"/>
  <c r="Q276" i="73"/>
  <c r="Q39" i="74" s="1"/>
  <c r="Q84" i="74" s="1"/>
  <c r="Q279" i="73"/>
  <c r="Q42" i="74" s="1"/>
  <c r="Q87" i="74" s="1"/>
  <c r="Q209" i="73"/>
  <c r="W250" i="72"/>
  <c r="W26" i="41" s="1"/>
  <c r="AM46" i="41" s="1"/>
  <c r="X250" i="72"/>
  <c r="X26" i="41" s="1"/>
  <c r="AN46" i="41" s="1"/>
  <c r="J211" i="73"/>
  <c r="J281" i="73"/>
  <c r="J44" i="74" s="1"/>
  <c r="J89" i="74" s="1"/>
  <c r="P284" i="73"/>
  <c r="P47" i="74" s="1"/>
  <c r="P92" i="74" s="1"/>
  <c r="P214" i="73"/>
  <c r="Q282" i="73"/>
  <c r="Q45" i="74" s="1"/>
  <c r="Q90" i="74" s="1"/>
  <c r="Q212" i="73"/>
  <c r="K282" i="73"/>
  <c r="K45" i="74" s="1"/>
  <c r="K90" i="74" s="1"/>
  <c r="K212" i="73"/>
  <c r="P280" i="73"/>
  <c r="P43" i="74" s="1"/>
  <c r="P88" i="74" s="1"/>
  <c r="P210" i="73"/>
  <c r="J210" i="73"/>
  <c r="J280" i="73"/>
  <c r="J43" i="74" s="1"/>
  <c r="J88" i="74" s="1"/>
  <c r="M213" i="73"/>
  <c r="M283" i="73"/>
  <c r="M46" i="74" s="1"/>
  <c r="M91" i="74" s="1"/>
  <c r="K213" i="73"/>
  <c r="K283" i="73"/>
  <c r="K46" i="74" s="1"/>
  <c r="K91" i="74" s="1"/>
  <c r="Q208" i="73"/>
  <c r="Q278" i="73"/>
  <c r="Q41" i="74" s="1"/>
  <c r="Q86" i="74" s="1"/>
  <c r="N278" i="73"/>
  <c r="N41" i="74" s="1"/>
  <c r="N86" i="74" s="1"/>
  <c r="N208" i="73"/>
  <c r="Q36" i="71"/>
  <c r="Q141" i="71" s="1"/>
  <c r="Q217" i="71" s="1"/>
  <c r="Q20" i="41" s="1"/>
  <c r="AG40" i="41" s="1"/>
  <c r="Q239" i="83"/>
  <c r="M209" i="73"/>
  <c r="M279" i="73"/>
  <c r="M42" i="74" s="1"/>
  <c r="M87" i="74" s="1"/>
  <c r="O36" i="71"/>
  <c r="O141" i="71" s="1"/>
  <c r="O217" i="71" s="1"/>
  <c r="O20" i="41" s="1"/>
  <c r="O239" i="83"/>
  <c r="J36" i="71"/>
  <c r="J239" i="83"/>
  <c r="L219" i="71"/>
  <c r="L22" i="41" s="1"/>
  <c r="L46" i="41"/>
  <c r="N46" i="41"/>
  <c r="N219" i="71"/>
  <c r="N22" i="41" s="1"/>
  <c r="AG77" i="41"/>
  <c r="N250" i="72"/>
  <c r="N26" i="41" s="1"/>
  <c r="M276" i="73"/>
  <c r="M39" i="74" s="1"/>
  <c r="M84" i="74" s="1"/>
  <c r="M206" i="73"/>
  <c r="J276" i="73"/>
  <c r="J39" i="74" s="1"/>
  <c r="J206" i="73"/>
  <c r="N279" i="73"/>
  <c r="N42" i="74" s="1"/>
  <c r="N87" i="74" s="1"/>
  <c r="N209" i="73"/>
  <c r="P279" i="73"/>
  <c r="P42" i="74" s="1"/>
  <c r="P87" i="74" s="1"/>
  <c r="P209" i="73"/>
  <c r="K279" i="73"/>
  <c r="K42" i="74" s="1"/>
  <c r="K87" i="74" s="1"/>
  <c r="K209" i="73"/>
  <c r="U250" i="72"/>
  <c r="U26" i="41" s="1"/>
  <c r="AK46" i="41" s="1"/>
  <c r="T250" i="72"/>
  <c r="T26" i="41" s="1"/>
  <c r="AJ46" i="41" s="1"/>
  <c r="N215" i="73"/>
  <c r="N285" i="73"/>
  <c r="N48" i="74" s="1"/>
  <c r="N93" i="74" s="1"/>
  <c r="M215" i="73"/>
  <c r="M285" i="73"/>
  <c r="M48" i="74" s="1"/>
  <c r="M93" i="74" s="1"/>
  <c r="L281" i="73"/>
  <c r="L44" i="74" s="1"/>
  <c r="L89" i="74" s="1"/>
  <c r="L211" i="73"/>
  <c r="P282" i="73"/>
  <c r="P45" i="74" s="1"/>
  <c r="P90" i="74" s="1"/>
  <c r="P212" i="73"/>
  <c r="N212" i="73"/>
  <c r="N282" i="73"/>
  <c r="N45" i="74" s="1"/>
  <c r="N90" i="74" s="1"/>
  <c r="N280" i="73"/>
  <c r="N43" i="74" s="1"/>
  <c r="N88" i="74" s="1"/>
  <c r="N210" i="73"/>
  <c r="O283" i="73"/>
  <c r="O46" i="74" s="1"/>
  <c r="O91" i="74" s="1"/>
  <c r="O213" i="73"/>
  <c r="Q213" i="73"/>
  <c r="Q283" i="73"/>
  <c r="Q46" i="74" s="1"/>
  <c r="Q91" i="74" s="1"/>
  <c r="K278" i="73"/>
  <c r="K41" i="74" s="1"/>
  <c r="K86" i="74" s="1"/>
  <c r="K208" i="73"/>
  <c r="P208" i="73"/>
  <c r="P278" i="73"/>
  <c r="P41" i="74" s="1"/>
  <c r="P86" i="74" s="1"/>
  <c r="O207" i="73"/>
  <c r="O277" i="73"/>
  <c r="O40" i="74" s="1"/>
  <c r="O85" i="74" s="1"/>
  <c r="M207" i="73"/>
  <c r="M277" i="73"/>
  <c r="M40" i="74" s="1"/>
  <c r="M85" i="74" s="1"/>
  <c r="AC42" i="41"/>
  <c r="T36" i="71"/>
  <c r="T141" i="71" s="1"/>
  <c r="T217" i="71" s="1"/>
  <c r="T20" i="41" s="1"/>
  <c r="AJ40" i="41" s="1"/>
  <c r="T239" i="83"/>
  <c r="M36" i="71"/>
  <c r="M141" i="71" s="1"/>
  <c r="M217" i="71" s="1"/>
  <c r="M20" i="41" s="1"/>
  <c r="Q40" i="41" s="1"/>
  <c r="M239" i="83"/>
  <c r="AJ78" i="41"/>
  <c r="R218" i="71"/>
  <c r="R21" i="41" s="1"/>
  <c r="AH41" i="41" s="1"/>
  <c r="L36" i="71"/>
  <c r="L141" i="71" s="1"/>
  <c r="L217" i="71" s="1"/>
  <c r="L20" i="41" s="1"/>
  <c r="L239" i="83"/>
  <c r="K36" i="71"/>
  <c r="K141" i="71" s="1"/>
  <c r="K217" i="71" s="1"/>
  <c r="K20" i="41" s="1"/>
  <c r="K40" i="41" s="1"/>
  <c r="K239" i="83"/>
  <c r="N36" i="71"/>
  <c r="N141" i="71" s="1"/>
  <c r="N217" i="71" s="1"/>
  <c r="N20" i="41" s="1"/>
  <c r="N239" i="83"/>
  <c r="Q250" i="72"/>
  <c r="Q26" i="41" s="1"/>
  <c r="AG46" i="41" s="1"/>
  <c r="R219" i="71"/>
  <c r="R22" i="41" s="1"/>
  <c r="AH42" i="41" s="1"/>
  <c r="V250" i="72"/>
  <c r="V26" i="41" s="1"/>
  <c r="AL46" i="41" s="1"/>
  <c r="K285" i="73"/>
  <c r="K48" i="74" s="1"/>
  <c r="K93" i="74" s="1"/>
  <c r="K215" i="73"/>
  <c r="Q281" i="73"/>
  <c r="Q44" i="74" s="1"/>
  <c r="Q89" i="74" s="1"/>
  <c r="Q211" i="73"/>
  <c r="K211" i="73"/>
  <c r="K281" i="73"/>
  <c r="K44" i="74" s="1"/>
  <c r="K89" i="74" s="1"/>
  <c r="O282" i="73"/>
  <c r="O45" i="74" s="1"/>
  <c r="O90" i="74" s="1"/>
  <c r="O212" i="73"/>
  <c r="L210" i="73"/>
  <c r="L280" i="73"/>
  <c r="L43" i="74" s="1"/>
  <c r="L88" i="74" s="1"/>
  <c r="L213" i="73"/>
  <c r="L283" i="73"/>
  <c r="L46" i="74" s="1"/>
  <c r="L91" i="74" s="1"/>
  <c r="L207" i="73"/>
  <c r="L277" i="73"/>
  <c r="L40" i="74" s="1"/>
  <c r="L85" i="74" s="1"/>
  <c r="L279" i="73"/>
  <c r="L42" i="74" s="1"/>
  <c r="L87" i="74" s="1"/>
  <c r="L209" i="73"/>
  <c r="M250" i="72"/>
  <c r="M26" i="41" s="1"/>
  <c r="Q46" i="41" s="1"/>
  <c r="N218" i="71"/>
  <c r="N21" i="41" s="1"/>
  <c r="Q219" i="71"/>
  <c r="Q22" i="41" s="1"/>
  <c r="AG42" i="41" s="1"/>
  <c r="O219" i="71"/>
  <c r="O22" i="41" s="1"/>
  <c r="U219" i="71"/>
  <c r="U22" i="41" s="1"/>
  <c r="AK42" i="41" s="1"/>
  <c r="X219" i="71"/>
  <c r="X22" i="41" s="1"/>
  <c r="AN42" i="41" s="1"/>
  <c r="P250" i="72"/>
  <c r="P26" i="41" s="1"/>
  <c r="N206" i="73"/>
  <c r="N276" i="73"/>
  <c r="N39" i="74" s="1"/>
  <c r="N84" i="74" s="1"/>
  <c r="L206" i="73"/>
  <c r="L276" i="73"/>
  <c r="L39" i="74" s="1"/>
  <c r="L84" i="74" s="1"/>
  <c r="O209" i="73"/>
  <c r="O279" i="73"/>
  <c r="O42" i="74" s="1"/>
  <c r="O87" i="74" s="1"/>
  <c r="R250" i="72"/>
  <c r="R26" i="41" s="1"/>
  <c r="AH46" i="41" s="1"/>
  <c r="J285" i="73"/>
  <c r="J48" i="74" s="1"/>
  <c r="J93" i="74" s="1"/>
  <c r="J215" i="73"/>
  <c r="Q285" i="73"/>
  <c r="Q48" i="74" s="1"/>
  <c r="Q93" i="74" s="1"/>
  <c r="Q215" i="73"/>
  <c r="N281" i="73"/>
  <c r="N44" i="74" s="1"/>
  <c r="N89" i="74" s="1"/>
  <c r="N211" i="73"/>
  <c r="P281" i="73"/>
  <c r="P44" i="74" s="1"/>
  <c r="P89" i="74" s="1"/>
  <c r="P211" i="73"/>
  <c r="L284" i="73"/>
  <c r="L47" i="74" s="1"/>
  <c r="L92" i="74" s="1"/>
  <c r="L214" i="73"/>
  <c r="K284" i="73"/>
  <c r="K47" i="74" s="1"/>
  <c r="K92" i="74" s="1"/>
  <c r="K214" i="73"/>
  <c r="M284" i="73"/>
  <c r="M47" i="74" s="1"/>
  <c r="M92" i="74" s="1"/>
  <c r="M214" i="73"/>
  <c r="M212" i="73"/>
  <c r="M282" i="73"/>
  <c r="M45" i="74" s="1"/>
  <c r="M90" i="74" s="1"/>
  <c r="J282" i="73"/>
  <c r="J45" i="74" s="1"/>
  <c r="J90" i="74" s="1"/>
  <c r="J212" i="73"/>
  <c r="M210" i="73"/>
  <c r="M280" i="73"/>
  <c r="M43" i="74" s="1"/>
  <c r="M88" i="74" s="1"/>
  <c r="Q280" i="73"/>
  <c r="Q43" i="74" s="1"/>
  <c r="Q88" i="74" s="1"/>
  <c r="Q210" i="73"/>
  <c r="O210" i="73"/>
  <c r="O280" i="73"/>
  <c r="O43" i="74" s="1"/>
  <c r="O88" i="74" s="1"/>
  <c r="P213" i="73"/>
  <c r="P283" i="73"/>
  <c r="P46" i="74" s="1"/>
  <c r="P91" i="74" s="1"/>
  <c r="O278" i="73"/>
  <c r="O41" i="74" s="1"/>
  <c r="O86" i="74" s="1"/>
  <c r="O208" i="73"/>
  <c r="P207" i="73"/>
  <c r="P277" i="73"/>
  <c r="P40" i="74" s="1"/>
  <c r="P85" i="74" s="1"/>
  <c r="P276" i="73"/>
  <c r="P39" i="74" s="1"/>
  <c r="P84" i="74" s="1"/>
  <c r="P206" i="73"/>
  <c r="J209" i="73"/>
  <c r="J279" i="73"/>
  <c r="J42" i="74" s="1"/>
  <c r="J87" i="74" s="1"/>
  <c r="W36" i="71"/>
  <c r="W141" i="71" s="1"/>
  <c r="W217" i="71" s="1"/>
  <c r="W20" i="41" s="1"/>
  <c r="AM40" i="41" s="1"/>
  <c r="W239" i="83"/>
  <c r="U239" i="83"/>
  <c r="U36" i="71"/>
  <c r="U141" i="71" s="1"/>
  <c r="U217" i="71" s="1"/>
  <c r="U20" i="41" s="1"/>
  <c r="AK40" i="41" s="1"/>
  <c r="J250" i="72"/>
  <c r="J26" i="41" s="1"/>
  <c r="J46" i="41" s="1"/>
  <c r="L218" i="71"/>
  <c r="L21" i="41" s="1"/>
  <c r="X36" i="71"/>
  <c r="X141" i="71" s="1"/>
  <c r="X217" i="71" s="1"/>
  <c r="X20" i="41" s="1"/>
  <c r="AN40" i="41" s="1"/>
  <c r="X239" i="83"/>
  <c r="K22" i="65"/>
  <c r="K250" i="72"/>
  <c r="K26" i="41" s="1"/>
  <c r="K46" i="41" s="1"/>
  <c r="X218" i="71"/>
  <c r="X21" i="41" s="1"/>
  <c r="AN41" i="41" s="1"/>
  <c r="M218" i="71"/>
  <c r="M21" i="41" s="1"/>
  <c r="Q41" i="41" s="1"/>
  <c r="P218" i="71"/>
  <c r="P21" i="41" s="1"/>
  <c r="O206" i="73"/>
  <c r="O276" i="73"/>
  <c r="O39" i="74" s="1"/>
  <c r="O84" i="74" s="1"/>
  <c r="K276" i="73"/>
  <c r="K39" i="74" s="1"/>
  <c r="K84" i="74" s="1"/>
  <c r="K206" i="73"/>
  <c r="Y250" i="72"/>
  <c r="Y26" i="41" s="1"/>
  <c r="AO46" i="41" s="1"/>
  <c r="L215" i="73"/>
  <c r="L285" i="73"/>
  <c r="L48" i="74" s="1"/>
  <c r="L93" i="74" s="1"/>
  <c r="O215" i="73"/>
  <c r="O285" i="73"/>
  <c r="O48" i="74" s="1"/>
  <c r="O93" i="74" s="1"/>
  <c r="Q214" i="73"/>
  <c r="Q284" i="73"/>
  <c r="Q47" i="74" s="1"/>
  <c r="Q92" i="74" s="1"/>
  <c r="L212" i="73"/>
  <c r="L282" i="73"/>
  <c r="L45" i="74" s="1"/>
  <c r="L90" i="74" s="1"/>
  <c r="J213" i="73"/>
  <c r="J283" i="73"/>
  <c r="J46" i="74" s="1"/>
  <c r="J91" i="74" s="1"/>
  <c r="N213" i="73"/>
  <c r="N283" i="73"/>
  <c r="N46" i="74" s="1"/>
  <c r="N91" i="74" s="1"/>
  <c r="L278" i="73"/>
  <c r="L41" i="74" s="1"/>
  <c r="L86" i="74" s="1"/>
  <c r="L208" i="73"/>
  <c r="J207" i="73"/>
  <c r="J277" i="73"/>
  <c r="J40" i="74" s="1"/>
  <c r="J85" i="74" s="1"/>
  <c r="S250" i="72"/>
  <c r="S26" i="41" s="1"/>
  <c r="AI46" i="41" s="1"/>
  <c r="P215" i="73"/>
  <c r="P285" i="73"/>
  <c r="P48" i="74" s="1"/>
  <c r="P93" i="74" s="1"/>
  <c r="O211" i="73"/>
  <c r="O281" i="73"/>
  <c r="O44" i="74" s="1"/>
  <c r="O89" i="74" s="1"/>
  <c r="M281" i="73"/>
  <c r="M44" i="74" s="1"/>
  <c r="M89" i="74" s="1"/>
  <c r="M211" i="73"/>
  <c r="J284" i="73"/>
  <c r="J47" i="74" s="1"/>
  <c r="J92" i="74" s="1"/>
  <c r="J214" i="73"/>
  <c r="N214" i="73"/>
  <c r="N284" i="73"/>
  <c r="N47" i="74" s="1"/>
  <c r="N92" i="74" s="1"/>
  <c r="O214" i="73"/>
  <c r="O284" i="73"/>
  <c r="O47" i="74" s="1"/>
  <c r="O92" i="74" s="1"/>
  <c r="K210" i="73"/>
  <c r="K280" i="73"/>
  <c r="K43" i="74" s="1"/>
  <c r="K88" i="74" s="1"/>
  <c r="M208" i="73"/>
  <c r="M278" i="73"/>
  <c r="M41" i="74" s="1"/>
  <c r="M86" i="74" s="1"/>
  <c r="J208" i="73"/>
  <c r="J278" i="73"/>
  <c r="J41" i="74" s="1"/>
  <c r="J86" i="74" s="1"/>
  <c r="N207" i="73"/>
  <c r="N277" i="73"/>
  <c r="N40" i="74" s="1"/>
  <c r="N85" i="74" s="1"/>
  <c r="Q207" i="73"/>
  <c r="Q277" i="73"/>
  <c r="Q40" i="74" s="1"/>
  <c r="Q85" i="74" s="1"/>
  <c r="K207" i="73"/>
  <c r="K277" i="73"/>
  <c r="K40" i="74" s="1"/>
  <c r="K85" i="74" s="1"/>
  <c r="Q25" i="65" l="1"/>
  <c r="Q115" i="65" s="1"/>
  <c r="AB42" i="41"/>
  <c r="AE42" i="41"/>
  <c r="M46" i="41"/>
  <c r="AD42" i="41"/>
  <c r="AD78" i="41" s="1"/>
  <c r="AI22" i="65"/>
  <c r="P46" i="41"/>
  <c r="AG81" i="41"/>
  <c r="K25" i="65"/>
  <c r="K115" i="65" s="1"/>
  <c r="K144" i="65" s="1"/>
  <c r="K173" i="65" s="1"/>
  <c r="K78" i="105" s="1"/>
  <c r="K120" i="105" s="1"/>
  <c r="W41" i="41"/>
  <c r="Z46" i="41"/>
  <c r="Z26" i="65" s="1"/>
  <c r="Z116" i="65" s="1"/>
  <c r="Q22" i="65"/>
  <c r="X41" i="41"/>
  <c r="X21" i="65" s="1"/>
  <c r="X46" i="41"/>
  <c r="AF45" i="41"/>
  <c r="AF25" i="65" s="1"/>
  <c r="AF115" i="65" s="1"/>
  <c r="W46" i="41"/>
  <c r="AA46" i="41"/>
  <c r="AA82" i="41" s="1"/>
  <c r="AM21" i="65"/>
  <c r="AO22" i="65"/>
  <c r="AB45" i="41"/>
  <c r="AB81" i="41" s="1"/>
  <c r="AE45" i="41"/>
  <c r="AE25" i="65" s="1"/>
  <c r="AE115" i="65" s="1"/>
  <c r="AC45" i="41"/>
  <c r="AO77" i="41"/>
  <c r="V45" i="41"/>
  <c r="V81" i="41" s="1"/>
  <c r="AI77" i="41"/>
  <c r="J25" i="65"/>
  <c r="J115" i="65" s="1"/>
  <c r="J37" i="82" s="1"/>
  <c r="Z45" i="41"/>
  <c r="Z81" i="41" s="1"/>
  <c r="K21" i="65"/>
  <c r="O45" i="41"/>
  <c r="O25" i="65" s="1"/>
  <c r="O115" i="65" s="1"/>
  <c r="X45" i="41"/>
  <c r="X81" i="41" s="1"/>
  <c r="Y45" i="41"/>
  <c r="Y81" i="41" s="1"/>
  <c r="AK21" i="65"/>
  <c r="P45" i="41"/>
  <c r="P25" i="65" s="1"/>
  <c r="P115" i="65" s="1"/>
  <c r="H254" i="72" a="1"/>
  <c r="H254" i="72" s="1"/>
  <c r="A4" i="72" s="1"/>
  <c r="J78" i="41"/>
  <c r="AL22" i="65"/>
  <c r="AA45" i="41"/>
  <c r="AA25" i="65" s="1"/>
  <c r="AA115" i="65" s="1"/>
  <c r="N45" i="41"/>
  <c r="N81" i="41" s="1"/>
  <c r="L45" i="41"/>
  <c r="L81" i="41" s="1"/>
  <c r="Z41" i="41"/>
  <c r="Z21" i="65" s="1"/>
  <c r="J77" i="41"/>
  <c r="Y41" i="41"/>
  <c r="Y21" i="65" s="1"/>
  <c r="T45" i="41"/>
  <c r="T81" i="41" s="1"/>
  <c r="U45" i="41"/>
  <c r="U81" i="41" s="1"/>
  <c r="S45" i="41"/>
  <c r="S25" i="65" s="1"/>
  <c r="S115" i="65" s="1"/>
  <c r="L122" i="74"/>
  <c r="L154" i="74" s="1"/>
  <c r="J122" i="74"/>
  <c r="J154" i="74" s="1"/>
  <c r="AK20" i="65"/>
  <c r="AK76" i="41"/>
  <c r="P256" i="73"/>
  <c r="P24" i="41" s="1"/>
  <c r="AH26" i="65"/>
  <c r="AH116" i="65" s="1"/>
  <c r="AH82" i="41"/>
  <c r="AK78" i="41"/>
  <c r="AK22" i="65"/>
  <c r="Q26" i="65"/>
  <c r="Q116" i="65" s="1"/>
  <c r="Q82" i="41"/>
  <c r="AH22" i="65"/>
  <c r="AH78" i="41"/>
  <c r="AH21" i="65"/>
  <c r="AH77" i="41"/>
  <c r="K37" i="82"/>
  <c r="K126" i="65"/>
  <c r="K155" i="65" s="1"/>
  <c r="K60" i="105" s="1"/>
  <c r="K100" i="105" s="1"/>
  <c r="P26" i="65"/>
  <c r="P116" i="65" s="1"/>
  <c r="P82" i="41"/>
  <c r="AA40" i="41"/>
  <c r="W40" i="41"/>
  <c r="X40" i="41"/>
  <c r="Z40" i="41"/>
  <c r="Y40" i="41"/>
  <c r="AO76" i="41"/>
  <c r="AO20" i="65"/>
  <c r="AH76" i="41"/>
  <c r="AH20" i="65"/>
  <c r="U115" i="74"/>
  <c r="U147" i="74" s="1"/>
  <c r="M115" i="74"/>
  <c r="M147" i="74" s="1"/>
  <c r="W115" i="74"/>
  <c r="W147" i="74" s="1"/>
  <c r="O115" i="74"/>
  <c r="O147" i="74" s="1"/>
  <c r="S115" i="74"/>
  <c r="S147" i="74" s="1"/>
  <c r="Q115" i="74"/>
  <c r="Q147" i="74" s="1"/>
  <c r="K115" i="74"/>
  <c r="K147" i="74" s="1"/>
  <c r="R115" i="74"/>
  <c r="R147" i="74" s="1"/>
  <c r="X115" i="74"/>
  <c r="X147" i="74" s="1"/>
  <c r="Y115" i="74"/>
  <c r="Y147" i="74" s="1"/>
  <c r="P115" i="74"/>
  <c r="P147" i="74" s="1"/>
  <c r="V115" i="74"/>
  <c r="V147" i="74" s="1"/>
  <c r="N115" i="74"/>
  <c r="N147" i="74" s="1"/>
  <c r="T115" i="74"/>
  <c r="T147" i="74" s="1"/>
  <c r="J116" i="74"/>
  <c r="J148" i="74" s="1"/>
  <c r="L116" i="74"/>
  <c r="L148" i="74" s="1"/>
  <c r="AI26" i="65"/>
  <c r="AI116" i="65" s="1"/>
  <c r="AI82" i="41"/>
  <c r="AO26" i="65"/>
  <c r="AO116" i="65" s="1"/>
  <c r="AO127" i="65" s="1"/>
  <c r="AO156" i="65" s="1"/>
  <c r="AO61" i="105" s="1"/>
  <c r="AO101" i="105" s="1"/>
  <c r="AO82" i="41"/>
  <c r="Q144" i="65"/>
  <c r="Q173" i="65" s="1"/>
  <c r="Q78" i="105" s="1"/>
  <c r="Q120" i="105" s="1"/>
  <c r="Q135" i="65"/>
  <c r="Q164" i="65" s="1"/>
  <c r="Q69" i="105" s="1"/>
  <c r="Q110" i="105" s="1"/>
  <c r="Q37" i="82"/>
  <c r="Q126" i="65"/>
  <c r="Q155" i="65" s="1"/>
  <c r="Q60" i="105" s="1"/>
  <c r="Q100" i="105" s="1"/>
  <c r="L120" i="74"/>
  <c r="L152" i="74" s="1"/>
  <c r="J120" i="74"/>
  <c r="J152" i="74" s="1"/>
  <c r="N122" i="74"/>
  <c r="N154" i="74" s="1"/>
  <c r="P122" i="74"/>
  <c r="P154" i="74" s="1"/>
  <c r="Y122" i="74"/>
  <c r="Y154" i="74" s="1"/>
  <c r="K122" i="74"/>
  <c r="K154" i="74" s="1"/>
  <c r="W122" i="74"/>
  <c r="W154" i="74" s="1"/>
  <c r="V122" i="74"/>
  <c r="V154" i="74" s="1"/>
  <c r="U122" i="74"/>
  <c r="U154" i="74" s="1"/>
  <c r="R122" i="74"/>
  <c r="R154" i="74" s="1"/>
  <c r="T122" i="74"/>
  <c r="T154" i="74" s="1"/>
  <c r="S122" i="74"/>
  <c r="S154" i="74" s="1"/>
  <c r="X122" i="74"/>
  <c r="X154" i="74" s="1"/>
  <c r="M122" i="74"/>
  <c r="M154" i="74" s="1"/>
  <c r="Q122" i="74"/>
  <c r="Q154" i="74" s="1"/>
  <c r="O122" i="74"/>
  <c r="O154" i="74" s="1"/>
  <c r="R25" i="65"/>
  <c r="R115" i="65" s="1"/>
  <c r="R81" i="41"/>
  <c r="AC81" i="41"/>
  <c r="AC25" i="65"/>
  <c r="AC115" i="65" s="1"/>
  <c r="W25" i="65"/>
  <c r="W115" i="65" s="1"/>
  <c r="W81" i="41"/>
  <c r="AG82" i="41"/>
  <c r="AG26" i="65"/>
  <c r="AG116" i="65" s="1"/>
  <c r="K76" i="41"/>
  <c r="K20" i="65"/>
  <c r="Z82" i="41"/>
  <c r="AJ20" i="65"/>
  <c r="AJ76" i="41"/>
  <c r="AJ82" i="41"/>
  <c r="AJ26" i="65"/>
  <c r="AJ116" i="65" s="1"/>
  <c r="M256" i="73"/>
  <c r="M24" i="41" s="1"/>
  <c r="Q44" i="41" s="1"/>
  <c r="O82" i="41"/>
  <c r="O26" i="65"/>
  <c r="O116" i="65" s="1"/>
  <c r="J119" i="74"/>
  <c r="J151" i="74" s="1"/>
  <c r="L119" i="74"/>
  <c r="L151" i="74" s="1"/>
  <c r="AG37" i="82"/>
  <c r="AG126" i="65"/>
  <c r="AG155" i="65" s="1"/>
  <c r="AG60" i="105" s="1"/>
  <c r="AG100" i="105" s="1"/>
  <c r="AG144" i="65"/>
  <c r="AG173" i="65" s="1"/>
  <c r="AG78" i="105" s="1"/>
  <c r="AG135" i="65"/>
  <c r="AG164" i="65" s="1"/>
  <c r="AG69" i="105" s="1"/>
  <c r="AJ21" i="65"/>
  <c r="AJ77" i="41"/>
  <c r="K256" i="73"/>
  <c r="K24" i="41" s="1"/>
  <c r="K44" i="41" s="1"/>
  <c r="AE41" i="41"/>
  <c r="AF41" i="41"/>
  <c r="AC41" i="41"/>
  <c r="AB41" i="41"/>
  <c r="AD41" i="41"/>
  <c r="AE46" i="41"/>
  <c r="AF46" i="41"/>
  <c r="AB46" i="41"/>
  <c r="AC46" i="41"/>
  <c r="AD46" i="41"/>
  <c r="S123" i="74"/>
  <c r="S155" i="74" s="1"/>
  <c r="X123" i="74"/>
  <c r="X155" i="74" s="1"/>
  <c r="O123" i="74"/>
  <c r="O155" i="74" s="1"/>
  <c r="Q123" i="74"/>
  <c r="Q155" i="74" s="1"/>
  <c r="W123" i="74"/>
  <c r="W155" i="74" s="1"/>
  <c r="V123" i="74"/>
  <c r="V155" i="74" s="1"/>
  <c r="N123" i="74"/>
  <c r="N155" i="74" s="1"/>
  <c r="R123" i="74"/>
  <c r="R155" i="74" s="1"/>
  <c r="Y123" i="74"/>
  <c r="Y155" i="74" s="1"/>
  <c r="T123" i="74"/>
  <c r="T155" i="74" s="1"/>
  <c r="P123" i="74"/>
  <c r="P155" i="74" s="1"/>
  <c r="K123" i="74"/>
  <c r="K155" i="74" s="1"/>
  <c r="M123" i="74"/>
  <c r="M155" i="74" s="1"/>
  <c r="U123" i="74"/>
  <c r="U155" i="74" s="1"/>
  <c r="AD81" i="41"/>
  <c r="AD25" i="65"/>
  <c r="AD115" i="65" s="1"/>
  <c r="M25" i="65"/>
  <c r="M115" i="65" s="1"/>
  <c r="M81" i="41"/>
  <c r="AA21" i="65"/>
  <c r="AA77" i="41"/>
  <c r="W26" i="65"/>
  <c r="W116" i="65" s="1"/>
  <c r="W82" i="41"/>
  <c r="AF22" i="65"/>
  <c r="AF78" i="41"/>
  <c r="S116" i="74"/>
  <c r="S148" i="74" s="1"/>
  <c r="Y116" i="74"/>
  <c r="Y148" i="74" s="1"/>
  <c r="T116" i="74"/>
  <c r="T148" i="74" s="1"/>
  <c r="N116" i="74"/>
  <c r="N148" i="74" s="1"/>
  <c r="W116" i="74"/>
  <c r="W148" i="74" s="1"/>
  <c r="U116" i="74"/>
  <c r="U148" i="74" s="1"/>
  <c r="V116" i="74"/>
  <c r="V148" i="74" s="1"/>
  <c r="M116" i="74"/>
  <c r="M148" i="74" s="1"/>
  <c r="P116" i="74"/>
  <c r="P148" i="74" s="1"/>
  <c r="X116" i="74"/>
  <c r="X148" i="74" s="1"/>
  <c r="R116" i="74"/>
  <c r="R148" i="74" s="1"/>
  <c r="K116" i="74"/>
  <c r="K148" i="74" s="1"/>
  <c r="O116" i="74"/>
  <c r="O148" i="74" s="1"/>
  <c r="Q116" i="74"/>
  <c r="Q148" i="74" s="1"/>
  <c r="AK26" i="65"/>
  <c r="AK116" i="65" s="1"/>
  <c r="AK127" i="65" s="1"/>
  <c r="AK156" i="65" s="1"/>
  <c r="AK61" i="105" s="1"/>
  <c r="AK101" i="105" s="1"/>
  <c r="AK82" i="41"/>
  <c r="R42" i="41"/>
  <c r="T42" i="41"/>
  <c r="S42" i="41"/>
  <c r="U42" i="41"/>
  <c r="V42" i="41"/>
  <c r="P42" i="41"/>
  <c r="L42" i="41"/>
  <c r="O42" i="41"/>
  <c r="M42" i="41"/>
  <c r="N42" i="41"/>
  <c r="M120" i="74"/>
  <c r="M152" i="74" s="1"/>
  <c r="W120" i="74"/>
  <c r="W152" i="74" s="1"/>
  <c r="R120" i="74"/>
  <c r="R152" i="74" s="1"/>
  <c r="Y120" i="74"/>
  <c r="Y152" i="74" s="1"/>
  <c r="O120" i="74"/>
  <c r="O152" i="74" s="1"/>
  <c r="U120" i="74"/>
  <c r="U152" i="74" s="1"/>
  <c r="T120" i="74"/>
  <c r="T152" i="74" s="1"/>
  <c r="N120" i="74"/>
  <c r="N152" i="74" s="1"/>
  <c r="Q120" i="74"/>
  <c r="Q152" i="74" s="1"/>
  <c r="P120" i="74"/>
  <c r="P152" i="74" s="1"/>
  <c r="X120" i="74"/>
  <c r="X152" i="74" s="1"/>
  <c r="S120" i="74"/>
  <c r="S152" i="74" s="1"/>
  <c r="K120" i="74"/>
  <c r="K152" i="74" s="1"/>
  <c r="V120" i="74"/>
  <c r="V152" i="74" s="1"/>
  <c r="L115" i="74"/>
  <c r="L147" i="74" s="1"/>
  <c r="J115" i="74"/>
  <c r="J147" i="74" s="1"/>
  <c r="X114" i="74"/>
  <c r="X146" i="74" s="1"/>
  <c r="T114" i="74"/>
  <c r="T146" i="74" s="1"/>
  <c r="K114" i="74"/>
  <c r="K146" i="74" s="1"/>
  <c r="M114" i="74"/>
  <c r="M146" i="74" s="1"/>
  <c r="R114" i="74"/>
  <c r="R146" i="74" s="1"/>
  <c r="V114" i="74"/>
  <c r="V146" i="74" s="1"/>
  <c r="S114" i="74"/>
  <c r="S146" i="74" s="1"/>
  <c r="W114" i="74"/>
  <c r="W146" i="74" s="1"/>
  <c r="Q114" i="74"/>
  <c r="Q146" i="74" s="1"/>
  <c r="P114" i="74"/>
  <c r="P146" i="74" s="1"/>
  <c r="N114" i="74"/>
  <c r="N146" i="74" s="1"/>
  <c r="O114" i="74"/>
  <c r="O146" i="74" s="1"/>
  <c r="Y114" i="74"/>
  <c r="Y146" i="74" s="1"/>
  <c r="U114" i="74"/>
  <c r="U146" i="74" s="1"/>
  <c r="Q77" i="41"/>
  <c r="Q21" i="65"/>
  <c r="AN76" i="41"/>
  <c r="AN20" i="65"/>
  <c r="AM20" i="65"/>
  <c r="AM76" i="41"/>
  <c r="AN78" i="41"/>
  <c r="AN22" i="65"/>
  <c r="Z42" i="41"/>
  <c r="W42" i="41"/>
  <c r="AA42" i="41"/>
  <c r="Y42" i="41"/>
  <c r="X42" i="41"/>
  <c r="K119" i="74"/>
  <c r="K151" i="74" s="1"/>
  <c r="S119" i="74"/>
  <c r="S151" i="74" s="1"/>
  <c r="M119" i="74"/>
  <c r="M151" i="74" s="1"/>
  <c r="V119" i="74"/>
  <c r="V151" i="74" s="1"/>
  <c r="Y119" i="74"/>
  <c r="Y151" i="74" s="1"/>
  <c r="P119" i="74"/>
  <c r="P151" i="74" s="1"/>
  <c r="X119" i="74"/>
  <c r="X151" i="74" s="1"/>
  <c r="Q119" i="74"/>
  <c r="Q151" i="74" s="1"/>
  <c r="O119" i="74"/>
  <c r="O151" i="74" s="1"/>
  <c r="T119" i="74"/>
  <c r="T151" i="74" s="1"/>
  <c r="U119" i="74"/>
  <c r="U151" i="74" s="1"/>
  <c r="W119" i="74"/>
  <c r="W151" i="74" s="1"/>
  <c r="N119" i="74"/>
  <c r="N151" i="74" s="1"/>
  <c r="R119" i="74"/>
  <c r="R151" i="74" s="1"/>
  <c r="AL82" i="41"/>
  <c r="AL26" i="65"/>
  <c r="AL116" i="65" s="1"/>
  <c r="O81" i="41"/>
  <c r="W21" i="65"/>
  <c r="W77" i="41"/>
  <c r="O40" i="41"/>
  <c r="P40" i="41"/>
  <c r="M40" i="41"/>
  <c r="N40" i="41"/>
  <c r="L40" i="41"/>
  <c r="X26" i="65"/>
  <c r="X116" i="65" s="1"/>
  <c r="X82" i="41"/>
  <c r="AC78" i="41"/>
  <c r="AC22" i="65"/>
  <c r="J256" i="73"/>
  <c r="J24" i="41" s="1"/>
  <c r="J44" i="41" s="1"/>
  <c r="N26" i="65"/>
  <c r="N116" i="65" s="1"/>
  <c r="N82" i="41"/>
  <c r="H239" i="83"/>
  <c r="H241" i="83" s="1"/>
  <c r="J118" i="74"/>
  <c r="J150" i="74" s="1"/>
  <c r="L118" i="74"/>
  <c r="L150" i="74" s="1"/>
  <c r="AN26" i="65"/>
  <c r="AN116" i="65" s="1"/>
  <c r="AN82" i="41"/>
  <c r="AI20" i="65"/>
  <c r="AI76" i="41"/>
  <c r="AL20" i="65"/>
  <c r="AL76" i="41"/>
  <c r="L121" i="74"/>
  <c r="L153" i="74" s="1"/>
  <c r="J121" i="74"/>
  <c r="J153" i="74" s="1"/>
  <c r="AN21" i="65"/>
  <c r="AN77" i="41"/>
  <c r="M41" i="41"/>
  <c r="N41" i="41"/>
  <c r="P41" i="41"/>
  <c r="L41" i="41"/>
  <c r="O41" i="41"/>
  <c r="L117" i="74"/>
  <c r="L149" i="74" s="1"/>
  <c r="J117" i="74"/>
  <c r="J149" i="74" s="1"/>
  <c r="L256" i="73"/>
  <c r="L24" i="41" s="1"/>
  <c r="AG22" i="65"/>
  <c r="AG78" i="41"/>
  <c r="AB22" i="65"/>
  <c r="AB78" i="41"/>
  <c r="V117" i="74"/>
  <c r="V149" i="74" s="1"/>
  <c r="W117" i="74"/>
  <c r="W149" i="74" s="1"/>
  <c r="X117" i="74"/>
  <c r="X149" i="74" s="1"/>
  <c r="O117" i="74"/>
  <c r="O149" i="74" s="1"/>
  <c r="P117" i="74"/>
  <c r="P149" i="74" s="1"/>
  <c r="S117" i="74"/>
  <c r="S149" i="74" s="1"/>
  <c r="N117" i="74"/>
  <c r="N149" i="74" s="1"/>
  <c r="K117" i="74"/>
  <c r="K149" i="74" s="1"/>
  <c r="U117" i="74"/>
  <c r="U149" i="74" s="1"/>
  <c r="R117" i="74"/>
  <c r="R149" i="74" s="1"/>
  <c r="T117" i="74"/>
  <c r="T149" i="74" s="1"/>
  <c r="M117" i="74"/>
  <c r="M149" i="74" s="1"/>
  <c r="Q117" i="74"/>
  <c r="Q149" i="74" s="1"/>
  <c r="Y117" i="74"/>
  <c r="Y149" i="74" s="1"/>
  <c r="J84" i="74"/>
  <c r="M26" i="65"/>
  <c r="M116" i="65" s="1"/>
  <c r="M82" i="41"/>
  <c r="J141" i="71"/>
  <c r="J217" i="71" s="1"/>
  <c r="J20" i="41" s="1"/>
  <c r="J40" i="41" s="1"/>
  <c r="AG20" i="65"/>
  <c r="AG76" i="41"/>
  <c r="AM26" i="65"/>
  <c r="AM116" i="65" s="1"/>
  <c r="AM127" i="65" s="1"/>
  <c r="AM156" i="65" s="1"/>
  <c r="AM61" i="105" s="1"/>
  <c r="AM101" i="105" s="1"/>
  <c r="AM82" i="41"/>
  <c r="Q256" i="73"/>
  <c r="Q24" i="41" s="1"/>
  <c r="AG44" i="41" s="1"/>
  <c r="AM78" i="41"/>
  <c r="AM22" i="65"/>
  <c r="N118" i="74"/>
  <c r="N150" i="74" s="1"/>
  <c r="Y118" i="74"/>
  <c r="Y150" i="74" s="1"/>
  <c r="K118" i="74"/>
  <c r="K150" i="74" s="1"/>
  <c r="Q118" i="74"/>
  <c r="Q150" i="74" s="1"/>
  <c r="M118" i="74"/>
  <c r="M150" i="74" s="1"/>
  <c r="P118" i="74"/>
  <c r="P150" i="74" s="1"/>
  <c r="O118" i="74"/>
  <c r="O150" i="74" s="1"/>
  <c r="S118" i="74"/>
  <c r="S150" i="74" s="1"/>
  <c r="T118" i="74"/>
  <c r="T150" i="74" s="1"/>
  <c r="V118" i="74"/>
  <c r="V150" i="74" s="1"/>
  <c r="W118" i="74"/>
  <c r="W150" i="74" s="1"/>
  <c r="U118" i="74"/>
  <c r="U150" i="74" s="1"/>
  <c r="R118" i="74"/>
  <c r="R150" i="74" s="1"/>
  <c r="X118" i="74"/>
  <c r="X150" i="74" s="1"/>
  <c r="O256" i="73"/>
  <c r="O24" i="41" s="1"/>
  <c r="K26" i="65"/>
  <c r="K116" i="65" s="1"/>
  <c r="K82" i="41"/>
  <c r="J26" i="65"/>
  <c r="J116" i="65" s="1"/>
  <c r="J82" i="41"/>
  <c r="J123" i="74"/>
  <c r="J155" i="74" s="1"/>
  <c r="L123" i="74"/>
  <c r="L155" i="74" s="1"/>
  <c r="N256" i="73"/>
  <c r="N24" i="41" s="1"/>
  <c r="U41" i="41"/>
  <c r="T41" i="41"/>
  <c r="V41" i="41"/>
  <c r="S41" i="41"/>
  <c r="R41" i="41"/>
  <c r="V40" i="41"/>
  <c r="R40" i="41"/>
  <c r="T40" i="41"/>
  <c r="S40" i="41"/>
  <c r="U40" i="41"/>
  <c r="Y26" i="65"/>
  <c r="Y116" i="65" s="1"/>
  <c r="Y82" i="41"/>
  <c r="Q20" i="65"/>
  <c r="Q76" i="41"/>
  <c r="AE78" i="41"/>
  <c r="AE22" i="65"/>
  <c r="T46" i="41"/>
  <c r="S46" i="41"/>
  <c r="R46" i="41"/>
  <c r="V46" i="41"/>
  <c r="U46" i="41"/>
  <c r="L26" i="65"/>
  <c r="L116" i="65" s="1"/>
  <c r="L82" i="41"/>
  <c r="T121" i="74"/>
  <c r="T153" i="74" s="1"/>
  <c r="M121" i="74"/>
  <c r="M153" i="74" s="1"/>
  <c r="V121" i="74"/>
  <c r="V153" i="74" s="1"/>
  <c r="K121" i="74"/>
  <c r="K153" i="74" s="1"/>
  <c r="Y121" i="74"/>
  <c r="Y153" i="74" s="1"/>
  <c r="P121" i="74"/>
  <c r="P153" i="74" s="1"/>
  <c r="N121" i="74"/>
  <c r="N153" i="74" s="1"/>
  <c r="W121" i="74"/>
  <c r="W153" i="74" s="1"/>
  <c r="Q121" i="74"/>
  <c r="Q153" i="74" s="1"/>
  <c r="S121" i="74"/>
  <c r="S153" i="74" s="1"/>
  <c r="X121" i="74"/>
  <c r="X153" i="74" s="1"/>
  <c r="R121" i="74"/>
  <c r="R153" i="74" s="1"/>
  <c r="U121" i="74"/>
  <c r="U153" i="74" s="1"/>
  <c r="O121" i="74"/>
  <c r="O153" i="74" s="1"/>
  <c r="AB40" i="41"/>
  <c r="AD40" i="41"/>
  <c r="AC40" i="41"/>
  <c r="AF40" i="41"/>
  <c r="AE40" i="41"/>
  <c r="AL77" i="41"/>
  <c r="AL21" i="65"/>
  <c r="AA26" i="65" l="1"/>
  <c r="AA116" i="65" s="1"/>
  <c r="AD22" i="65"/>
  <c r="AF81" i="41"/>
  <c r="K135" i="65"/>
  <c r="K164" i="65" s="1"/>
  <c r="K69" i="105" s="1"/>
  <c r="K110" i="105" s="1"/>
  <c r="X77" i="41"/>
  <c r="J135" i="65"/>
  <c r="J164" i="65" s="1"/>
  <c r="J69" i="105" s="1"/>
  <c r="L25" i="65"/>
  <c r="L115" i="65" s="1"/>
  <c r="L135" i="65" s="1"/>
  <c r="L164" i="65" s="1"/>
  <c r="L69" i="105" s="1"/>
  <c r="P81" i="41"/>
  <c r="AE81" i="41"/>
  <c r="J144" i="65"/>
  <c r="J173" i="65" s="1"/>
  <c r="J78" i="105" s="1"/>
  <c r="J198" i="105" s="1"/>
  <c r="J126" i="65"/>
  <c r="J155" i="65" s="1"/>
  <c r="J60" i="105" s="1"/>
  <c r="J100" i="105" s="1"/>
  <c r="AB25" i="65"/>
  <c r="AB115" i="65" s="1"/>
  <c r="AB144" i="65" s="1"/>
  <c r="AB173" i="65" s="1"/>
  <c r="AB78" i="105" s="1"/>
  <c r="Z25" i="65"/>
  <c r="Z115" i="65" s="1"/>
  <c r="Z126" i="65" s="1"/>
  <c r="Z155" i="65" s="1"/>
  <c r="Z60" i="105" s="1"/>
  <c r="Z100" i="105" s="1"/>
  <c r="S81" i="41"/>
  <c r="V25" i="65"/>
  <c r="V115" i="65" s="1"/>
  <c r="V37" i="82" s="1"/>
  <c r="X25" i="65"/>
  <c r="X115" i="65" s="1"/>
  <c r="X126" i="65" s="1"/>
  <c r="X155" i="65" s="1"/>
  <c r="X60" i="105" s="1"/>
  <c r="X100" i="105" s="1"/>
  <c r="Y77" i="41"/>
  <c r="T25" i="65"/>
  <c r="T115" i="65" s="1"/>
  <c r="T135" i="65" s="1"/>
  <c r="T164" i="65" s="1"/>
  <c r="T69" i="105" s="1"/>
  <c r="AG110" i="105"/>
  <c r="AG187" i="105"/>
  <c r="AG120" i="105"/>
  <c r="AG198" i="105"/>
  <c r="U25" i="65"/>
  <c r="U115" i="65" s="1"/>
  <c r="U37" i="82" s="1"/>
  <c r="AA81" i="41"/>
  <c r="Z77" i="41"/>
  <c r="H223" i="71" a="1"/>
  <c r="H223" i="71" s="1"/>
  <c r="J50" i="55" s="1"/>
  <c r="H291" i="73" a="1"/>
  <c r="H291" i="73" s="1"/>
  <c r="H295" i="73" s="1"/>
  <c r="A4" i="73" s="1"/>
  <c r="Y25" i="65"/>
  <c r="Y115" i="65" s="1"/>
  <c r="Y144" i="65" s="1"/>
  <c r="Y173" i="65" s="1"/>
  <c r="Y78" i="105" s="1"/>
  <c r="J52" i="55"/>
  <c r="N25" i="65"/>
  <c r="N115" i="65" s="1"/>
  <c r="N37" i="82" s="1"/>
  <c r="AE20" i="65"/>
  <c r="AE76" i="41"/>
  <c r="S26" i="65"/>
  <c r="S116" i="65" s="1"/>
  <c r="S82" i="41"/>
  <c r="V20" i="65"/>
  <c r="V76" i="41"/>
  <c r="T77" i="41"/>
  <c r="T21" i="65"/>
  <c r="AF20" i="65"/>
  <c r="AF76" i="41"/>
  <c r="T82" i="41"/>
  <c r="T26" i="65"/>
  <c r="T116" i="65" s="1"/>
  <c r="Y38" i="82"/>
  <c r="Y145" i="65"/>
  <c r="Y174" i="65" s="1"/>
  <c r="Y79" i="105" s="1"/>
  <c r="Y127" i="65"/>
  <c r="Y156" i="65" s="1"/>
  <c r="Y61" i="105" s="1"/>
  <c r="Y101" i="105" s="1"/>
  <c r="U77" i="41"/>
  <c r="U21" i="65"/>
  <c r="M38" i="82"/>
  <c r="M127" i="65"/>
  <c r="M156" i="65" s="1"/>
  <c r="M61" i="105" s="1"/>
  <c r="M101" i="105" s="1"/>
  <c r="M145" i="65"/>
  <c r="M174" i="65" s="1"/>
  <c r="M79" i="105" s="1"/>
  <c r="M136" i="65"/>
  <c r="M165" i="65" s="1"/>
  <c r="M70" i="105" s="1"/>
  <c r="P37" i="82"/>
  <c r="P135" i="65"/>
  <c r="P164" i="65" s="1"/>
  <c r="P69" i="105" s="1"/>
  <c r="P144" i="65"/>
  <c r="P173" i="65" s="1"/>
  <c r="P78" i="105" s="1"/>
  <c r="P126" i="65"/>
  <c r="P155" i="65" s="1"/>
  <c r="P60" i="105" s="1"/>
  <c r="P100" i="105" s="1"/>
  <c r="P77" i="41"/>
  <c r="P21" i="65"/>
  <c r="AL38" i="82"/>
  <c r="AN145" i="65"/>
  <c r="AN174" i="65" s="1"/>
  <c r="AN79" i="105" s="1"/>
  <c r="AN127" i="65"/>
  <c r="AN156" i="65" s="1"/>
  <c r="AN61" i="105" s="1"/>
  <c r="AN101" i="105" s="1"/>
  <c r="J24" i="65"/>
  <c r="J114" i="65" s="1"/>
  <c r="J80" i="41"/>
  <c r="J120" i="105"/>
  <c r="P20" i="65"/>
  <c r="P76" i="41"/>
  <c r="X78" i="41"/>
  <c r="X22" i="65"/>
  <c r="N161" i="74"/>
  <c r="N23" i="41" s="1"/>
  <c r="R161" i="74"/>
  <c r="R23" i="41" s="1"/>
  <c r="AH43" i="41" s="1"/>
  <c r="L22" i="65"/>
  <c r="L78" i="41"/>
  <c r="R22" i="65"/>
  <c r="R78" i="41"/>
  <c r="AD82" i="41"/>
  <c r="AD26" i="65"/>
  <c r="AD116" i="65" s="1"/>
  <c r="K24" i="65"/>
  <c r="K114" i="65" s="1"/>
  <c r="K80" i="41"/>
  <c r="Z38" i="82"/>
  <c r="Z145" i="65"/>
  <c r="Z174" i="65" s="1"/>
  <c r="Z79" i="105" s="1"/>
  <c r="Z127" i="65"/>
  <c r="Z156" i="65" s="1"/>
  <c r="Z61" i="105" s="1"/>
  <c r="Z101" i="105" s="1"/>
  <c r="Z20" i="65"/>
  <c r="Z76" i="41"/>
  <c r="AH38" i="82"/>
  <c r="AH127" i="65"/>
  <c r="AH156" i="65" s="1"/>
  <c r="AH61" i="105" s="1"/>
  <c r="AH101" i="105" s="1"/>
  <c r="AH145" i="65"/>
  <c r="AH174" i="65" s="1"/>
  <c r="AH79" i="105" s="1"/>
  <c r="AH121" i="105" s="1"/>
  <c r="AH136" i="65"/>
  <c r="AH165" i="65" s="1"/>
  <c r="AH70" i="105" s="1"/>
  <c r="AH111" i="105" s="1"/>
  <c r="AA38" i="82"/>
  <c r="AA127" i="65"/>
  <c r="AA156" i="65" s="1"/>
  <c r="AA61" i="105" s="1"/>
  <c r="AA101" i="105" s="1"/>
  <c r="AA145" i="65"/>
  <c r="AA174" i="65" s="1"/>
  <c r="AA79" i="105" s="1"/>
  <c r="Z37" i="82"/>
  <c r="N44" i="41"/>
  <c r="L44" i="41"/>
  <c r="O44" i="41"/>
  <c r="P44" i="41"/>
  <c r="M44" i="41"/>
  <c r="N21" i="65"/>
  <c r="N77" i="41"/>
  <c r="O20" i="65"/>
  <c r="O76" i="41"/>
  <c r="Y78" i="41"/>
  <c r="Y22" i="65"/>
  <c r="P161" i="74"/>
  <c r="P23" i="41" s="1"/>
  <c r="M161" i="74"/>
  <c r="M23" i="41" s="1"/>
  <c r="Q43" i="41" s="1"/>
  <c r="P78" i="41"/>
  <c r="P22" i="65"/>
  <c r="M144" i="65"/>
  <c r="M173" i="65" s="1"/>
  <c r="M78" i="105" s="1"/>
  <c r="M126" i="65"/>
  <c r="M155" i="65" s="1"/>
  <c r="M60" i="105" s="1"/>
  <c r="M100" i="105" s="1"/>
  <c r="M135" i="65"/>
  <c r="M164" i="65" s="1"/>
  <c r="M69" i="105" s="1"/>
  <c r="M37" i="82"/>
  <c r="AC26" i="65"/>
  <c r="AC116" i="65" s="1"/>
  <c r="AC82" i="41"/>
  <c r="AD21" i="65"/>
  <c r="AD77" i="41"/>
  <c r="Q24" i="65"/>
  <c r="Q114" i="65" s="1"/>
  <c r="Q80" i="41"/>
  <c r="X20" i="65"/>
  <c r="X76" i="41"/>
  <c r="AA37" i="82"/>
  <c r="AA126" i="65"/>
  <c r="AA155" i="65" s="1"/>
  <c r="AA60" i="105" s="1"/>
  <c r="AA100" i="105" s="1"/>
  <c r="AA144" i="65"/>
  <c r="AA173" i="65" s="1"/>
  <c r="AA78" i="105" s="1"/>
  <c r="AC44" i="41"/>
  <c r="AD44" i="41"/>
  <c r="AB44" i="41"/>
  <c r="AE44" i="41"/>
  <c r="AF44" i="41"/>
  <c r="AC76" i="41"/>
  <c r="AC20" i="65"/>
  <c r="L38" i="82"/>
  <c r="L127" i="65"/>
  <c r="L156" i="65" s="1"/>
  <c r="L61" i="105" s="1"/>
  <c r="L101" i="105" s="1"/>
  <c r="L136" i="65"/>
  <c r="L165" i="65" s="1"/>
  <c r="L70" i="105" s="1"/>
  <c r="L145" i="65"/>
  <c r="L174" i="65" s="1"/>
  <c r="L79" i="105" s="1"/>
  <c r="U20" i="65"/>
  <c r="U76" i="41"/>
  <c r="AE37" i="82"/>
  <c r="AE126" i="65"/>
  <c r="AE155" i="65" s="1"/>
  <c r="AE60" i="105" s="1"/>
  <c r="AE100" i="105" s="1"/>
  <c r="AE144" i="65"/>
  <c r="AE173" i="65" s="1"/>
  <c r="AE78" i="105" s="1"/>
  <c r="U44" i="41"/>
  <c r="T44" i="41"/>
  <c r="V44" i="41"/>
  <c r="S44" i="41"/>
  <c r="R44" i="41"/>
  <c r="J136" i="65"/>
  <c r="J165" i="65" s="1"/>
  <c r="J70" i="105" s="1"/>
  <c r="J127" i="65"/>
  <c r="J156" i="65" s="1"/>
  <c r="J61" i="105" s="1"/>
  <c r="J101" i="105" s="1"/>
  <c r="J38" i="82"/>
  <c r="J145" i="65"/>
  <c r="J174" i="65" s="1"/>
  <c r="J79" i="105" s="1"/>
  <c r="AD20" i="65"/>
  <c r="AD76" i="41"/>
  <c r="U26" i="65"/>
  <c r="U116" i="65" s="1"/>
  <c r="U82" i="41"/>
  <c r="S20" i="65"/>
  <c r="S76" i="41"/>
  <c r="R21" i="65"/>
  <c r="R77" i="41"/>
  <c r="J114" i="74"/>
  <c r="L114" i="74"/>
  <c r="L146" i="74" s="1"/>
  <c r="L161" i="74" s="1"/>
  <c r="L23" i="41" s="1"/>
  <c r="M77" i="41"/>
  <c r="M21" i="65"/>
  <c r="X38" i="82"/>
  <c r="X145" i="65"/>
  <c r="X174" i="65" s="1"/>
  <c r="X79" i="105" s="1"/>
  <c r="X127" i="65"/>
  <c r="X156" i="65" s="1"/>
  <c r="X61" i="105" s="1"/>
  <c r="X101" i="105" s="1"/>
  <c r="AK38" i="82"/>
  <c r="AL145" i="65"/>
  <c r="AL174" i="65" s="1"/>
  <c r="AL79" i="105" s="1"/>
  <c r="AL127" i="65"/>
  <c r="AL156" i="65" s="1"/>
  <c r="AL61" i="105" s="1"/>
  <c r="AL101" i="105" s="1"/>
  <c r="AA78" i="41"/>
  <c r="AA22" i="65"/>
  <c r="Q161" i="74"/>
  <c r="Q23" i="41" s="1"/>
  <c r="AG43" i="41" s="1"/>
  <c r="K161" i="74"/>
  <c r="K23" i="41" s="1"/>
  <c r="K43" i="41" s="1"/>
  <c r="V78" i="41"/>
  <c r="V22" i="65"/>
  <c r="AD37" i="82"/>
  <c r="AD126" i="65"/>
  <c r="AD155" i="65" s="1"/>
  <c r="AD60" i="105" s="1"/>
  <c r="AD100" i="105" s="1"/>
  <c r="AD144" i="65"/>
  <c r="AD173" i="65" s="1"/>
  <c r="AD78" i="105" s="1"/>
  <c r="AB26" i="65"/>
  <c r="AB116" i="65" s="1"/>
  <c r="AB82" i="41"/>
  <c r="AB77" i="41"/>
  <c r="AB21" i="65"/>
  <c r="AJ38" i="82"/>
  <c r="AJ136" i="65"/>
  <c r="AJ165" i="65" s="1"/>
  <c r="AJ70" i="105" s="1"/>
  <c r="AJ127" i="65"/>
  <c r="AJ156" i="65" s="1"/>
  <c r="AJ61" i="105" s="1"/>
  <c r="AJ101" i="105" s="1"/>
  <c r="AJ145" i="65"/>
  <c r="AJ174" i="65" s="1"/>
  <c r="AJ79" i="105" s="1"/>
  <c r="R144" i="65"/>
  <c r="R173" i="65" s="1"/>
  <c r="R78" i="105" s="1"/>
  <c r="R126" i="65"/>
  <c r="R155" i="65" s="1"/>
  <c r="R60" i="105" s="1"/>
  <c r="R100" i="105" s="1"/>
  <c r="R37" i="82"/>
  <c r="R135" i="65"/>
  <c r="R164" i="65" s="1"/>
  <c r="R69" i="105" s="1"/>
  <c r="AI145" i="65"/>
  <c r="AI174" i="65" s="1"/>
  <c r="AI79" i="105" s="1"/>
  <c r="AI121" i="105" s="1"/>
  <c r="AI38" i="82"/>
  <c r="AI127" i="65"/>
  <c r="AI156" i="65" s="1"/>
  <c r="AI61" i="105" s="1"/>
  <c r="AI101" i="105" s="1"/>
  <c r="W20" i="65"/>
  <c r="W76" i="41"/>
  <c r="AF144" i="65"/>
  <c r="AF173" i="65" s="1"/>
  <c r="AF78" i="105" s="1"/>
  <c r="AF37" i="82"/>
  <c r="AF126" i="65"/>
  <c r="AF155" i="65" s="1"/>
  <c r="AF60" i="105" s="1"/>
  <c r="AF100" i="105" s="1"/>
  <c r="J48" i="55"/>
  <c r="A4" i="83"/>
  <c r="L20" i="65"/>
  <c r="L76" i="41"/>
  <c r="W22" i="65"/>
  <c r="W78" i="41"/>
  <c r="U161" i="74"/>
  <c r="U23" i="41" s="1"/>
  <c r="AK43" i="41" s="1"/>
  <c r="W161" i="74"/>
  <c r="W23" i="41" s="1"/>
  <c r="AM43" i="41" s="1"/>
  <c r="T161" i="74"/>
  <c r="T23" i="41" s="1"/>
  <c r="AJ43" i="41" s="1"/>
  <c r="N78" i="41"/>
  <c r="N22" i="65"/>
  <c r="U78" i="41"/>
  <c r="U22" i="65"/>
  <c r="W38" i="82"/>
  <c r="W145" i="65"/>
  <c r="W174" i="65" s="1"/>
  <c r="W79" i="105" s="1"/>
  <c r="W127" i="65"/>
  <c r="W156" i="65" s="1"/>
  <c r="W61" i="105" s="1"/>
  <c r="W101" i="105" s="1"/>
  <c r="AF82" i="41"/>
  <c r="AF26" i="65"/>
  <c r="AF116" i="65" s="1"/>
  <c r="AC77" i="41"/>
  <c r="AC21" i="65"/>
  <c r="W37" i="82"/>
  <c r="W144" i="65"/>
  <c r="W173" i="65" s="1"/>
  <c r="W78" i="105" s="1"/>
  <c r="W126" i="65"/>
  <c r="W155" i="65" s="1"/>
  <c r="W60" i="105" s="1"/>
  <c r="W100" i="105" s="1"/>
  <c r="AA76" i="41"/>
  <c r="AA20" i="65"/>
  <c r="S37" i="82"/>
  <c r="S135" i="65"/>
  <c r="S164" i="65" s="1"/>
  <c r="S69" i="105" s="1"/>
  <c r="S126" i="65"/>
  <c r="S155" i="65" s="1"/>
  <c r="S60" i="105" s="1"/>
  <c r="S100" i="105" s="1"/>
  <c r="S144" i="65"/>
  <c r="S173" i="65" s="1"/>
  <c r="S78" i="105" s="1"/>
  <c r="AB20" i="65"/>
  <c r="AB76" i="41"/>
  <c r="V26" i="65"/>
  <c r="V116" i="65" s="1"/>
  <c r="V82" i="41"/>
  <c r="T20" i="65"/>
  <c r="T76" i="41"/>
  <c r="L126" i="65"/>
  <c r="L155" i="65" s="1"/>
  <c r="L60" i="105" s="1"/>
  <c r="L100" i="105" s="1"/>
  <c r="L144" i="65"/>
  <c r="L173" i="65" s="1"/>
  <c r="L78" i="105" s="1"/>
  <c r="L37" i="82"/>
  <c r="S21" i="65"/>
  <c r="S77" i="41"/>
  <c r="K38" i="82"/>
  <c r="K145" i="65"/>
  <c r="K174" i="65" s="1"/>
  <c r="K79" i="105" s="1"/>
  <c r="K136" i="65"/>
  <c r="K165" i="65" s="1"/>
  <c r="K70" i="105" s="1"/>
  <c r="K127" i="65"/>
  <c r="K156" i="65" s="1"/>
  <c r="K61" i="105" s="1"/>
  <c r="K101" i="105" s="1"/>
  <c r="R26" i="65"/>
  <c r="R116" i="65" s="1"/>
  <c r="R82" i="41"/>
  <c r="R20" i="65"/>
  <c r="R76" i="41"/>
  <c r="V77" i="41"/>
  <c r="V21" i="65"/>
  <c r="Y44" i="41"/>
  <c r="AA44" i="41"/>
  <c r="W44" i="41"/>
  <c r="X44" i="41"/>
  <c r="Z44" i="41"/>
  <c r="AG24" i="65"/>
  <c r="AG114" i="65" s="1"/>
  <c r="AG80" i="41"/>
  <c r="J76" i="41"/>
  <c r="J20" i="65"/>
  <c r="O21" i="65"/>
  <c r="O77" i="41"/>
  <c r="J187" i="105"/>
  <c r="J110" i="105"/>
  <c r="N20" i="65"/>
  <c r="N76" i="41"/>
  <c r="O37" i="82"/>
  <c r="O135" i="65"/>
  <c r="O164" i="65" s="1"/>
  <c r="O69" i="105" s="1"/>
  <c r="O144" i="65"/>
  <c r="O173" i="65" s="1"/>
  <c r="O78" i="105" s="1"/>
  <c r="O126" i="65"/>
  <c r="O155" i="65" s="1"/>
  <c r="O60" i="105" s="1"/>
  <c r="O100" i="105" s="1"/>
  <c r="Z78" i="41"/>
  <c r="Z22" i="65"/>
  <c r="Y161" i="74"/>
  <c r="Y23" i="41" s="1"/>
  <c r="AO43" i="41" s="1"/>
  <c r="S161" i="74"/>
  <c r="S23" i="41" s="1"/>
  <c r="AI43" i="41" s="1"/>
  <c r="X161" i="74"/>
  <c r="X23" i="41" s="1"/>
  <c r="AN43" i="41" s="1"/>
  <c r="M78" i="41"/>
  <c r="M22" i="65"/>
  <c r="S78" i="41"/>
  <c r="S22" i="65"/>
  <c r="AE82" i="41"/>
  <c r="AE26" i="65"/>
  <c r="AE116" i="65" s="1"/>
  <c r="AF77" i="41"/>
  <c r="AF21" i="65"/>
  <c r="AG127" i="65"/>
  <c r="AG156" i="65" s="1"/>
  <c r="AG61" i="105" s="1"/>
  <c r="AG101" i="105" s="1"/>
  <c r="AG38" i="82"/>
  <c r="AG145" i="65"/>
  <c r="AG174" i="65" s="1"/>
  <c r="AG79" i="105" s="1"/>
  <c r="AG136" i="65"/>
  <c r="AG165" i="65" s="1"/>
  <c r="AG70" i="105" s="1"/>
  <c r="AC144" i="65"/>
  <c r="AC173" i="65" s="1"/>
  <c r="AC78" i="105" s="1"/>
  <c r="AC126" i="65"/>
  <c r="AC155" i="65" s="1"/>
  <c r="AC60" i="105" s="1"/>
  <c r="AC100" i="105" s="1"/>
  <c r="AC37" i="82"/>
  <c r="N126" i="65"/>
  <c r="N155" i="65" s="1"/>
  <c r="N60" i="105" s="1"/>
  <c r="N100" i="105" s="1"/>
  <c r="L21" i="65"/>
  <c r="L77" i="41"/>
  <c r="N38" i="82"/>
  <c r="N127" i="65"/>
  <c r="N156" i="65" s="1"/>
  <c r="N61" i="105" s="1"/>
  <c r="N101" i="105" s="1"/>
  <c r="N136" i="65"/>
  <c r="N165" i="65" s="1"/>
  <c r="N70" i="105" s="1"/>
  <c r="N145" i="65"/>
  <c r="N174" i="65" s="1"/>
  <c r="N79" i="105" s="1"/>
  <c r="M20" i="65"/>
  <c r="M76" i="41"/>
  <c r="O161" i="74"/>
  <c r="O23" i="41" s="1"/>
  <c r="V161" i="74"/>
  <c r="V23" i="41" s="1"/>
  <c r="AL43" i="41" s="1"/>
  <c r="O78" i="41"/>
  <c r="O22" i="65"/>
  <c r="T22" i="65"/>
  <c r="T78" i="41"/>
  <c r="AE21" i="65"/>
  <c r="AE77" i="41"/>
  <c r="O38" i="82"/>
  <c r="O136" i="65"/>
  <c r="O165" i="65" s="1"/>
  <c r="O70" i="105" s="1"/>
  <c r="O145" i="65"/>
  <c r="O174" i="65" s="1"/>
  <c r="O79" i="105" s="1"/>
  <c r="O127" i="65"/>
  <c r="O156" i="65" s="1"/>
  <c r="O61" i="105" s="1"/>
  <c r="O101" i="105" s="1"/>
  <c r="Y20" i="65"/>
  <c r="Y76" i="41"/>
  <c r="P38" i="82"/>
  <c r="P136" i="65"/>
  <c r="P165" i="65" s="1"/>
  <c r="P70" i="105" s="1"/>
  <c r="P127" i="65"/>
  <c r="P156" i="65" s="1"/>
  <c r="P61" i="105" s="1"/>
  <c r="P101" i="105" s="1"/>
  <c r="P145" i="65"/>
  <c r="P174" i="65" s="1"/>
  <c r="P79" i="105" s="1"/>
  <c r="Q38" i="82"/>
  <c r="Q136" i="65"/>
  <c r="Q165" i="65" s="1"/>
  <c r="Q70" i="105" s="1"/>
  <c r="Q145" i="65"/>
  <c r="Q174" i="65" s="1"/>
  <c r="Q79" i="105" s="1"/>
  <c r="Q127" i="65"/>
  <c r="Q156" i="65" s="1"/>
  <c r="Q61" i="105" s="1"/>
  <c r="Q101" i="105" s="1"/>
  <c r="Q196" i="105"/>
  <c r="K185" i="105"/>
  <c r="AI196" i="105"/>
  <c r="AH196" i="105"/>
  <c r="Q185" i="105"/>
  <c r="K196" i="105"/>
  <c r="AH185" i="105"/>
  <c r="AB37" i="82" l="1"/>
  <c r="U135" i="65"/>
  <c r="U164" i="65" s="1"/>
  <c r="U69" i="105" s="1"/>
  <c r="X37" i="82"/>
  <c r="Y37" i="82"/>
  <c r="X144" i="65"/>
  <c r="X173" i="65" s="1"/>
  <c r="X78" i="105" s="1"/>
  <c r="T37" i="82"/>
  <c r="AB126" i="65"/>
  <c r="AB155" i="65" s="1"/>
  <c r="AB60" i="105" s="1"/>
  <c r="AB100" i="105" s="1"/>
  <c r="Z144" i="65"/>
  <c r="Z173" i="65" s="1"/>
  <c r="Z78" i="105" s="1"/>
  <c r="T126" i="65"/>
  <c r="T155" i="65" s="1"/>
  <c r="T60" i="105" s="1"/>
  <c r="T100" i="105" s="1"/>
  <c r="V144" i="65"/>
  <c r="V173" i="65" s="1"/>
  <c r="V78" i="105" s="1"/>
  <c r="V198" i="105" s="1"/>
  <c r="H81" i="41"/>
  <c r="V135" i="65"/>
  <c r="V164" i="65" s="1"/>
  <c r="V69" i="105" s="1"/>
  <c r="V187" i="105" s="1"/>
  <c r="V126" i="65"/>
  <c r="V155" i="65" s="1"/>
  <c r="V60" i="105" s="1"/>
  <c r="V100" i="105" s="1"/>
  <c r="T144" i="65"/>
  <c r="T173" i="65" s="1"/>
  <c r="T78" i="105" s="1"/>
  <c r="T198" i="105" s="1"/>
  <c r="N135" i="65"/>
  <c r="N164" i="65" s="1"/>
  <c r="N69" i="105" s="1"/>
  <c r="N110" i="105" s="1"/>
  <c r="U144" i="65"/>
  <c r="U173" i="65" s="1"/>
  <c r="U78" i="105" s="1"/>
  <c r="U120" i="105" s="1"/>
  <c r="U126" i="65"/>
  <c r="U155" i="65" s="1"/>
  <c r="U60" i="105" s="1"/>
  <c r="U100" i="105" s="1"/>
  <c r="N144" i="65"/>
  <c r="N173" i="65" s="1"/>
  <c r="N78" i="105" s="1"/>
  <c r="N120" i="105" s="1"/>
  <c r="AG111" i="105"/>
  <c r="AG188" i="105"/>
  <c r="AG121" i="105"/>
  <c r="AG199" i="105"/>
  <c r="Y126" i="65"/>
  <c r="Y155" i="65" s="1"/>
  <c r="Y60" i="105" s="1"/>
  <c r="Y100" i="105" s="1"/>
  <c r="A4" i="71"/>
  <c r="J51" i="55"/>
  <c r="H82" i="41"/>
  <c r="O199" i="105"/>
  <c r="O121" i="105"/>
  <c r="N199" i="105"/>
  <c r="N121" i="105"/>
  <c r="W24" i="65"/>
  <c r="W114" i="65" s="1"/>
  <c r="W80" i="41"/>
  <c r="Y198" i="105"/>
  <c r="Y120" i="105"/>
  <c r="L120" i="105"/>
  <c r="L198" i="105"/>
  <c r="W120" i="105"/>
  <c r="W198" i="105"/>
  <c r="R120" i="105"/>
  <c r="R198" i="105"/>
  <c r="T187" i="105"/>
  <c r="T110" i="105"/>
  <c r="O43" i="41"/>
  <c r="M43" i="41"/>
  <c r="N43" i="41"/>
  <c r="L43" i="41"/>
  <c r="P43" i="41"/>
  <c r="U80" i="41"/>
  <c r="U24" i="65"/>
  <c r="U114" i="65" s="1"/>
  <c r="L121" i="105"/>
  <c r="L199" i="105"/>
  <c r="AF24" i="65"/>
  <c r="AF114" i="65" s="1"/>
  <c r="AF80" i="41"/>
  <c r="M80" i="41"/>
  <c r="M24" i="65"/>
  <c r="M114" i="65" s="1"/>
  <c r="Z199" i="105"/>
  <c r="Z121" i="105"/>
  <c r="AN199" i="105"/>
  <c r="AN121" i="105"/>
  <c r="P110" i="105"/>
  <c r="P187" i="105"/>
  <c r="T38" i="82"/>
  <c r="T145" i="65"/>
  <c r="T174" i="65" s="1"/>
  <c r="T79" i="105" s="1"/>
  <c r="T127" i="65"/>
  <c r="T156" i="65" s="1"/>
  <c r="T61" i="105" s="1"/>
  <c r="T101" i="105" s="1"/>
  <c r="T136" i="65"/>
  <c r="T165" i="65" s="1"/>
  <c r="T70" i="105" s="1"/>
  <c r="P188" i="105"/>
  <c r="P111" i="105"/>
  <c r="O188" i="105"/>
  <c r="O111" i="105"/>
  <c r="AL23" i="65"/>
  <c r="AL79" i="41"/>
  <c r="AL83" i="41" s="1"/>
  <c r="N188" i="105"/>
  <c r="N111" i="105"/>
  <c r="H76" i="41"/>
  <c r="AA24" i="65"/>
  <c r="AA114" i="65" s="1"/>
  <c r="AA80" i="41"/>
  <c r="K188" i="105"/>
  <c r="K111" i="105"/>
  <c r="AB120" i="105"/>
  <c r="AB198" i="105"/>
  <c r="AF198" i="105"/>
  <c r="AF120" i="105"/>
  <c r="AJ199" i="105"/>
  <c r="AJ121" i="105"/>
  <c r="J146" i="74"/>
  <c r="J161" i="74" s="1"/>
  <c r="J23" i="41" s="1"/>
  <c r="J43" i="41" s="1"/>
  <c r="U38" i="82"/>
  <c r="U145" i="65"/>
  <c r="U174" i="65" s="1"/>
  <c r="U79" i="105" s="1"/>
  <c r="U127" i="65"/>
  <c r="U156" i="65" s="1"/>
  <c r="U61" i="105" s="1"/>
  <c r="U101" i="105" s="1"/>
  <c r="U136" i="65"/>
  <c r="U165" i="65" s="1"/>
  <c r="U70" i="105" s="1"/>
  <c r="J111" i="105"/>
  <c r="J188" i="105"/>
  <c r="AE198" i="105"/>
  <c r="AE120" i="105"/>
  <c r="L111" i="105"/>
  <c r="L188" i="105"/>
  <c r="AE80" i="41"/>
  <c r="AE24" i="65"/>
  <c r="AE114" i="65" s="1"/>
  <c r="M120" i="105"/>
  <c r="M198" i="105"/>
  <c r="P24" i="65"/>
  <c r="P114" i="65" s="1"/>
  <c r="P80" i="41"/>
  <c r="Q199" i="105"/>
  <c r="Q121" i="105"/>
  <c r="X43" i="41"/>
  <c r="Y43" i="41"/>
  <c r="W43" i="41"/>
  <c r="AA43" i="41"/>
  <c r="Z43" i="41"/>
  <c r="AC198" i="105"/>
  <c r="AC120" i="105"/>
  <c r="Y24" i="65"/>
  <c r="Y114" i="65" s="1"/>
  <c r="Y80" i="41"/>
  <c r="K199" i="105"/>
  <c r="K121" i="105"/>
  <c r="S198" i="105"/>
  <c r="S120" i="105"/>
  <c r="W121" i="105"/>
  <c r="W199" i="105"/>
  <c r="AJ23" i="65"/>
  <c r="AJ79" i="41"/>
  <c r="AJ83" i="41" s="1"/>
  <c r="AB38" i="82"/>
  <c r="AB145" i="65"/>
  <c r="AB174" i="65" s="1"/>
  <c r="AB79" i="105" s="1"/>
  <c r="AB127" i="65"/>
  <c r="AB156" i="65" s="1"/>
  <c r="AB61" i="105" s="1"/>
  <c r="AB101" i="105" s="1"/>
  <c r="K79" i="41"/>
  <c r="K83" i="41" s="1"/>
  <c r="K23" i="65"/>
  <c r="X199" i="105"/>
  <c r="X121" i="105"/>
  <c r="R24" i="65"/>
  <c r="R114" i="65" s="1"/>
  <c r="R80" i="41"/>
  <c r="AB80" i="41"/>
  <c r="AB24" i="65"/>
  <c r="AB114" i="65" s="1"/>
  <c r="O24" i="65"/>
  <c r="O114" i="65" s="1"/>
  <c r="O80" i="41"/>
  <c r="AA199" i="105"/>
  <c r="AA121" i="105"/>
  <c r="H78" i="41"/>
  <c r="M188" i="105"/>
  <c r="M111" i="105"/>
  <c r="Q188" i="105"/>
  <c r="Q111" i="105"/>
  <c r="AE38" i="82"/>
  <c r="AE127" i="65"/>
  <c r="AE156" i="65" s="1"/>
  <c r="AE61" i="105" s="1"/>
  <c r="AE101" i="105" s="1"/>
  <c r="AE145" i="65"/>
  <c r="AE174" i="65" s="1"/>
  <c r="AE79" i="105" s="1"/>
  <c r="AN79" i="41"/>
  <c r="AN83" i="41" s="1"/>
  <c r="AN23" i="65"/>
  <c r="O198" i="105"/>
  <c r="O120" i="105"/>
  <c r="AG36" i="82"/>
  <c r="AG125" i="65"/>
  <c r="AG154" i="65" s="1"/>
  <c r="AG59" i="105" s="1"/>
  <c r="AG99" i="105" s="1"/>
  <c r="AG134" i="65"/>
  <c r="AG163" i="65" s="1"/>
  <c r="AG68" i="105" s="1"/>
  <c r="AG143" i="65"/>
  <c r="AG172" i="65" s="1"/>
  <c r="AG77" i="105" s="1"/>
  <c r="AM23" i="65"/>
  <c r="AM79" i="41"/>
  <c r="AM83" i="41" s="1"/>
  <c r="R110" i="105"/>
  <c r="R187" i="105"/>
  <c r="AJ188" i="105"/>
  <c r="AJ111" i="105"/>
  <c r="AD198" i="105"/>
  <c r="AD120" i="105"/>
  <c r="AG23" i="65"/>
  <c r="AG79" i="41"/>
  <c r="AG83" i="41" s="1"/>
  <c r="S80" i="41"/>
  <c r="S24" i="65"/>
  <c r="S114" i="65" s="1"/>
  <c r="AD24" i="65"/>
  <c r="AD114" i="65" s="1"/>
  <c r="AD80" i="41"/>
  <c r="AC38" i="82"/>
  <c r="AC127" i="65"/>
  <c r="AC156" i="65" s="1"/>
  <c r="AC61" i="105" s="1"/>
  <c r="AC101" i="105" s="1"/>
  <c r="AC145" i="65"/>
  <c r="AC174" i="65" s="1"/>
  <c r="AC79" i="105" s="1"/>
  <c r="L24" i="65"/>
  <c r="L114" i="65" s="1"/>
  <c r="L80" i="41"/>
  <c r="K36" i="82"/>
  <c r="K143" i="65"/>
  <c r="K172" i="65" s="1"/>
  <c r="K77" i="105" s="1"/>
  <c r="K119" i="105" s="1"/>
  <c r="K134" i="65"/>
  <c r="K163" i="65" s="1"/>
  <c r="K68" i="105" s="1"/>
  <c r="K109" i="105" s="1"/>
  <c r="K125" i="65"/>
  <c r="K154" i="65" s="1"/>
  <c r="K59" i="105" s="1"/>
  <c r="K99" i="105" s="1"/>
  <c r="X120" i="105"/>
  <c r="X198" i="105"/>
  <c r="M199" i="105"/>
  <c r="M121" i="105"/>
  <c r="S38" i="82"/>
  <c r="S136" i="65"/>
  <c r="S165" i="65" s="1"/>
  <c r="S70" i="105" s="1"/>
  <c r="S145" i="65"/>
  <c r="S174" i="65" s="1"/>
  <c r="S79" i="105" s="1"/>
  <c r="S127" i="65"/>
  <c r="S156" i="65" s="1"/>
  <c r="S61" i="105" s="1"/>
  <c r="S101" i="105" s="1"/>
  <c r="H77" i="41"/>
  <c r="AI79" i="41"/>
  <c r="AI83" i="41" s="1"/>
  <c r="AI23" i="65"/>
  <c r="O187" i="105"/>
  <c r="O110" i="105"/>
  <c r="Z24" i="65"/>
  <c r="Z114" i="65" s="1"/>
  <c r="Z80" i="41"/>
  <c r="S187" i="105"/>
  <c r="S110" i="105"/>
  <c r="AK79" i="41"/>
  <c r="AK83" i="41" s="1"/>
  <c r="AK23" i="65"/>
  <c r="J121" i="105"/>
  <c r="J199" i="105"/>
  <c r="V80" i="41"/>
  <c r="V24" i="65"/>
  <c r="V114" i="65" s="1"/>
  <c r="AC80" i="41"/>
  <c r="AC24" i="65"/>
  <c r="AC114" i="65" s="1"/>
  <c r="Q23" i="65"/>
  <c r="Q79" i="41"/>
  <c r="Q83" i="41" s="1"/>
  <c r="N80" i="41"/>
  <c r="N24" i="65"/>
  <c r="N114" i="65" s="1"/>
  <c r="AD38" i="82"/>
  <c r="AD145" i="65"/>
  <c r="AD174" i="65" s="1"/>
  <c r="AD79" i="105" s="1"/>
  <c r="AD127" i="65"/>
  <c r="AD156" i="65" s="1"/>
  <c r="AD61" i="105" s="1"/>
  <c r="AD101" i="105" s="1"/>
  <c r="AH23" i="65"/>
  <c r="AH79" i="41"/>
  <c r="AH83" i="41" s="1"/>
  <c r="J36" i="82"/>
  <c r="J134" i="65"/>
  <c r="J163" i="65" s="1"/>
  <c r="J68" i="105" s="1"/>
  <c r="J125" i="65"/>
  <c r="J154" i="65" s="1"/>
  <c r="J59" i="105" s="1"/>
  <c r="J99" i="105" s="1"/>
  <c r="J143" i="65"/>
  <c r="J172" i="65" s="1"/>
  <c r="J77" i="105" s="1"/>
  <c r="Y199" i="105"/>
  <c r="Y121" i="105"/>
  <c r="P199" i="105"/>
  <c r="P121" i="105"/>
  <c r="AO23" i="65"/>
  <c r="AO79" i="41"/>
  <c r="AO83" i="41" s="1"/>
  <c r="X80" i="41"/>
  <c r="X24" i="65"/>
  <c r="X114" i="65" s="1"/>
  <c r="R38" i="82"/>
  <c r="R145" i="65"/>
  <c r="R174" i="65" s="1"/>
  <c r="R79" i="105" s="1"/>
  <c r="R136" i="65"/>
  <c r="R165" i="65" s="1"/>
  <c r="R70" i="105" s="1"/>
  <c r="R127" i="65"/>
  <c r="R156" i="65" s="1"/>
  <c r="R61" i="105" s="1"/>
  <c r="R101" i="105" s="1"/>
  <c r="U187" i="105"/>
  <c r="U110" i="105"/>
  <c r="L110" i="105"/>
  <c r="L187" i="105"/>
  <c r="V38" i="82"/>
  <c r="V145" i="65"/>
  <c r="V174" i="65" s="1"/>
  <c r="V79" i="105" s="1"/>
  <c r="V136" i="65"/>
  <c r="V165" i="65" s="1"/>
  <c r="V70" i="105" s="1"/>
  <c r="V127" i="65"/>
  <c r="V156" i="65" s="1"/>
  <c r="V61" i="105" s="1"/>
  <c r="V101" i="105" s="1"/>
  <c r="AF38" i="82"/>
  <c r="AF145" i="65"/>
  <c r="AF174" i="65" s="1"/>
  <c r="AF79" i="105" s="1"/>
  <c r="AF127" i="65"/>
  <c r="AF156" i="65" s="1"/>
  <c r="AF61" i="105" s="1"/>
  <c r="AF101" i="105" s="1"/>
  <c r="AL199" i="105"/>
  <c r="AL121" i="105"/>
  <c r="T80" i="41"/>
  <c r="T24" i="65"/>
  <c r="T114" i="65" s="1"/>
  <c r="AA120" i="105"/>
  <c r="AA198" i="105"/>
  <c r="Q143" i="65"/>
  <c r="Q172" i="65" s="1"/>
  <c r="Q77" i="105" s="1"/>
  <c r="Q119" i="105" s="1"/>
  <c r="Q125" i="65"/>
  <c r="Q154" i="65" s="1"/>
  <c r="Q59" i="105" s="1"/>
  <c r="Q99" i="105" s="1"/>
  <c r="Q36" i="82"/>
  <c r="Q134" i="65"/>
  <c r="Q163" i="65" s="1"/>
  <c r="Q68" i="105" s="1"/>
  <c r="Q109" i="105" s="1"/>
  <c r="M110" i="105"/>
  <c r="M187" i="105"/>
  <c r="AB43" i="41"/>
  <c r="AF43" i="41"/>
  <c r="AC43" i="41"/>
  <c r="AE43" i="41"/>
  <c r="AD43" i="41"/>
  <c r="Z120" i="105"/>
  <c r="Z198" i="105"/>
  <c r="T43" i="41"/>
  <c r="S43" i="41"/>
  <c r="V43" i="41"/>
  <c r="U43" i="41"/>
  <c r="R43" i="41"/>
  <c r="P120" i="105"/>
  <c r="P198" i="105"/>
  <c r="U198" i="105" l="1"/>
  <c r="V120" i="105"/>
  <c r="N198" i="105"/>
  <c r="V110" i="105"/>
  <c r="H110" i="105" s="1"/>
  <c r="H165" i="74" a="1"/>
  <c r="H165" i="74" s="1"/>
  <c r="A4" i="74" s="1"/>
  <c r="N187" i="105"/>
  <c r="T120" i="105"/>
  <c r="H100" i="105"/>
  <c r="AG109" i="105"/>
  <c r="AG186" i="105"/>
  <c r="AG119" i="105"/>
  <c r="AG197" i="105"/>
  <c r="H80" i="41"/>
  <c r="H101" i="105"/>
  <c r="AC23" i="65"/>
  <c r="AC79" i="41"/>
  <c r="AC83" i="41" s="1"/>
  <c r="R121" i="105"/>
  <c r="R199" i="105"/>
  <c r="AE125" i="65"/>
  <c r="AE154" i="65" s="1"/>
  <c r="AE59" i="105" s="1"/>
  <c r="AE99" i="105" s="1"/>
  <c r="AE36" i="82"/>
  <c r="AE143" i="65"/>
  <c r="AE172" i="65" s="1"/>
  <c r="AE77" i="105" s="1"/>
  <c r="AB23" i="65"/>
  <c r="AB79" i="41"/>
  <c r="AB83" i="41" s="1"/>
  <c r="X36" i="82"/>
  <c r="X143" i="65"/>
  <c r="X172" i="65" s="1"/>
  <c r="X77" i="105" s="1"/>
  <c r="X125" i="65"/>
  <c r="X154" i="65" s="1"/>
  <c r="X59" i="105" s="1"/>
  <c r="X99" i="105" s="1"/>
  <c r="S188" i="105"/>
  <c r="S111" i="105"/>
  <c r="L36" i="82"/>
  <c r="L143" i="65"/>
  <c r="L172" i="65" s="1"/>
  <c r="L77" i="105" s="1"/>
  <c r="L125" i="65"/>
  <c r="L154" i="65" s="1"/>
  <c r="L59" i="105" s="1"/>
  <c r="L99" i="105" s="1"/>
  <c r="L134" i="65"/>
  <c r="L163" i="65" s="1"/>
  <c r="L68" i="105" s="1"/>
  <c r="S36" i="82"/>
  <c r="S125" i="65"/>
  <c r="S154" i="65" s="1"/>
  <c r="S59" i="105" s="1"/>
  <c r="S99" i="105" s="1"/>
  <c r="S134" i="65"/>
  <c r="S163" i="65" s="1"/>
  <c r="S68" i="105" s="1"/>
  <c r="S143" i="65"/>
  <c r="S172" i="65" s="1"/>
  <c r="S77" i="105" s="1"/>
  <c r="W23" i="65"/>
  <c r="W79" i="41"/>
  <c r="W83" i="41" s="1"/>
  <c r="U188" i="105"/>
  <c r="U111" i="105"/>
  <c r="T199" i="105"/>
  <c r="T121" i="105"/>
  <c r="L23" i="65"/>
  <c r="L79" i="41"/>
  <c r="L83" i="41" s="1"/>
  <c r="S23" i="65"/>
  <c r="S79" i="41"/>
  <c r="S83" i="41" s="1"/>
  <c r="Y223" i="41" a="1"/>
  <c r="Y223" i="41" s="1"/>
  <c r="R79" i="41"/>
  <c r="R83" i="41" s="1"/>
  <c r="R23" i="65"/>
  <c r="V188" i="105"/>
  <c r="V111" i="105"/>
  <c r="AC199" i="105"/>
  <c r="AC121" i="105"/>
  <c r="O36" i="82"/>
  <c r="O143" i="65"/>
  <c r="O172" i="65" s="1"/>
  <c r="O77" i="105" s="1"/>
  <c r="O134" i="65"/>
  <c r="O163" i="65" s="1"/>
  <c r="O68" i="105" s="1"/>
  <c r="O125" i="65"/>
  <c r="O154" i="65" s="1"/>
  <c r="O59" i="105" s="1"/>
  <c r="O99" i="105" s="1"/>
  <c r="Y23" i="65"/>
  <c r="Y79" i="41"/>
  <c r="Y83" i="41" s="1"/>
  <c r="P36" i="82"/>
  <c r="P143" i="65"/>
  <c r="P172" i="65" s="1"/>
  <c r="P77" i="105" s="1"/>
  <c r="P134" i="65"/>
  <c r="P163" i="65" s="1"/>
  <c r="P68" i="105" s="1"/>
  <c r="P125" i="65"/>
  <c r="P154" i="65" s="1"/>
  <c r="P59" i="105" s="1"/>
  <c r="P99" i="105" s="1"/>
  <c r="N23" i="65"/>
  <c r="N79" i="41"/>
  <c r="N83" i="41" s="1"/>
  <c r="V199" i="105"/>
  <c r="V121" i="105"/>
  <c r="J197" i="105"/>
  <c r="J119" i="105"/>
  <c r="AE199" i="105"/>
  <c r="AE121" i="105"/>
  <c r="X79" i="41"/>
  <c r="X83" i="41" s="1"/>
  <c r="X23" i="65"/>
  <c r="U199" i="105"/>
  <c r="U121" i="105"/>
  <c r="M143" i="65"/>
  <c r="M172" i="65" s="1"/>
  <c r="M77" i="105" s="1"/>
  <c r="M125" i="65"/>
  <c r="M154" i="65" s="1"/>
  <c r="M59" i="105" s="1"/>
  <c r="M99" i="105" s="1"/>
  <c r="M36" i="82"/>
  <c r="M134" i="65"/>
  <c r="M163" i="65" s="1"/>
  <c r="M68" i="105" s="1"/>
  <c r="U36" i="82"/>
  <c r="U143" i="65"/>
  <c r="U172" i="65" s="1"/>
  <c r="U77" i="105" s="1"/>
  <c r="U134" i="65"/>
  <c r="U163" i="65" s="1"/>
  <c r="U68" i="105" s="1"/>
  <c r="U125" i="65"/>
  <c r="U154" i="65" s="1"/>
  <c r="U59" i="105" s="1"/>
  <c r="U99" i="105" s="1"/>
  <c r="M79" i="41"/>
  <c r="M83" i="41" s="1"/>
  <c r="M23" i="65"/>
  <c r="U79" i="41"/>
  <c r="U83" i="41" s="1"/>
  <c r="U23" i="65"/>
  <c r="AD23" i="65"/>
  <c r="AD79" i="41"/>
  <c r="AD83" i="41" s="1"/>
  <c r="Z143" i="65"/>
  <c r="Z172" i="65" s="1"/>
  <c r="Z77" i="105" s="1"/>
  <c r="Z125" i="65"/>
  <c r="Z154" i="65" s="1"/>
  <c r="Z59" i="105" s="1"/>
  <c r="Z99" i="105" s="1"/>
  <c r="Z36" i="82"/>
  <c r="AB36" i="82"/>
  <c r="AB143" i="65"/>
  <c r="AB172" i="65" s="1"/>
  <c r="AB77" i="105" s="1"/>
  <c r="AB125" i="65"/>
  <c r="AB154" i="65" s="1"/>
  <c r="AB59" i="105" s="1"/>
  <c r="AB99" i="105" s="1"/>
  <c r="V79" i="41"/>
  <c r="V83" i="41" s="1"/>
  <c r="V23" i="65"/>
  <c r="AE23" i="65"/>
  <c r="AE79" i="41"/>
  <c r="AE83" i="41" s="1"/>
  <c r="T134" i="65"/>
  <c r="T163" i="65" s="1"/>
  <c r="T68" i="105" s="1"/>
  <c r="T125" i="65"/>
  <c r="T154" i="65" s="1"/>
  <c r="T59" i="105" s="1"/>
  <c r="T99" i="105" s="1"/>
  <c r="T143" i="65"/>
  <c r="T172" i="65" s="1"/>
  <c r="T77" i="105" s="1"/>
  <c r="T36" i="82"/>
  <c r="R111" i="105"/>
  <c r="R188" i="105"/>
  <c r="AD199" i="105"/>
  <c r="AD121" i="105"/>
  <c r="AC125" i="65"/>
  <c r="AC154" i="65" s="1"/>
  <c r="AC59" i="105" s="1"/>
  <c r="AC99" i="105" s="1"/>
  <c r="AC143" i="65"/>
  <c r="AC172" i="65" s="1"/>
  <c r="AC77" i="105" s="1"/>
  <c r="AC36" i="82"/>
  <c r="AA36" i="82"/>
  <c r="AA143" i="65"/>
  <c r="AA172" i="65" s="1"/>
  <c r="AA77" i="105" s="1"/>
  <c r="AA125" i="65"/>
  <c r="AA154" i="65" s="1"/>
  <c r="AA59" i="105" s="1"/>
  <c r="AA99" i="105" s="1"/>
  <c r="O23" i="65"/>
  <c r="O79" i="41"/>
  <c r="O83" i="41" s="1"/>
  <c r="T188" i="105"/>
  <c r="T111" i="105"/>
  <c r="AF199" i="105"/>
  <c r="AF121" i="105"/>
  <c r="J186" i="105"/>
  <c r="J109" i="105"/>
  <c r="Y143" i="65"/>
  <c r="Y172" i="65" s="1"/>
  <c r="Y77" i="105" s="1"/>
  <c r="Y125" i="65"/>
  <c r="Y154" i="65" s="1"/>
  <c r="Y59" i="105" s="1"/>
  <c r="Y99" i="105" s="1"/>
  <c r="Y36" i="82"/>
  <c r="Z23" i="65"/>
  <c r="Z79" i="41"/>
  <c r="Z83" i="41" s="1"/>
  <c r="T23" i="65"/>
  <c r="T79" i="41"/>
  <c r="T83" i="41" s="1"/>
  <c r="AF23" i="65"/>
  <c r="AF79" i="41"/>
  <c r="AF83" i="41" s="1"/>
  <c r="N134" i="65"/>
  <c r="N163" i="65" s="1"/>
  <c r="N68" i="105" s="1"/>
  <c r="N125" i="65"/>
  <c r="N154" i="65" s="1"/>
  <c r="N59" i="105" s="1"/>
  <c r="N99" i="105" s="1"/>
  <c r="N143" i="65"/>
  <c r="N172" i="65" s="1"/>
  <c r="N77" i="105" s="1"/>
  <c r="N36" i="82"/>
  <c r="V36" i="82"/>
  <c r="V143" i="65"/>
  <c r="V172" i="65" s="1"/>
  <c r="V77" i="105" s="1"/>
  <c r="V134" i="65"/>
  <c r="V163" i="65" s="1"/>
  <c r="V68" i="105" s="1"/>
  <c r="V125" i="65"/>
  <c r="V154" i="65" s="1"/>
  <c r="V59" i="105" s="1"/>
  <c r="V99" i="105" s="1"/>
  <c r="S199" i="105"/>
  <c r="S121" i="105"/>
  <c r="AD36" i="82"/>
  <c r="AD125" i="65"/>
  <c r="AD154" i="65" s="1"/>
  <c r="AD59" i="105" s="1"/>
  <c r="AD99" i="105" s="1"/>
  <c r="AD143" i="65"/>
  <c r="AD172" i="65" s="1"/>
  <c r="AD77" i="105" s="1"/>
  <c r="R125" i="65"/>
  <c r="R154" i="65" s="1"/>
  <c r="R59" i="105" s="1"/>
  <c r="R99" i="105" s="1"/>
  <c r="R134" i="65"/>
  <c r="R163" i="65" s="1"/>
  <c r="R68" i="105" s="1"/>
  <c r="R36" i="82"/>
  <c r="R143" i="65"/>
  <c r="R172" i="65" s="1"/>
  <c r="R77" i="105" s="1"/>
  <c r="AB121" i="105"/>
  <c r="AB199" i="105"/>
  <c r="AA79" i="41"/>
  <c r="AA83" i="41" s="1"/>
  <c r="AA23" i="65"/>
  <c r="J79" i="41"/>
  <c r="AO223" i="41" a="1"/>
  <c r="AO223" i="41" s="1"/>
  <c r="AO225" i="41" s="1"/>
  <c r="J223" i="41" a="1"/>
  <c r="J223" i="41" s="1"/>
  <c r="AB223" i="41" a="1"/>
  <c r="AB223" i="41" s="1"/>
  <c r="AB225" i="41" s="1"/>
  <c r="AI223" i="41" a="1"/>
  <c r="AI223" i="41" s="1"/>
  <c r="AI225" i="41" s="1"/>
  <c r="Q223" i="41" a="1"/>
  <c r="Q223" i="41" s="1"/>
  <c r="Q225" i="41" s="1"/>
  <c r="AL223" i="41" a="1"/>
  <c r="AL223" i="41" s="1"/>
  <c r="AL225" i="41" s="1"/>
  <c r="AN223" i="41" a="1"/>
  <c r="AN223" i="41" s="1"/>
  <c r="AN225" i="41" s="1"/>
  <c r="AH223" i="41" a="1"/>
  <c r="AH223" i="41" s="1"/>
  <c r="AH225" i="41" s="1"/>
  <c r="W223" i="41" a="1"/>
  <c r="W223" i="41" s="1"/>
  <c r="W225" i="41" s="1"/>
  <c r="L223" i="41" a="1"/>
  <c r="L223" i="41" s="1"/>
  <c r="L225" i="41" s="1"/>
  <c r="AK223" i="41" a="1"/>
  <c r="AK223" i="41" s="1"/>
  <c r="AK225" i="41" s="1"/>
  <c r="J23" i="65"/>
  <c r="AM223" i="41" a="1"/>
  <c r="AM223" i="41" s="1"/>
  <c r="AM225" i="41" s="1"/>
  <c r="R223" i="41" a="1"/>
  <c r="R223" i="41" s="1"/>
  <c r="R225" i="41" s="1"/>
  <c r="AJ223" i="41" a="1"/>
  <c r="AJ223" i="41" s="1"/>
  <c r="AJ225" i="41" s="1"/>
  <c r="K223" i="41" a="1"/>
  <c r="K223" i="41" s="1"/>
  <c r="K225" i="41" s="1"/>
  <c r="M223" i="41" a="1"/>
  <c r="M223" i="41" s="1"/>
  <c r="V223" i="41" a="1"/>
  <c r="V223" i="41" s="1"/>
  <c r="AA223" i="41" a="1"/>
  <c r="AA223" i="41" s="1"/>
  <c r="Z223" i="41" a="1"/>
  <c r="Z223" i="41" s="1"/>
  <c r="N223" i="41" a="1"/>
  <c r="N223" i="41" s="1"/>
  <c r="P223" i="41" a="1"/>
  <c r="P223" i="41" s="1"/>
  <c r="AF223" i="41" a="1"/>
  <c r="AF223" i="41" s="1"/>
  <c r="AD223" i="41" a="1"/>
  <c r="AD223" i="41" s="1"/>
  <c r="AE223" i="41" a="1"/>
  <c r="AE223" i="41" s="1"/>
  <c r="U223" i="41" a="1"/>
  <c r="U223" i="41" s="1"/>
  <c r="O223" i="41" a="1"/>
  <c r="O223" i="41" s="1"/>
  <c r="X223" i="41" a="1"/>
  <c r="X223" i="41" s="1"/>
  <c r="T223" i="41" a="1"/>
  <c r="T223" i="41" s="1"/>
  <c r="AC223" i="41" a="1"/>
  <c r="AC223" i="41" s="1"/>
  <c r="S223" i="41" a="1"/>
  <c r="S223" i="41" s="1"/>
  <c r="AG223" i="41" a="1"/>
  <c r="AG223" i="41" s="1"/>
  <c r="AG225" i="41" s="1"/>
  <c r="AF36" i="82"/>
  <c r="AF143" i="65"/>
  <c r="AF172" i="65" s="1"/>
  <c r="AF77" i="105" s="1"/>
  <c r="AF125" i="65"/>
  <c r="AF154" i="65" s="1"/>
  <c r="AF59" i="105" s="1"/>
  <c r="AF99" i="105" s="1"/>
  <c r="P79" i="41"/>
  <c r="P83" i="41" s="1"/>
  <c r="P23" i="65"/>
  <c r="W36" i="82"/>
  <c r="W143" i="65"/>
  <c r="W172" i="65" s="1"/>
  <c r="W77" i="105" s="1"/>
  <c r="W125" i="65"/>
  <c r="W154" i="65" s="1"/>
  <c r="W59" i="105" s="1"/>
  <c r="W99" i="105" s="1"/>
  <c r="AI194" i="105"/>
  <c r="AI193" i="105"/>
  <c r="Q182" i="105"/>
  <c r="K193" i="105"/>
  <c r="Q183" i="105"/>
  <c r="Q195" i="105"/>
  <c r="AH184" i="105"/>
  <c r="K183" i="105"/>
  <c r="K195" i="105"/>
  <c r="Q193" i="105"/>
  <c r="AH195" i="105"/>
  <c r="Q194" i="105"/>
  <c r="K184" i="105"/>
  <c r="AH183" i="105"/>
  <c r="AI195" i="105"/>
  <c r="AH182" i="105"/>
  <c r="AH194" i="105"/>
  <c r="AH193" i="105"/>
  <c r="Q184" i="105"/>
  <c r="K182" i="105"/>
  <c r="H120" i="105" l="1"/>
  <c r="J53" i="55"/>
  <c r="H111" i="105"/>
  <c r="H121" i="105"/>
  <c r="H99" i="105"/>
  <c r="AM416" i="41"/>
  <c r="AM35" i="65" s="1"/>
  <c r="AM113" i="65" s="1"/>
  <c r="AM124" i="65" s="1"/>
  <c r="AM153" i="65" s="1"/>
  <c r="AM58" i="105" s="1"/>
  <c r="AM98" i="105" s="1"/>
  <c r="AM227" i="41"/>
  <c r="AM229" i="41" s="1"/>
  <c r="AN227" i="41"/>
  <c r="AN229" i="41" s="1"/>
  <c r="AN416" i="41"/>
  <c r="AN35" i="65" s="1"/>
  <c r="AN113" i="65" s="1"/>
  <c r="AO416" i="41"/>
  <c r="AO35" i="65" s="1"/>
  <c r="AO113" i="65" s="1"/>
  <c r="AO124" i="65" s="1"/>
  <c r="AO153" i="65" s="1"/>
  <c r="AO58" i="105" s="1"/>
  <c r="AO98" i="105" s="1"/>
  <c r="AO227" i="41"/>
  <c r="AO229" i="41" s="1"/>
  <c r="V197" i="105"/>
  <c r="V119" i="105"/>
  <c r="M109" i="105"/>
  <c r="M186" i="105"/>
  <c r="P186" i="105"/>
  <c r="P109" i="105"/>
  <c r="O186" i="105"/>
  <c r="O109" i="105"/>
  <c r="L109" i="105"/>
  <c r="L186" i="105"/>
  <c r="AL227" i="41"/>
  <c r="AL229" i="41" s="1"/>
  <c r="AL416" i="41"/>
  <c r="AL35" i="65" s="1"/>
  <c r="AL113" i="65" s="1"/>
  <c r="H79" i="41"/>
  <c r="J83" i="41"/>
  <c r="H83" i="41" s="1"/>
  <c r="R119" i="105"/>
  <c r="R197" i="105"/>
  <c r="T197" i="105"/>
  <c r="T119" i="105"/>
  <c r="Z119" i="105"/>
  <c r="Z197" i="105"/>
  <c r="P197" i="105"/>
  <c r="P119" i="105"/>
  <c r="O197" i="105"/>
  <c r="O119" i="105"/>
  <c r="X197" i="105"/>
  <c r="X119" i="105"/>
  <c r="AK416" i="41"/>
  <c r="AK35" i="65" s="1"/>
  <c r="AK113" i="65" s="1"/>
  <c r="AK124" i="65" s="1"/>
  <c r="AK153" i="65" s="1"/>
  <c r="AK58" i="105" s="1"/>
  <c r="AK98" i="105" s="1"/>
  <c r="AK227" i="41"/>
  <c r="AK229" i="41" s="1"/>
  <c r="Q227" i="41"/>
  <c r="Q229" i="41" s="1"/>
  <c r="Q416" i="41"/>
  <c r="Q35" i="65" s="1"/>
  <c r="Q113" i="65" s="1"/>
  <c r="Y197" i="105"/>
  <c r="Y119" i="105"/>
  <c r="AA197" i="105"/>
  <c r="AA119" i="105"/>
  <c r="S197" i="105"/>
  <c r="S119" i="105"/>
  <c r="L119" i="105"/>
  <c r="L197" i="105"/>
  <c r="AF197" i="105"/>
  <c r="AF119" i="105"/>
  <c r="K416" i="41"/>
  <c r="K35" i="65" s="1"/>
  <c r="K113" i="65" s="1"/>
  <c r="K227" i="41"/>
  <c r="K229" i="41" s="1"/>
  <c r="L227" i="41"/>
  <c r="L229" i="41" s="1"/>
  <c r="L416" i="41"/>
  <c r="L35" i="65" s="1"/>
  <c r="L113" i="65" s="1"/>
  <c r="AI416" i="41"/>
  <c r="AI35" i="65" s="1"/>
  <c r="AI113" i="65" s="1"/>
  <c r="AI227" i="41"/>
  <c r="AI229" i="41" s="1"/>
  <c r="R109" i="105"/>
  <c r="R186" i="105"/>
  <c r="N197" i="105"/>
  <c r="N119" i="105"/>
  <c r="T186" i="105"/>
  <c r="T109" i="105"/>
  <c r="AB119" i="105"/>
  <c r="AB197" i="105"/>
  <c r="U186" i="105"/>
  <c r="U109" i="105"/>
  <c r="M119" i="105"/>
  <c r="M197" i="105"/>
  <c r="S186" i="105"/>
  <c r="S109" i="105"/>
  <c r="W119" i="105"/>
  <c r="W197" i="105"/>
  <c r="AJ227" i="41"/>
  <c r="AJ229" i="41" s="1"/>
  <c r="AJ416" i="41"/>
  <c r="AJ35" i="65" s="1"/>
  <c r="AJ113" i="65" s="1"/>
  <c r="W416" i="41"/>
  <c r="W35" i="65" s="1"/>
  <c r="W113" i="65" s="1"/>
  <c r="W227" i="41"/>
  <c r="W229" i="41" s="1"/>
  <c r="AB227" i="41"/>
  <c r="AB229" i="41" s="1"/>
  <c r="AB416" i="41"/>
  <c r="AB35" i="65" s="1"/>
  <c r="AB113" i="65" s="1"/>
  <c r="U119" i="105"/>
  <c r="U197" i="105"/>
  <c r="AG416" i="41"/>
  <c r="AG35" i="65" s="1"/>
  <c r="AG113" i="65" s="1"/>
  <c r="AG227" i="41"/>
  <c r="AG229" i="41" s="1"/>
  <c r="R227" i="41"/>
  <c r="R229" i="41" s="1"/>
  <c r="R416" i="41"/>
  <c r="R35" i="65" s="1"/>
  <c r="R113" i="65" s="1"/>
  <c r="AH416" i="41"/>
  <c r="AH35" i="65" s="1"/>
  <c r="AH113" i="65" s="1"/>
  <c r="AH227" i="41"/>
  <c r="AH229" i="41" s="1"/>
  <c r="AD197" i="105"/>
  <c r="AD119" i="105"/>
  <c r="V186" i="105"/>
  <c r="V109" i="105"/>
  <c r="N186" i="105"/>
  <c r="N109" i="105"/>
  <c r="AC119" i="105"/>
  <c r="AC197" i="105"/>
  <c r="AE197" i="105"/>
  <c r="AE119" i="105"/>
  <c r="Q189" i="105"/>
  <c r="K200" i="105"/>
  <c r="AH189" i="105"/>
  <c r="K189" i="105"/>
  <c r="Q200" i="105"/>
  <c r="AH200" i="105"/>
  <c r="AI200" i="105"/>
  <c r="H119" i="105" l="1"/>
  <c r="H109" i="105"/>
  <c r="L133" i="65"/>
  <c r="L162" i="65" s="1"/>
  <c r="L67" i="105" s="1"/>
  <c r="L124" i="65"/>
  <c r="L153" i="65" s="1"/>
  <c r="L58" i="105" s="1"/>
  <c r="L98" i="105" s="1"/>
  <c r="L35" i="82"/>
  <c r="L142" i="65"/>
  <c r="L171" i="65" s="1"/>
  <c r="L76" i="105" s="1"/>
  <c r="AJ425" i="41"/>
  <c r="AJ238" i="41"/>
  <c r="AK238" i="41"/>
  <c r="AK425" i="41"/>
  <c r="AM425" i="41"/>
  <c r="AM238" i="41"/>
  <c r="AH425" i="41"/>
  <c r="AH238" i="41"/>
  <c r="AG294" i="41"/>
  <c r="AG296" i="41" s="1"/>
  <c r="AG238" i="41"/>
  <c r="AG425" i="41"/>
  <c r="AB142" i="65"/>
  <c r="AB171" i="65" s="1"/>
  <c r="AB76" i="105" s="1"/>
  <c r="AB124" i="65"/>
  <c r="AB153" i="65" s="1"/>
  <c r="AB58" i="105" s="1"/>
  <c r="AB98" i="105" s="1"/>
  <c r="AB35" i="82"/>
  <c r="L425" i="41"/>
  <c r="L238" i="41"/>
  <c r="W142" i="65"/>
  <c r="W171" i="65" s="1"/>
  <c r="W76" i="105" s="1"/>
  <c r="W124" i="65"/>
  <c r="W153" i="65" s="1"/>
  <c r="W58" i="105" s="1"/>
  <c r="W98" i="105" s="1"/>
  <c r="W35" i="82"/>
  <c r="AH133" i="65"/>
  <c r="AH162" i="65" s="1"/>
  <c r="AH67" i="105" s="1"/>
  <c r="AH108" i="105" s="1"/>
  <c r="AH142" i="65"/>
  <c r="AH171" i="65" s="1"/>
  <c r="AH76" i="105" s="1"/>
  <c r="AH118" i="105" s="1"/>
  <c r="AH35" i="82"/>
  <c r="AH124" i="65"/>
  <c r="AH153" i="65" s="1"/>
  <c r="AH58" i="105" s="1"/>
  <c r="AH98" i="105" s="1"/>
  <c r="AG35" i="82"/>
  <c r="AG133" i="65"/>
  <c r="AG162" i="65" s="1"/>
  <c r="AG67" i="105" s="1"/>
  <c r="AG142" i="65"/>
  <c r="AG171" i="65" s="1"/>
  <c r="AG76" i="105" s="1"/>
  <c r="AG124" i="65"/>
  <c r="AG153" i="65" s="1"/>
  <c r="AG58" i="105" s="1"/>
  <c r="AG98" i="105" s="1"/>
  <c r="AB425" i="41"/>
  <c r="AB238" i="41"/>
  <c r="AN294" i="41"/>
  <c r="AN296" i="41" s="1"/>
  <c r="Q294" i="41"/>
  <c r="Q296" i="41" s="1"/>
  <c r="AO294" i="41"/>
  <c r="AO296" i="41" s="1"/>
  <c r="R294" i="41"/>
  <c r="R296" i="41" s="1"/>
  <c r="AM294" i="41"/>
  <c r="AM296" i="41" s="1"/>
  <c r="K238" i="41"/>
  <c r="K425" i="41"/>
  <c r="AL294" i="41"/>
  <c r="AL296" i="41" s="1"/>
  <c r="AI294" i="41"/>
  <c r="AI296" i="41" s="1"/>
  <c r="AK294" i="41"/>
  <c r="AK296" i="41" s="1"/>
  <c r="AB294" i="41"/>
  <c r="AB296" i="41" s="1"/>
  <c r="K294" i="41"/>
  <c r="K296" i="41" s="1"/>
  <c r="AH294" i="41"/>
  <c r="AH296" i="41" s="1"/>
  <c r="AJ294" i="41"/>
  <c r="AJ296" i="41" s="1"/>
  <c r="L294" i="41"/>
  <c r="L296" i="41" s="1"/>
  <c r="W294" i="41"/>
  <c r="W296" i="41" s="1"/>
  <c r="H85" i="105"/>
  <c r="H128" i="105" s="1"/>
  <c r="H85" i="41"/>
  <c r="AO425" i="41"/>
  <c r="AO238" i="41"/>
  <c r="R133" i="65"/>
  <c r="R162" i="65" s="1"/>
  <c r="R67" i="105" s="1"/>
  <c r="R35" i="82"/>
  <c r="R124" i="65"/>
  <c r="R153" i="65" s="1"/>
  <c r="R58" i="105" s="1"/>
  <c r="R98" i="105" s="1"/>
  <c r="R142" i="65"/>
  <c r="R171" i="65" s="1"/>
  <c r="R76" i="105" s="1"/>
  <c r="W425" i="41"/>
  <c r="W238" i="41"/>
  <c r="K142" i="65"/>
  <c r="K171" i="65" s="1"/>
  <c r="K76" i="105" s="1"/>
  <c r="K118" i="105" s="1"/>
  <c r="K124" i="65"/>
  <c r="K153" i="65" s="1"/>
  <c r="K58" i="105" s="1"/>
  <c r="K98" i="105" s="1"/>
  <c r="K133" i="65"/>
  <c r="K162" i="65" s="1"/>
  <c r="K67" i="105" s="1"/>
  <c r="K108" i="105" s="1"/>
  <c r="K35" i="82"/>
  <c r="R238" i="41"/>
  <c r="R425" i="41"/>
  <c r="AI425" i="41"/>
  <c r="AI238" i="41"/>
  <c r="Q35" i="82"/>
  <c r="Q142" i="65"/>
  <c r="Q171" i="65" s="1"/>
  <c r="Q76" i="105" s="1"/>
  <c r="Q118" i="105" s="1"/>
  <c r="Q133" i="65"/>
  <c r="Q162" i="65" s="1"/>
  <c r="Q67" i="105" s="1"/>
  <c r="Q108" i="105" s="1"/>
  <c r="Q124" i="65"/>
  <c r="Q153" i="65" s="1"/>
  <c r="Q58" i="105" s="1"/>
  <c r="Q98" i="105" s="1"/>
  <c r="AL142" i="65"/>
  <c r="AL171" i="65" s="1"/>
  <c r="AL76" i="105" s="1"/>
  <c r="AK35" i="82"/>
  <c r="AL124" i="65"/>
  <c r="AL153" i="65" s="1"/>
  <c r="AL58" i="105" s="1"/>
  <c r="AL98" i="105" s="1"/>
  <c r="AL35" i="82"/>
  <c r="AN124" i="65"/>
  <c r="AN153" i="65" s="1"/>
  <c r="AN58" i="105" s="1"/>
  <c r="AN98" i="105" s="1"/>
  <c r="AN142" i="65"/>
  <c r="AN171" i="65" s="1"/>
  <c r="AN76" i="105" s="1"/>
  <c r="AJ35" i="82"/>
  <c r="AJ142" i="65"/>
  <c r="AJ171" i="65" s="1"/>
  <c r="AJ76" i="105" s="1"/>
  <c r="AJ124" i="65"/>
  <c r="AJ153" i="65" s="1"/>
  <c r="AJ58" i="105" s="1"/>
  <c r="AJ98" i="105" s="1"/>
  <c r="AJ133" i="65"/>
  <c r="AJ162" i="65" s="1"/>
  <c r="AJ67" i="105" s="1"/>
  <c r="AI35" i="82"/>
  <c r="AI124" i="65"/>
  <c r="AI153" i="65" s="1"/>
  <c r="AI58" i="105" s="1"/>
  <c r="AI98" i="105" s="1"/>
  <c r="AI142" i="65"/>
  <c r="AI171" i="65" s="1"/>
  <c r="AI76" i="105" s="1"/>
  <c r="AI118" i="105" s="1"/>
  <c r="Q425" i="41"/>
  <c r="Q238" i="41"/>
  <c r="AL425" i="41"/>
  <c r="AL238" i="41"/>
  <c r="AN425" i="41"/>
  <c r="AN238" i="41"/>
  <c r="AG118" i="105" l="1"/>
  <c r="AG196" i="105"/>
  <c r="AG108" i="105"/>
  <c r="AG185" i="105"/>
  <c r="AN273" i="41"/>
  <c r="AN268" i="41"/>
  <c r="AN404" i="41"/>
  <c r="AN413" i="41" s="1"/>
  <c r="AN32" i="65" s="1"/>
  <c r="AN110" i="65" s="1"/>
  <c r="AN250" i="41"/>
  <c r="AN406" i="41"/>
  <c r="AN415" i="41" s="1"/>
  <c r="AN34" i="65" s="1"/>
  <c r="AN112" i="65" s="1"/>
  <c r="AN252" i="41"/>
  <c r="AN270" i="41"/>
  <c r="AN274" i="41"/>
  <c r="AN275" i="41"/>
  <c r="AN251" i="41"/>
  <c r="AN405" i="41"/>
  <c r="AN414" i="41" s="1"/>
  <c r="AN33" i="65" s="1"/>
  <c r="AN111" i="65" s="1"/>
  <c r="AN269" i="41"/>
  <c r="AL118" i="105"/>
  <c r="AL196" i="105"/>
  <c r="R108" i="105"/>
  <c r="R185" i="105"/>
  <c r="AH252" i="41"/>
  <c r="AH251" i="41"/>
  <c r="AH405" i="41"/>
  <c r="AH414" i="41" s="1"/>
  <c r="AH33" i="65" s="1"/>
  <c r="AH111" i="65" s="1"/>
  <c r="AH273" i="41"/>
  <c r="AH270" i="41"/>
  <c r="AH406" i="41"/>
  <c r="AH415" i="41" s="1"/>
  <c r="AH34" i="65" s="1"/>
  <c r="AH112" i="65" s="1"/>
  <c r="AH404" i="41"/>
  <c r="AH413" i="41" s="1"/>
  <c r="AH32" i="65" s="1"/>
  <c r="AH110" i="65" s="1"/>
  <c r="AH275" i="41"/>
  <c r="AH274" i="41"/>
  <c r="AH269" i="41"/>
  <c r="AH268" i="41"/>
  <c r="AH250" i="41"/>
  <c r="AJ405" i="41"/>
  <c r="AJ414" i="41" s="1"/>
  <c r="AJ33" i="65" s="1"/>
  <c r="AJ111" i="65" s="1"/>
  <c r="AJ404" i="41"/>
  <c r="AJ413" i="41" s="1"/>
  <c r="AJ32" i="65" s="1"/>
  <c r="AJ110" i="65" s="1"/>
  <c r="AJ406" i="41"/>
  <c r="AJ415" i="41" s="1"/>
  <c r="AJ34" i="65" s="1"/>
  <c r="AJ112" i="65" s="1"/>
  <c r="AJ268" i="41"/>
  <c r="AJ250" i="41"/>
  <c r="AJ274" i="41"/>
  <c r="AJ269" i="41"/>
  <c r="AJ270" i="41"/>
  <c r="AJ252" i="41"/>
  <c r="AJ273" i="41"/>
  <c r="AJ251" i="41"/>
  <c r="AJ275" i="41"/>
  <c r="AN196" i="105"/>
  <c r="AN118" i="105"/>
  <c r="W250" i="41"/>
  <c r="W252" i="41"/>
  <c r="W406" i="41"/>
  <c r="W415" i="41" s="1"/>
  <c r="W34" i="65" s="1"/>
  <c r="W112" i="65" s="1"/>
  <c r="W273" i="41"/>
  <c r="W270" i="41"/>
  <c r="W269" i="41"/>
  <c r="W275" i="41"/>
  <c r="W274" i="41"/>
  <c r="W268" i="41"/>
  <c r="W405" i="41"/>
  <c r="W414" i="41" s="1"/>
  <c r="W33" i="65" s="1"/>
  <c r="W111" i="65" s="1"/>
  <c r="W404" i="41"/>
  <c r="W413" i="41" s="1"/>
  <c r="W32" i="65" s="1"/>
  <c r="W110" i="65" s="1"/>
  <c r="W251" i="41"/>
  <c r="AO404" i="41"/>
  <c r="AO413" i="41" s="1"/>
  <c r="AO32" i="65" s="1"/>
  <c r="AO110" i="65" s="1"/>
  <c r="AO121" i="65" s="1"/>
  <c r="AO150" i="65" s="1"/>
  <c r="AO55" i="105" s="1"/>
  <c r="AO95" i="105" s="1"/>
  <c r="AO250" i="41"/>
  <c r="AO405" i="41"/>
  <c r="AO414" i="41" s="1"/>
  <c r="AO33" i="65" s="1"/>
  <c r="AO111" i="65" s="1"/>
  <c r="AO122" i="65" s="1"/>
  <c r="AO151" i="65" s="1"/>
  <c r="AO56" i="105" s="1"/>
  <c r="AO96" i="105" s="1"/>
  <c r="AO251" i="41"/>
  <c r="AO252" i="41"/>
  <c r="AO273" i="41"/>
  <c r="AO268" i="41"/>
  <c r="AO274" i="41"/>
  <c r="AO269" i="41"/>
  <c r="AO275" i="41"/>
  <c r="AO406" i="41"/>
  <c r="AO415" i="41" s="1"/>
  <c r="AO34" i="65" s="1"/>
  <c r="AO112" i="65" s="1"/>
  <c r="AO123" i="65" s="1"/>
  <c r="AO152" i="65" s="1"/>
  <c r="AO57" i="105" s="1"/>
  <c r="AO97" i="105" s="1"/>
  <c r="AO270" i="41"/>
  <c r="AL404" i="41"/>
  <c r="AL413" i="41" s="1"/>
  <c r="AL32" i="65" s="1"/>
  <c r="AL110" i="65" s="1"/>
  <c r="AL270" i="41"/>
  <c r="AL273" i="41"/>
  <c r="AL250" i="41"/>
  <c r="AL252" i="41"/>
  <c r="AL406" i="41"/>
  <c r="AL415" i="41" s="1"/>
  <c r="AL34" i="65" s="1"/>
  <c r="AL112" i="65" s="1"/>
  <c r="AL268" i="41"/>
  <c r="AL275" i="41"/>
  <c r="AL274" i="41"/>
  <c r="AL251" i="41"/>
  <c r="AL269" i="41"/>
  <c r="AL405" i="41"/>
  <c r="AL414" i="41" s="1"/>
  <c r="AL33" i="65" s="1"/>
  <c r="AL111" i="65" s="1"/>
  <c r="R405" i="41"/>
  <c r="R414" i="41" s="1"/>
  <c r="R33" i="65" s="1"/>
  <c r="R111" i="65" s="1"/>
  <c r="R269" i="41"/>
  <c r="R404" i="41"/>
  <c r="R413" i="41" s="1"/>
  <c r="R32" i="65" s="1"/>
  <c r="R110" i="65" s="1"/>
  <c r="R251" i="41"/>
  <c r="R270" i="41"/>
  <c r="R273" i="41"/>
  <c r="R268" i="41"/>
  <c r="R275" i="41"/>
  <c r="R406" i="41"/>
  <c r="R415" i="41" s="1"/>
  <c r="R34" i="65" s="1"/>
  <c r="R112" i="65" s="1"/>
  <c r="R274" i="41"/>
  <c r="R250" i="41"/>
  <c r="R252" i="41"/>
  <c r="AB118" i="105"/>
  <c r="AB196" i="105"/>
  <c r="AM268" i="41"/>
  <c r="AM270" i="41"/>
  <c r="AM273" i="41"/>
  <c r="AM275" i="41"/>
  <c r="AM252" i="41"/>
  <c r="AM250" i="41"/>
  <c r="AM251" i="41"/>
  <c r="AM274" i="41"/>
  <c r="AM269" i="41"/>
  <c r="AM405" i="41"/>
  <c r="AM414" i="41" s="1"/>
  <c r="AM33" i="65" s="1"/>
  <c r="AM111" i="65" s="1"/>
  <c r="AM122" i="65" s="1"/>
  <c r="AM151" i="65" s="1"/>
  <c r="AM56" i="105" s="1"/>
  <c r="AM96" i="105" s="1"/>
  <c r="AM404" i="41"/>
  <c r="AM413" i="41" s="1"/>
  <c r="AM32" i="65" s="1"/>
  <c r="AM110" i="65" s="1"/>
  <c r="AM121" i="65" s="1"/>
  <c r="AM150" i="65" s="1"/>
  <c r="AM55" i="105" s="1"/>
  <c r="AM95" i="105" s="1"/>
  <c r="AM406" i="41"/>
  <c r="AM415" i="41" s="1"/>
  <c r="AM34" i="65" s="1"/>
  <c r="AM112" i="65" s="1"/>
  <c r="AM123" i="65" s="1"/>
  <c r="AM152" i="65" s="1"/>
  <c r="AM57" i="105" s="1"/>
  <c r="AM97" i="105" s="1"/>
  <c r="L118" i="105"/>
  <c r="L196" i="105"/>
  <c r="AJ185" i="105"/>
  <c r="AJ108" i="105"/>
  <c r="R118" i="105"/>
  <c r="R196" i="105"/>
  <c r="AD191" i="41"/>
  <c r="AD197" i="41" s="1"/>
  <c r="AD199" i="41" s="1"/>
  <c r="S191" i="41"/>
  <c r="S197" i="41" s="1"/>
  <c r="S199" i="41" s="1"/>
  <c r="R191" i="41"/>
  <c r="J191" i="41"/>
  <c r="J197" i="41" s="1"/>
  <c r="J199" i="41" s="1"/>
  <c r="X191" i="41"/>
  <c r="X197" i="41" s="1"/>
  <c r="X199" i="41" s="1"/>
  <c r="AM191" i="41"/>
  <c r="Z191" i="41"/>
  <c r="Z197" i="41" s="1"/>
  <c r="Z199" i="41" s="1"/>
  <c r="AF191" i="41"/>
  <c r="AF197" i="41" s="1"/>
  <c r="AF199" i="41" s="1"/>
  <c r="Y191" i="41"/>
  <c r="Y197" i="41" s="1"/>
  <c r="Y199" i="41" s="1"/>
  <c r="AL191" i="41"/>
  <c r="AJ191" i="41"/>
  <c r="U191" i="41"/>
  <c r="U197" i="41" s="1"/>
  <c r="U199" i="41" s="1"/>
  <c r="W191" i="41"/>
  <c r="AH191" i="41"/>
  <c r="Q191" i="41"/>
  <c r="AO191" i="41"/>
  <c r="T191" i="41"/>
  <c r="T197" i="41" s="1"/>
  <c r="T199" i="41" s="1"/>
  <c r="AE191" i="41"/>
  <c r="AE197" i="41" s="1"/>
  <c r="AE199" i="41" s="1"/>
  <c r="AI191" i="41"/>
  <c r="H88" i="105"/>
  <c r="H131" i="105" s="1"/>
  <c r="L191" i="41"/>
  <c r="M191" i="41"/>
  <c r="M197" i="41" s="1"/>
  <c r="M199" i="41" s="1"/>
  <c r="N191" i="41"/>
  <c r="N197" i="41" s="1"/>
  <c r="N199" i="41" s="1"/>
  <c r="V191" i="41"/>
  <c r="V197" i="41" s="1"/>
  <c r="V199" i="41" s="1"/>
  <c r="AK191" i="41"/>
  <c r="AN191" i="41"/>
  <c r="P191" i="41"/>
  <c r="P197" i="41" s="1"/>
  <c r="P199" i="41" s="1"/>
  <c r="K191" i="41"/>
  <c r="K208" i="41" s="1"/>
  <c r="AG191" i="41"/>
  <c r="AG206" i="41" s="1"/>
  <c r="AG208" i="41" s="1"/>
  <c r="O191" i="41"/>
  <c r="O197" i="41" s="1"/>
  <c r="O199" i="41" s="1"/>
  <c r="AA191" i="41"/>
  <c r="AA197" i="41" s="1"/>
  <c r="AA199" i="41" s="1"/>
  <c r="AB191" i="41"/>
  <c r="AC191" i="41"/>
  <c r="AC197" i="41" s="1"/>
  <c r="AC199" i="41" s="1"/>
  <c r="K250" i="41"/>
  <c r="K406" i="41"/>
  <c r="K252" i="41"/>
  <c r="K270" i="41"/>
  <c r="K405" i="41"/>
  <c r="K404" i="41"/>
  <c r="K273" i="41"/>
  <c r="K274" i="41"/>
  <c r="K275" i="41"/>
  <c r="K268" i="41"/>
  <c r="K251" i="41"/>
  <c r="K269" i="41"/>
  <c r="AB273" i="41"/>
  <c r="AB268" i="41"/>
  <c r="AB404" i="41"/>
  <c r="AB413" i="41" s="1"/>
  <c r="AB32" i="65" s="1"/>
  <c r="AB110" i="65" s="1"/>
  <c r="AB251" i="41"/>
  <c r="AB406" i="41"/>
  <c r="AB415" i="41" s="1"/>
  <c r="AB34" i="65" s="1"/>
  <c r="AB112" i="65" s="1"/>
  <c r="AB269" i="41"/>
  <c r="AB250" i="41"/>
  <c r="AB270" i="41"/>
  <c r="AB405" i="41"/>
  <c r="AB414" i="41" s="1"/>
  <c r="AB33" i="65" s="1"/>
  <c r="AB111" i="65" s="1"/>
  <c r="AB274" i="41"/>
  <c r="AB252" i="41"/>
  <c r="AB275" i="41"/>
  <c r="W118" i="105"/>
  <c r="W196" i="105"/>
  <c r="Q251" i="41"/>
  <c r="Q250" i="41"/>
  <c r="Q273" i="41"/>
  <c r="Q406" i="41"/>
  <c r="Q415" i="41" s="1"/>
  <c r="Q34" i="65" s="1"/>
  <c r="Q112" i="65" s="1"/>
  <c r="Q269" i="41"/>
  <c r="Q275" i="41"/>
  <c r="Q404" i="41"/>
  <c r="Q413" i="41" s="1"/>
  <c r="Q32" i="65" s="1"/>
  <c r="Q110" i="65" s="1"/>
  <c r="Q270" i="41"/>
  <c r="Q268" i="41"/>
  <c r="Q274" i="41"/>
  <c r="Q252" i="41"/>
  <c r="Q405" i="41"/>
  <c r="Q414" i="41" s="1"/>
  <c r="Q33" i="65" s="1"/>
  <c r="Q111" i="65" s="1"/>
  <c r="L274" i="41"/>
  <c r="L251" i="41"/>
  <c r="L252" i="41"/>
  <c r="L269" i="41"/>
  <c r="L275" i="41"/>
  <c r="L406" i="41"/>
  <c r="L415" i="41" s="1"/>
  <c r="L34" i="65" s="1"/>
  <c r="L112" i="65" s="1"/>
  <c r="L270" i="41"/>
  <c r="L273" i="41"/>
  <c r="L268" i="41"/>
  <c r="L405" i="41"/>
  <c r="L414" i="41" s="1"/>
  <c r="L33" i="65" s="1"/>
  <c r="L111" i="65" s="1"/>
  <c r="L404" i="41"/>
  <c r="L413" i="41" s="1"/>
  <c r="L32" i="65" s="1"/>
  <c r="L110" i="65" s="1"/>
  <c r="L250" i="41"/>
  <c r="AG268" i="41"/>
  <c r="AG274" i="41"/>
  <c r="AG279" i="41" s="1"/>
  <c r="AG284" i="41" s="1"/>
  <c r="AG252" i="41"/>
  <c r="AG273" i="41"/>
  <c r="AG278" i="41" s="1"/>
  <c r="AG283" i="41" s="1"/>
  <c r="AG269" i="41"/>
  <c r="AG250" i="41"/>
  <c r="AG404" i="41"/>
  <c r="AG251" i="41"/>
  <c r="AG406" i="41"/>
  <c r="AG405" i="41"/>
  <c r="AG275" i="41"/>
  <c r="AG280" i="41" s="1"/>
  <c r="AG285" i="41" s="1"/>
  <c r="AG363" i="41" s="1"/>
  <c r="AG365" i="41" s="1"/>
  <c r="AG367" i="41" s="1"/>
  <c r="AG369" i="41" s="1"/>
  <c r="AG394" i="41" s="1"/>
  <c r="AG270" i="41"/>
  <c r="AJ118" i="105"/>
  <c r="AJ196" i="105"/>
  <c r="AI270" i="41"/>
  <c r="AI406" i="41"/>
  <c r="AI415" i="41" s="1"/>
  <c r="AI34" i="65" s="1"/>
  <c r="AI112" i="65" s="1"/>
  <c r="AI405" i="41"/>
  <c r="AI414" i="41" s="1"/>
  <c r="AI33" i="65" s="1"/>
  <c r="AI111" i="65" s="1"/>
  <c r="AI273" i="41"/>
  <c r="AI404" i="41"/>
  <c r="AI413" i="41" s="1"/>
  <c r="AI32" i="65" s="1"/>
  <c r="AI110" i="65" s="1"/>
  <c r="AI275" i="41"/>
  <c r="AI251" i="41"/>
  <c r="AI252" i="41"/>
  <c r="AI268" i="41"/>
  <c r="AI269" i="41"/>
  <c r="AI250" i="41"/>
  <c r="AI274" i="41"/>
  <c r="AK251" i="41"/>
  <c r="AK250" i="41"/>
  <c r="AK274" i="41"/>
  <c r="AK404" i="41"/>
  <c r="AK413" i="41" s="1"/>
  <c r="AK32" i="65" s="1"/>
  <c r="AK110" i="65" s="1"/>
  <c r="AK121" i="65" s="1"/>
  <c r="AK150" i="65" s="1"/>
  <c r="AK55" i="105" s="1"/>
  <c r="AK95" i="105" s="1"/>
  <c r="AK405" i="41"/>
  <c r="AK414" i="41" s="1"/>
  <c r="AK33" i="65" s="1"/>
  <c r="AK111" i="65" s="1"/>
  <c r="AK122" i="65" s="1"/>
  <c r="AK151" i="65" s="1"/>
  <c r="AK56" i="105" s="1"/>
  <c r="AK96" i="105" s="1"/>
  <c r="AK273" i="41"/>
  <c r="AK406" i="41"/>
  <c r="AK415" i="41" s="1"/>
  <c r="AK34" i="65" s="1"/>
  <c r="AK112" i="65" s="1"/>
  <c r="AK123" i="65" s="1"/>
  <c r="AK152" i="65" s="1"/>
  <c r="AK57" i="105" s="1"/>
  <c r="AK97" i="105" s="1"/>
  <c r="AK252" i="41"/>
  <c r="AK268" i="41"/>
  <c r="AK270" i="41"/>
  <c r="AK275" i="41"/>
  <c r="AK269" i="41"/>
  <c r="L108" i="105"/>
  <c r="L185" i="105"/>
  <c r="AG414" i="41" l="1"/>
  <c r="AG33" i="65" s="1"/>
  <c r="AG111" i="65" s="1"/>
  <c r="AG140" i="65" s="1"/>
  <c r="AG169" i="65" s="1"/>
  <c r="AG74" i="105" s="1"/>
  <c r="AK102" i="105"/>
  <c r="AG299" i="41"/>
  <c r="AG301" i="41" s="1"/>
  <c r="AG303" i="41" s="1"/>
  <c r="K413" i="41"/>
  <c r="K32" i="65" s="1"/>
  <c r="K110" i="65" s="1"/>
  <c r="K130" i="65" s="1"/>
  <c r="K159" i="65" s="1"/>
  <c r="K64" i="105" s="1"/>
  <c r="K105" i="105" s="1"/>
  <c r="AI140" i="65"/>
  <c r="AI169" i="65" s="1"/>
  <c r="AI74" i="105" s="1"/>
  <c r="AI116" i="105" s="1"/>
  <c r="AI33" i="82"/>
  <c r="AI122" i="65"/>
  <c r="AI151" i="65" s="1"/>
  <c r="AI56" i="105" s="1"/>
  <c r="AI96" i="105" s="1"/>
  <c r="L130" i="65"/>
  <c r="L159" i="65" s="1"/>
  <c r="L64" i="105" s="1"/>
  <c r="L139" i="65"/>
  <c r="L168" i="65" s="1"/>
  <c r="L73" i="105" s="1"/>
  <c r="L32" i="82"/>
  <c r="L121" i="65"/>
  <c r="L150" i="65" s="1"/>
  <c r="L55" i="105" s="1"/>
  <c r="L95" i="105" s="1"/>
  <c r="AL278" i="41"/>
  <c r="AL283" i="41" s="1"/>
  <c r="AJ278" i="41"/>
  <c r="AJ283" i="41" s="1"/>
  <c r="AM278" i="41"/>
  <c r="AM283" i="41" s="1"/>
  <c r="AB278" i="41"/>
  <c r="AB283" i="41" s="1"/>
  <c r="AN278" i="41"/>
  <c r="AN283" i="41" s="1"/>
  <c r="AI278" i="41"/>
  <c r="AI283" i="41" s="1"/>
  <c r="AO278" i="41"/>
  <c r="AO283" i="41" s="1"/>
  <c r="L278" i="41"/>
  <c r="L283" i="41" s="1"/>
  <c r="AH278" i="41"/>
  <c r="AH283" i="41" s="1"/>
  <c r="R278" i="41"/>
  <c r="R283" i="41" s="1"/>
  <c r="Q278" i="41"/>
  <c r="Q283" i="41" s="1"/>
  <c r="AK278" i="41"/>
  <c r="AK283" i="41" s="1"/>
  <c r="W278" i="41"/>
  <c r="W283" i="41" s="1"/>
  <c r="K278" i="41"/>
  <c r="K283" i="41" s="1"/>
  <c r="M225" i="41"/>
  <c r="M416" i="41" s="1"/>
  <c r="M35" i="65" s="1"/>
  <c r="M113" i="65" s="1"/>
  <c r="J225" i="41"/>
  <c r="J416" i="41" s="1"/>
  <c r="J35" i="65" s="1"/>
  <c r="J113" i="65" s="1"/>
  <c r="AK33" i="82"/>
  <c r="AL140" i="65"/>
  <c r="AL169" i="65" s="1"/>
  <c r="AL74" i="105" s="1"/>
  <c r="AL122" i="65"/>
  <c r="AL151" i="65" s="1"/>
  <c r="AL56" i="105" s="1"/>
  <c r="AL96" i="105" s="1"/>
  <c r="AL123" i="65"/>
  <c r="AL152" i="65" s="1"/>
  <c r="AL57" i="105" s="1"/>
  <c r="AL97" i="105" s="1"/>
  <c r="AK34" i="82"/>
  <c r="AL141" i="65"/>
  <c r="AL170" i="65" s="1"/>
  <c r="AL75" i="105" s="1"/>
  <c r="AJ139" i="65"/>
  <c r="AJ168" i="65" s="1"/>
  <c r="AJ73" i="105" s="1"/>
  <c r="AJ32" i="82"/>
  <c r="AJ121" i="65"/>
  <c r="AJ150" i="65" s="1"/>
  <c r="AJ55" i="105" s="1"/>
  <c r="AJ95" i="105" s="1"/>
  <c r="AJ130" i="65"/>
  <c r="AJ159" i="65" s="1"/>
  <c r="AJ64" i="105" s="1"/>
  <c r="AI34" i="82"/>
  <c r="AI123" i="65"/>
  <c r="AI152" i="65" s="1"/>
  <c r="AI57" i="105" s="1"/>
  <c r="AI97" i="105" s="1"/>
  <c r="AI141" i="65"/>
  <c r="AI170" i="65" s="1"/>
  <c r="AI75" i="105" s="1"/>
  <c r="AI117" i="105" s="1"/>
  <c r="L33" i="82"/>
  <c r="L131" i="65"/>
  <c r="L160" i="65" s="1"/>
  <c r="L65" i="105" s="1"/>
  <c r="L122" i="65"/>
  <c r="L151" i="65" s="1"/>
  <c r="L56" i="105" s="1"/>
  <c r="L96" i="105" s="1"/>
  <c r="L140" i="65"/>
  <c r="L169" i="65" s="1"/>
  <c r="L74" i="105" s="1"/>
  <c r="Q123" i="65"/>
  <c r="Q152" i="65" s="1"/>
  <c r="Q57" i="105" s="1"/>
  <c r="Q97" i="105" s="1"/>
  <c r="Q132" i="65"/>
  <c r="Q161" i="65" s="1"/>
  <c r="Q66" i="105" s="1"/>
  <c r="Q107" i="105" s="1"/>
  <c r="Q141" i="65"/>
  <c r="Q170" i="65" s="1"/>
  <c r="Q75" i="105" s="1"/>
  <c r="Q117" i="105" s="1"/>
  <c r="Q34" i="82"/>
  <c r="AC225" i="41"/>
  <c r="AC416" i="41" s="1"/>
  <c r="AC35" i="65" s="1"/>
  <c r="AC113" i="65" s="1"/>
  <c r="P225" i="41"/>
  <c r="P416" i="41" s="1"/>
  <c r="P35" i="65" s="1"/>
  <c r="P113" i="65" s="1"/>
  <c r="Y225" i="41"/>
  <c r="Y416" i="41" s="1"/>
  <c r="Y35" i="65" s="1"/>
  <c r="Y113" i="65" s="1"/>
  <c r="W121" i="65"/>
  <c r="W150" i="65" s="1"/>
  <c r="W55" i="105" s="1"/>
  <c r="W95" i="105" s="1"/>
  <c r="W32" i="82"/>
  <c r="W139" i="65"/>
  <c r="W168" i="65" s="1"/>
  <c r="W73" i="105" s="1"/>
  <c r="AJ131" i="65"/>
  <c r="AJ160" i="65" s="1"/>
  <c r="AJ65" i="105" s="1"/>
  <c r="AJ140" i="65"/>
  <c r="AJ169" i="65" s="1"/>
  <c r="AJ74" i="105" s="1"/>
  <c r="AJ33" i="82"/>
  <c r="AJ122" i="65"/>
  <c r="AJ151" i="65" s="1"/>
  <c r="AJ56" i="105" s="1"/>
  <c r="AJ96" i="105" s="1"/>
  <c r="AH32" i="82"/>
  <c r="AH130" i="65"/>
  <c r="AH159" i="65" s="1"/>
  <c r="AH64" i="105" s="1"/>
  <c r="AH105" i="105" s="1"/>
  <c r="AH139" i="65"/>
  <c r="AH168" i="65" s="1"/>
  <c r="AH73" i="105" s="1"/>
  <c r="AH115" i="105" s="1"/>
  <c r="AH121" i="65"/>
  <c r="AH150" i="65" s="1"/>
  <c r="AH55" i="105" s="1"/>
  <c r="AH95" i="105" s="1"/>
  <c r="AL33" i="82"/>
  <c r="AN122" i="65"/>
  <c r="AN151" i="65" s="1"/>
  <c r="AN56" i="105" s="1"/>
  <c r="AN96" i="105" s="1"/>
  <c r="AN140" i="65"/>
  <c r="AN169" i="65" s="1"/>
  <c r="AN74" i="105" s="1"/>
  <c r="AN123" i="65"/>
  <c r="AN152" i="65" s="1"/>
  <c r="AN57" i="105" s="1"/>
  <c r="AN97" i="105" s="1"/>
  <c r="AN141" i="65"/>
  <c r="AN170" i="65" s="1"/>
  <c r="AN75" i="105" s="1"/>
  <c r="AL34" i="82"/>
  <c r="AG415" i="41"/>
  <c r="AG34" i="65" s="1"/>
  <c r="AG112" i="65" s="1"/>
  <c r="AB34" i="82"/>
  <c r="AB141" i="65"/>
  <c r="AB170" i="65" s="1"/>
  <c r="AB75" i="105" s="1"/>
  <c r="AB123" i="65"/>
  <c r="AB152" i="65" s="1"/>
  <c r="AB57" i="105" s="1"/>
  <c r="AB97" i="105" s="1"/>
  <c r="K414" i="41"/>
  <c r="K33" i="65" s="1"/>
  <c r="K111" i="65" s="1"/>
  <c r="AF225" i="41"/>
  <c r="AF416" i="41" s="1"/>
  <c r="AF35" i="65" s="1"/>
  <c r="AF113" i="65" s="1"/>
  <c r="S225" i="41"/>
  <c r="S416" i="41" s="1"/>
  <c r="S35" i="65" s="1"/>
  <c r="S113" i="65" s="1"/>
  <c r="W122" i="65"/>
  <c r="W151" i="65" s="1"/>
  <c r="W56" i="105" s="1"/>
  <c r="W96" i="105" s="1"/>
  <c r="W140" i="65"/>
  <c r="W169" i="65" s="1"/>
  <c r="W74" i="105" s="1"/>
  <c r="W33" i="82"/>
  <c r="AH132" i="65"/>
  <c r="AH161" i="65" s="1"/>
  <c r="AH66" i="105" s="1"/>
  <c r="AH107" i="105" s="1"/>
  <c r="AH34" i="82"/>
  <c r="AH141" i="65"/>
  <c r="AH170" i="65" s="1"/>
  <c r="AH75" i="105" s="1"/>
  <c r="AH117" i="105" s="1"/>
  <c r="AH123" i="65"/>
  <c r="AH152" i="65" s="1"/>
  <c r="AH57" i="105" s="1"/>
  <c r="AH97" i="105" s="1"/>
  <c r="AG331" i="41"/>
  <c r="AG333" i="41" s="1"/>
  <c r="AG335" i="41" s="1"/>
  <c r="AG337" i="41" s="1"/>
  <c r="AG393" i="41" s="1"/>
  <c r="AA225" i="41"/>
  <c r="AA416" i="41" s="1"/>
  <c r="AA35" i="65" s="1"/>
  <c r="AA113" i="65" s="1"/>
  <c r="Z225" i="41"/>
  <c r="Z416" i="41" s="1"/>
  <c r="Z35" i="65" s="1"/>
  <c r="Z113" i="65" s="1"/>
  <c r="AD225" i="41"/>
  <c r="AD416" i="41" s="1"/>
  <c r="AD35" i="65" s="1"/>
  <c r="AD113" i="65" s="1"/>
  <c r="R34" i="82"/>
  <c r="R132" i="65"/>
  <c r="R161" i="65" s="1"/>
  <c r="R66" i="105" s="1"/>
  <c r="R123" i="65"/>
  <c r="R152" i="65" s="1"/>
  <c r="R57" i="105" s="1"/>
  <c r="R97" i="105" s="1"/>
  <c r="R141" i="65"/>
  <c r="R170" i="65" s="1"/>
  <c r="R75" i="105" s="1"/>
  <c r="R139" i="65"/>
  <c r="R168" i="65" s="1"/>
  <c r="R73" i="105" s="1"/>
  <c r="R121" i="65"/>
  <c r="R150" i="65" s="1"/>
  <c r="R55" i="105" s="1"/>
  <c r="R95" i="105" s="1"/>
  <c r="R130" i="65"/>
  <c r="R159" i="65" s="1"/>
  <c r="R64" i="105" s="1"/>
  <c r="R32" i="82"/>
  <c r="W123" i="65"/>
  <c r="W152" i="65" s="1"/>
  <c r="W57" i="105" s="1"/>
  <c r="W97" i="105" s="1"/>
  <c r="W141" i="65"/>
  <c r="W170" i="65" s="1"/>
  <c r="W75" i="105" s="1"/>
  <c r="W34" i="82"/>
  <c r="AN139" i="65"/>
  <c r="AN168" i="65" s="1"/>
  <c r="AN73" i="105" s="1"/>
  <c r="AN121" i="65"/>
  <c r="AN150" i="65" s="1"/>
  <c r="AN55" i="105" s="1"/>
  <c r="AN95" i="105" s="1"/>
  <c r="AL32" i="82"/>
  <c r="AI139" i="65"/>
  <c r="AI168" i="65" s="1"/>
  <c r="AI73" i="105" s="1"/>
  <c r="AI115" i="105" s="1"/>
  <c r="AI32" i="82"/>
  <c r="AI121" i="65"/>
  <c r="AI150" i="65" s="1"/>
  <c r="AI55" i="105" s="1"/>
  <c r="AI95" i="105" s="1"/>
  <c r="AG413" i="41"/>
  <c r="AG32" i="65" s="1"/>
  <c r="AG110" i="65" s="1"/>
  <c r="Q139" i="65"/>
  <c r="Q168" i="65" s="1"/>
  <c r="Q73" i="105" s="1"/>
  <c r="Q115" i="105" s="1"/>
  <c r="Q130" i="65"/>
  <c r="Q159" i="65" s="1"/>
  <c r="Q64" i="105" s="1"/>
  <c r="Q105" i="105" s="1"/>
  <c r="Q32" i="82"/>
  <c r="Q121" i="65"/>
  <c r="Q150" i="65" s="1"/>
  <c r="Q55" i="105" s="1"/>
  <c r="Q95" i="105" s="1"/>
  <c r="AB33" i="82"/>
  <c r="AB140" i="65"/>
  <c r="AB169" i="65" s="1"/>
  <c r="AB74" i="105" s="1"/>
  <c r="AB122" i="65"/>
  <c r="AB151" i="65" s="1"/>
  <c r="AB56" i="105" s="1"/>
  <c r="AB96" i="105" s="1"/>
  <c r="AB32" i="82"/>
  <c r="AB139" i="65"/>
  <c r="AB168" i="65" s="1"/>
  <c r="AB73" i="105" s="1"/>
  <c r="AB121" i="65"/>
  <c r="AB150" i="65" s="1"/>
  <c r="AB55" i="105" s="1"/>
  <c r="AB95" i="105" s="1"/>
  <c r="W280" i="41"/>
  <c r="W285" i="41" s="1"/>
  <c r="W363" i="41" s="1"/>
  <c r="AN280" i="41"/>
  <c r="AN285" i="41" s="1"/>
  <c r="AN363" i="41" s="1"/>
  <c r="AL280" i="41"/>
  <c r="AL285" i="41" s="1"/>
  <c r="AL363" i="41" s="1"/>
  <c r="AH280" i="41"/>
  <c r="AH285" i="41" s="1"/>
  <c r="AH363" i="41" s="1"/>
  <c r="AJ280" i="41"/>
  <c r="AJ285" i="41" s="1"/>
  <c r="AJ363" i="41" s="1"/>
  <c r="K280" i="41"/>
  <c r="K285" i="41" s="1"/>
  <c r="K363" i="41" s="1"/>
  <c r="AB280" i="41"/>
  <c r="AB285" i="41" s="1"/>
  <c r="AB363" i="41" s="1"/>
  <c r="L280" i="41"/>
  <c r="L285" i="41" s="1"/>
  <c r="L363" i="41" s="1"/>
  <c r="Q280" i="41"/>
  <c r="Q285" i="41" s="1"/>
  <c r="Q363" i="41" s="1"/>
  <c r="R280" i="41"/>
  <c r="R285" i="41" s="1"/>
  <c r="R363" i="41" s="1"/>
  <c r="AO280" i="41"/>
  <c r="AO285" i="41" s="1"/>
  <c r="AO363" i="41" s="1"/>
  <c r="AM280" i="41"/>
  <c r="AM285" i="41" s="1"/>
  <c r="AM363" i="41" s="1"/>
  <c r="AK280" i="41"/>
  <c r="AK285" i="41" s="1"/>
  <c r="AK363" i="41" s="1"/>
  <c r="AI280" i="41"/>
  <c r="AI285" i="41" s="1"/>
  <c r="AI363" i="41" s="1"/>
  <c r="O225" i="41"/>
  <c r="O416" i="41" s="1"/>
  <c r="O35" i="65" s="1"/>
  <c r="O113" i="65" s="1"/>
  <c r="V225" i="41"/>
  <c r="V416" i="41" s="1"/>
  <c r="V35" i="65" s="1"/>
  <c r="V113" i="65" s="1"/>
  <c r="AE225" i="41"/>
  <c r="AE416" i="41" s="1"/>
  <c r="AE35" i="65" s="1"/>
  <c r="AE113" i="65" s="1"/>
  <c r="U225" i="41"/>
  <c r="U416" i="41" s="1"/>
  <c r="U35" i="65" s="1"/>
  <c r="U113" i="65" s="1"/>
  <c r="L132" i="65"/>
  <c r="L161" i="65" s="1"/>
  <c r="L66" i="105" s="1"/>
  <c r="L123" i="65"/>
  <c r="L152" i="65" s="1"/>
  <c r="L57" i="105" s="1"/>
  <c r="L97" i="105" s="1"/>
  <c r="L141" i="65"/>
  <c r="L170" i="65" s="1"/>
  <c r="L75" i="105" s="1"/>
  <c r="L34" i="82"/>
  <c r="Q33" i="82"/>
  <c r="Q131" i="65"/>
  <c r="Q160" i="65" s="1"/>
  <c r="Q65" i="105" s="1"/>
  <c r="Q106" i="105" s="1"/>
  <c r="Q122" i="65"/>
  <c r="Q151" i="65" s="1"/>
  <c r="Q56" i="105" s="1"/>
  <c r="Q96" i="105" s="1"/>
  <c r="Q140" i="65"/>
  <c r="Q169" i="65" s="1"/>
  <c r="Q74" i="105" s="1"/>
  <c r="Q116" i="105" s="1"/>
  <c r="AM279" i="41"/>
  <c r="AM284" i="41" s="1"/>
  <c r="AK279" i="41"/>
  <c r="AK284" i="41" s="1"/>
  <c r="Q279" i="41"/>
  <c r="Q284" i="41" s="1"/>
  <c r="AI279" i="41"/>
  <c r="AI284" i="41" s="1"/>
  <c r="L279" i="41"/>
  <c r="L284" i="41" s="1"/>
  <c r="AO279" i="41"/>
  <c r="AO284" i="41" s="1"/>
  <c r="AL279" i="41"/>
  <c r="AL284" i="41" s="1"/>
  <c r="AL331" i="41" s="1"/>
  <c r="AH279" i="41"/>
  <c r="AH284" i="41" s="1"/>
  <c r="AH331" i="41" s="1"/>
  <c r="AN279" i="41"/>
  <c r="AN284" i="41" s="1"/>
  <c r="W279" i="41"/>
  <c r="W284" i="41" s="1"/>
  <c r="AB279" i="41"/>
  <c r="AB284" i="41" s="1"/>
  <c r="AB331" i="41" s="1"/>
  <c r="R279" i="41"/>
  <c r="R284" i="41" s="1"/>
  <c r="K279" i="41"/>
  <c r="K284" i="41" s="1"/>
  <c r="AJ279" i="41"/>
  <c r="AJ284" i="41" s="1"/>
  <c r="K415" i="41"/>
  <c r="K34" i="65" s="1"/>
  <c r="K112" i="65" s="1"/>
  <c r="N225" i="41"/>
  <c r="N416" i="41" s="1"/>
  <c r="N35" i="65" s="1"/>
  <c r="N113" i="65" s="1"/>
  <c r="T225" i="41"/>
  <c r="T416" i="41" s="1"/>
  <c r="T35" i="65" s="1"/>
  <c r="T113" i="65" s="1"/>
  <c r="X225" i="41"/>
  <c r="X416" i="41" s="1"/>
  <c r="X35" i="65" s="1"/>
  <c r="X113" i="65" s="1"/>
  <c r="AM102" i="105"/>
  <c r="R33" i="82"/>
  <c r="R140" i="65"/>
  <c r="R169" i="65" s="1"/>
  <c r="R74" i="105" s="1"/>
  <c r="R122" i="65"/>
  <c r="R151" i="65" s="1"/>
  <c r="R56" i="105" s="1"/>
  <c r="R96" i="105" s="1"/>
  <c r="R131" i="65"/>
  <c r="R160" i="65" s="1"/>
  <c r="R65" i="105" s="1"/>
  <c r="AK32" i="82"/>
  <c r="AL121" i="65"/>
  <c r="AL150" i="65" s="1"/>
  <c r="AL55" i="105" s="1"/>
  <c r="AL95" i="105" s="1"/>
  <c r="AL139" i="65"/>
  <c r="AL168" i="65" s="1"/>
  <c r="AL73" i="105" s="1"/>
  <c r="AO102" i="105"/>
  <c r="AJ141" i="65"/>
  <c r="AJ170" i="65" s="1"/>
  <c r="AJ75" i="105" s="1"/>
  <c r="AJ132" i="65"/>
  <c r="AJ161" i="65" s="1"/>
  <c r="AJ66" i="105" s="1"/>
  <c r="AJ34" i="82"/>
  <c r="AJ123" i="65"/>
  <c r="AJ152" i="65" s="1"/>
  <c r="AJ57" i="105" s="1"/>
  <c r="AJ97" i="105" s="1"/>
  <c r="AH33" i="82"/>
  <c r="AH140" i="65"/>
  <c r="AH169" i="65" s="1"/>
  <c r="AH74" i="105" s="1"/>
  <c r="AH116" i="105" s="1"/>
  <c r="AH131" i="65"/>
  <c r="AH160" i="65" s="1"/>
  <c r="AH65" i="105" s="1"/>
  <c r="AH106" i="105" s="1"/>
  <c r="AH122" i="65"/>
  <c r="AH151" i="65" s="1"/>
  <c r="AH56" i="105" s="1"/>
  <c r="AH96" i="105" s="1"/>
  <c r="AG305" i="41" l="1"/>
  <c r="AG392" i="41" s="1"/>
  <c r="AG131" i="65"/>
  <c r="AG160" i="65" s="1"/>
  <c r="AG65" i="105" s="1"/>
  <c r="AG106" i="105" s="1"/>
  <c r="AG122" i="65"/>
  <c r="AG151" i="65" s="1"/>
  <c r="AG56" i="105" s="1"/>
  <c r="AG96" i="105" s="1"/>
  <c r="AG33" i="82"/>
  <c r="K32" i="82"/>
  <c r="AJ331" i="41"/>
  <c r="AG116" i="105"/>
  <c r="AG194" i="105"/>
  <c r="AO331" i="41"/>
  <c r="K331" i="41"/>
  <c r="AM331" i="41"/>
  <c r="K139" i="65"/>
  <c r="K168" i="65" s="1"/>
  <c r="K73" i="105" s="1"/>
  <c r="K115" i="105" s="1"/>
  <c r="K121" i="65"/>
  <c r="K150" i="65" s="1"/>
  <c r="K55" i="105" s="1"/>
  <c r="K95" i="105" s="1"/>
  <c r="R331" i="41"/>
  <c r="AI102" i="105"/>
  <c r="AI174" i="105" s="1"/>
  <c r="AI65" i="82" s="1"/>
  <c r="AL102" i="105"/>
  <c r="AL174" i="105" s="1"/>
  <c r="AK65" i="82" s="1"/>
  <c r="R102" i="105"/>
  <c r="R174" i="105" s="1"/>
  <c r="R65" i="82" s="1"/>
  <c r="AN331" i="41"/>
  <c r="AI122" i="105"/>
  <c r="S227" i="41"/>
  <c r="S229" i="41" s="1"/>
  <c r="S238" i="41" s="1"/>
  <c r="Q331" i="41"/>
  <c r="AK331" i="41"/>
  <c r="U227" i="41"/>
  <c r="U229" i="41" s="1"/>
  <c r="U238" i="41" s="1"/>
  <c r="O227" i="41"/>
  <c r="O229" i="41" s="1"/>
  <c r="O425" i="41" s="1"/>
  <c r="AA227" i="41"/>
  <c r="AA229" i="41" s="1"/>
  <c r="AF227" i="41"/>
  <c r="AF229" i="41" s="1"/>
  <c r="AF425" i="41" s="1"/>
  <c r="Y227" i="41"/>
  <c r="Y229" i="41" s="1"/>
  <c r="Y238" i="41" s="1"/>
  <c r="J227" i="41"/>
  <c r="J229" i="41" s="1"/>
  <c r="J425" i="41" s="1"/>
  <c r="AE227" i="41"/>
  <c r="AE229" i="41" s="1"/>
  <c r="AE238" i="41" s="1"/>
  <c r="AD227" i="41"/>
  <c r="AD229" i="41" s="1"/>
  <c r="AD425" i="41" s="1"/>
  <c r="P227" i="41"/>
  <c r="P229" i="41" s="1"/>
  <c r="P294" i="41" s="1"/>
  <c r="P296" i="41" s="1"/>
  <c r="X227" i="41"/>
  <c r="X229" i="41" s="1"/>
  <c r="X425" i="41" s="1"/>
  <c r="L331" i="41"/>
  <c r="V227" i="41"/>
  <c r="V229" i="41" s="1"/>
  <c r="V425" i="41" s="1"/>
  <c r="Z227" i="41"/>
  <c r="Z229" i="41" s="1"/>
  <c r="Z238" i="41" s="1"/>
  <c r="AC227" i="41"/>
  <c r="AC229" i="41" s="1"/>
  <c r="AC238" i="41" s="1"/>
  <c r="AJ184" i="105"/>
  <c r="AJ107" i="105"/>
  <c r="R106" i="105"/>
  <c r="R183" i="105"/>
  <c r="AE35" i="82"/>
  <c r="AE142" i="65"/>
  <c r="AE171" i="65" s="1"/>
  <c r="AE76" i="105" s="1"/>
  <c r="AE124" i="65"/>
  <c r="AE153" i="65" s="1"/>
  <c r="AE58" i="105" s="1"/>
  <c r="AE98" i="105" s="1"/>
  <c r="AB116" i="105"/>
  <c r="AB194" i="105"/>
  <c r="AG139" i="65"/>
  <c r="AG168" i="65" s="1"/>
  <c r="AG73" i="105" s="1"/>
  <c r="AG32" i="82"/>
  <c r="AG121" i="65"/>
  <c r="AG150" i="65" s="1"/>
  <c r="AG55" i="105" s="1"/>
  <c r="AG95" i="105" s="1"/>
  <c r="AG130" i="65"/>
  <c r="AG159" i="65" s="1"/>
  <c r="AG64" i="105" s="1"/>
  <c r="AN193" i="105"/>
  <c r="AN115" i="105"/>
  <c r="AD124" i="65"/>
  <c r="AD153" i="65" s="1"/>
  <c r="AD58" i="105" s="1"/>
  <c r="AD98" i="105" s="1"/>
  <c r="AD35" i="82"/>
  <c r="AD142" i="65"/>
  <c r="AD171" i="65" s="1"/>
  <c r="AD76" i="105" s="1"/>
  <c r="W116" i="105"/>
  <c r="W194" i="105"/>
  <c r="K33" i="82"/>
  <c r="K140" i="65"/>
  <c r="K169" i="65" s="1"/>
  <c r="K74" i="105" s="1"/>
  <c r="K116" i="105" s="1"/>
  <c r="K131" i="65"/>
  <c r="K160" i="65" s="1"/>
  <c r="K65" i="105" s="1"/>
  <c r="K106" i="105" s="1"/>
  <c r="K122" i="65"/>
  <c r="K151" i="65" s="1"/>
  <c r="K56" i="105" s="1"/>
  <c r="K96" i="105" s="1"/>
  <c r="AN195" i="105"/>
  <c r="AN117" i="105"/>
  <c r="AH122" i="105"/>
  <c r="AH148" i="105" s="1"/>
  <c r="AJ106" i="105"/>
  <c r="AJ183" i="105"/>
  <c r="P35" i="82"/>
  <c r="P124" i="65"/>
  <c r="P153" i="65" s="1"/>
  <c r="P58" i="105" s="1"/>
  <c r="P98" i="105" s="1"/>
  <c r="P133" i="65"/>
  <c r="P162" i="65" s="1"/>
  <c r="P67" i="105" s="1"/>
  <c r="P142" i="65"/>
  <c r="P171" i="65" s="1"/>
  <c r="P76" i="105" s="1"/>
  <c r="L116" i="105"/>
  <c r="L194" i="105"/>
  <c r="Q299" i="41"/>
  <c r="Q305" i="41" s="1"/>
  <c r="Q392" i="41" s="1"/>
  <c r="Q396" i="41" s="1"/>
  <c r="AN299" i="41"/>
  <c r="AN305" i="41" s="1"/>
  <c r="AN392" i="41" s="1"/>
  <c r="AN396" i="41" s="1"/>
  <c r="AJ195" i="105"/>
  <c r="AJ117" i="105"/>
  <c r="L117" i="105"/>
  <c r="L195" i="105"/>
  <c r="R115" i="105"/>
  <c r="R193" i="105"/>
  <c r="AH112" i="105"/>
  <c r="AH147" i="105" s="1"/>
  <c r="W115" i="105"/>
  <c r="W193" i="105"/>
  <c r="AJ182" i="105"/>
  <c r="AJ105" i="105"/>
  <c r="M35" i="82"/>
  <c r="M142" i="65"/>
  <c r="M171" i="65" s="1"/>
  <c r="M76" i="105" s="1"/>
  <c r="M124" i="65"/>
  <c r="M153" i="65" s="1"/>
  <c r="M58" i="105" s="1"/>
  <c r="M98" i="105" s="1"/>
  <c r="M133" i="65"/>
  <c r="M162" i="65" s="1"/>
  <c r="M67" i="105" s="1"/>
  <c r="R299" i="41"/>
  <c r="R305" i="41" s="1"/>
  <c r="R392" i="41" s="1"/>
  <c r="R396" i="41" s="1"/>
  <c r="AB299" i="41"/>
  <c r="AB305" i="41" s="1"/>
  <c r="AB392" i="41" s="1"/>
  <c r="AB396" i="41" s="1"/>
  <c r="L115" i="105"/>
  <c r="L193" i="105"/>
  <c r="R116" i="105"/>
  <c r="R194" i="105"/>
  <c r="T227" i="41"/>
  <c r="T229" i="41" s="1"/>
  <c r="V124" i="65"/>
  <c r="V153" i="65" s="1"/>
  <c r="V58" i="105" s="1"/>
  <c r="V98" i="105" s="1"/>
  <c r="V133" i="65"/>
  <c r="V162" i="65" s="1"/>
  <c r="V67" i="105" s="1"/>
  <c r="V35" i="82"/>
  <c r="V142" i="65"/>
  <c r="V171" i="65" s="1"/>
  <c r="V76" i="105" s="1"/>
  <c r="AJ365" i="41"/>
  <c r="AJ367" i="41" s="1"/>
  <c r="AJ369" i="41" s="1"/>
  <c r="AJ394" i="41" s="1"/>
  <c r="R365" i="41"/>
  <c r="R367" i="41" s="1"/>
  <c r="R369" i="41" s="1"/>
  <c r="R394" i="41" s="1"/>
  <c r="AK365" i="41"/>
  <c r="AK367" i="41" s="1"/>
  <c r="AK369" i="41" s="1"/>
  <c r="AK394" i="41" s="1"/>
  <c r="AN365" i="41"/>
  <c r="AN367" i="41" s="1"/>
  <c r="AN369" i="41" s="1"/>
  <c r="AN394" i="41" s="1"/>
  <c r="W365" i="41"/>
  <c r="W367" i="41" s="1"/>
  <c r="W369" i="41" s="1"/>
  <c r="W394" i="41" s="1"/>
  <c r="AO365" i="41"/>
  <c r="AO367" i="41" s="1"/>
  <c r="AO369" i="41" s="1"/>
  <c r="AO394" i="41" s="1"/>
  <c r="AL365" i="41"/>
  <c r="AL367" i="41" s="1"/>
  <c r="AL369" i="41" s="1"/>
  <c r="AL394" i="41" s="1"/>
  <c r="AH365" i="41"/>
  <c r="AH367" i="41" s="1"/>
  <c r="AH369" i="41" s="1"/>
  <c r="AH394" i="41" s="1"/>
  <c r="AM365" i="41"/>
  <c r="AM367" i="41" s="1"/>
  <c r="AM369" i="41" s="1"/>
  <c r="AM394" i="41" s="1"/>
  <c r="Q365" i="41"/>
  <c r="Q367" i="41" s="1"/>
  <c r="Q369" i="41" s="1"/>
  <c r="Q394" i="41" s="1"/>
  <c r="AB365" i="41"/>
  <c r="AB367" i="41" s="1"/>
  <c r="AB369" i="41" s="1"/>
  <c r="AB394" i="41" s="1"/>
  <c r="L365" i="41"/>
  <c r="L367" i="41" s="1"/>
  <c r="L369" i="41" s="1"/>
  <c r="L394" i="41" s="1"/>
  <c r="K365" i="41"/>
  <c r="K367" i="41" s="1"/>
  <c r="K369" i="41" s="1"/>
  <c r="K394" i="41" s="1"/>
  <c r="AI365" i="41"/>
  <c r="AI367" i="41" s="1"/>
  <c r="AI369" i="41" s="1"/>
  <c r="AI394" i="41" s="1"/>
  <c r="AB102" i="105"/>
  <c r="Q102" i="105"/>
  <c r="W117" i="105"/>
  <c r="W195" i="105"/>
  <c r="R117" i="105"/>
  <c r="R195" i="105"/>
  <c r="Z142" i="65"/>
  <c r="Z171" i="65" s="1"/>
  <c r="Z76" i="105" s="1"/>
  <c r="Z124" i="65"/>
  <c r="Z153" i="65" s="1"/>
  <c r="Z58" i="105" s="1"/>
  <c r="Z98" i="105" s="1"/>
  <c r="Z35" i="82"/>
  <c r="S142" i="65"/>
  <c r="S171" i="65" s="1"/>
  <c r="S76" i="105" s="1"/>
  <c r="S35" i="82"/>
  <c r="S124" i="65"/>
  <c r="S153" i="65" s="1"/>
  <c r="S58" i="105" s="1"/>
  <c r="S98" i="105" s="1"/>
  <c r="S133" i="65"/>
  <c r="S162" i="65" s="1"/>
  <c r="S67" i="105" s="1"/>
  <c r="AB117" i="105"/>
  <c r="AB195" i="105"/>
  <c r="AN116" i="105"/>
  <c r="AN194" i="105"/>
  <c r="AC35" i="82"/>
  <c r="AC142" i="65"/>
  <c r="AC171" i="65" s="1"/>
  <c r="AC76" i="105" s="1"/>
  <c r="AC124" i="65"/>
  <c r="AC153" i="65" s="1"/>
  <c r="AC58" i="105" s="1"/>
  <c r="AC98" i="105" s="1"/>
  <c r="L106" i="105"/>
  <c r="L183" i="105"/>
  <c r="M227" i="41"/>
  <c r="M229" i="41" s="1"/>
  <c r="AH299" i="41"/>
  <c r="AH305" i="41" s="1"/>
  <c r="AH392" i="41" s="1"/>
  <c r="AH396" i="41" s="1"/>
  <c r="AM299" i="41"/>
  <c r="AM305" i="41" s="1"/>
  <c r="AM392" i="41" s="1"/>
  <c r="AM396" i="41" s="1"/>
  <c r="L105" i="105"/>
  <c r="L182" i="105"/>
  <c r="AL193" i="105"/>
  <c r="AL115" i="105"/>
  <c r="N124" i="65"/>
  <c r="N153" i="65" s="1"/>
  <c r="N58" i="105" s="1"/>
  <c r="N98" i="105" s="1"/>
  <c r="N142" i="65"/>
  <c r="N171" i="65" s="1"/>
  <c r="N76" i="105" s="1"/>
  <c r="N35" i="82"/>
  <c r="N133" i="65"/>
  <c r="N162" i="65" s="1"/>
  <c r="N67" i="105" s="1"/>
  <c r="L107" i="105"/>
  <c r="L184" i="105"/>
  <c r="AB115" i="105"/>
  <c r="AB193" i="105"/>
  <c r="AJ102" i="105"/>
  <c r="W102" i="105"/>
  <c r="AL194" i="105"/>
  <c r="AL116" i="105"/>
  <c r="K299" i="41"/>
  <c r="L299" i="41"/>
  <c r="L305" i="41" s="1"/>
  <c r="L392" i="41" s="1"/>
  <c r="L396" i="41" s="1"/>
  <c r="AJ299" i="41"/>
  <c r="AJ305" i="41" s="1"/>
  <c r="AJ392" i="41" s="1"/>
  <c r="AJ396" i="41" s="1"/>
  <c r="T133" i="65"/>
  <c r="T162" i="65" s="1"/>
  <c r="T67" i="105" s="1"/>
  <c r="T142" i="65"/>
  <c r="T171" i="65" s="1"/>
  <c r="T76" i="105" s="1"/>
  <c r="T124" i="65"/>
  <c r="T153" i="65" s="1"/>
  <c r="T58" i="105" s="1"/>
  <c r="T98" i="105" s="1"/>
  <c r="T35" i="82"/>
  <c r="N227" i="41"/>
  <c r="N229" i="41" s="1"/>
  <c r="W331" i="41"/>
  <c r="AI331" i="41"/>
  <c r="U124" i="65"/>
  <c r="U153" i="65" s="1"/>
  <c r="U58" i="105" s="1"/>
  <c r="U98" i="105" s="1"/>
  <c r="U35" i="82"/>
  <c r="U142" i="65"/>
  <c r="U171" i="65" s="1"/>
  <c r="U76" i="105" s="1"/>
  <c r="U133" i="65"/>
  <c r="U162" i="65" s="1"/>
  <c r="U67" i="105" s="1"/>
  <c r="O124" i="65"/>
  <c r="O153" i="65" s="1"/>
  <c r="O58" i="105" s="1"/>
  <c r="O98" i="105" s="1"/>
  <c r="O35" i="82"/>
  <c r="O133" i="65"/>
  <c r="O162" i="65" s="1"/>
  <c r="O67" i="105" s="1"/>
  <c r="O142" i="65"/>
  <c r="O171" i="65" s="1"/>
  <c r="O76" i="105" s="1"/>
  <c r="Q112" i="105"/>
  <c r="R107" i="105"/>
  <c r="R184" i="105"/>
  <c r="AA124" i="65"/>
  <c r="AA153" i="65" s="1"/>
  <c r="AA58" i="105" s="1"/>
  <c r="AA98" i="105" s="1"/>
  <c r="AA142" i="65"/>
  <c r="AA171" i="65" s="1"/>
  <c r="AA76" i="105" s="1"/>
  <c r="AA35" i="82"/>
  <c r="AF124" i="65"/>
  <c r="AF153" i="65" s="1"/>
  <c r="AF58" i="105" s="1"/>
  <c r="AF98" i="105" s="1"/>
  <c r="AF35" i="82"/>
  <c r="AF142" i="65"/>
  <c r="AF171" i="65" s="1"/>
  <c r="AF76" i="105" s="1"/>
  <c r="AG34" i="82"/>
  <c r="AG141" i="65"/>
  <c r="AG170" i="65" s="1"/>
  <c r="AG75" i="105" s="1"/>
  <c r="AG132" i="65"/>
  <c r="AG161" i="65" s="1"/>
  <c r="AG66" i="105" s="1"/>
  <c r="AG123" i="65"/>
  <c r="AG152" i="65" s="1"/>
  <c r="AG57" i="105" s="1"/>
  <c r="AG97" i="105" s="1"/>
  <c r="Y124" i="65"/>
  <c r="Y153" i="65" s="1"/>
  <c r="Y58" i="105" s="1"/>
  <c r="Y98" i="105" s="1"/>
  <c r="Y35" i="82"/>
  <c r="Y142" i="65"/>
  <c r="Y171" i="65" s="1"/>
  <c r="Y76" i="105" s="1"/>
  <c r="AJ193" i="105"/>
  <c r="AJ115" i="105"/>
  <c r="W299" i="41"/>
  <c r="W305" i="41" s="1"/>
  <c r="W392" i="41" s="1"/>
  <c r="W396" i="41" s="1"/>
  <c r="AO299" i="41"/>
  <c r="AO305" i="41" s="1"/>
  <c r="AO392" i="41" s="1"/>
  <c r="AO396" i="41" s="1"/>
  <c r="AL299" i="41"/>
  <c r="AL305" i="41" s="1"/>
  <c r="AL392" i="41" s="1"/>
  <c r="AL396" i="41" s="1"/>
  <c r="X142" i="65"/>
  <c r="X171" i="65" s="1"/>
  <c r="X76" i="105" s="1"/>
  <c r="X35" i="82"/>
  <c r="X124" i="65"/>
  <c r="X153" i="65" s="1"/>
  <c r="X58" i="105" s="1"/>
  <c r="X98" i="105" s="1"/>
  <c r="K123" i="65"/>
  <c r="K152" i="65" s="1"/>
  <c r="K57" i="105" s="1"/>
  <c r="K97" i="105" s="1"/>
  <c r="K141" i="65"/>
  <c r="K170" i="65" s="1"/>
  <c r="K75" i="105" s="1"/>
  <c r="K117" i="105" s="1"/>
  <c r="K34" i="82"/>
  <c r="K132" i="65"/>
  <c r="K161" i="65" s="1"/>
  <c r="K66" i="105" s="1"/>
  <c r="K107" i="105" s="1"/>
  <c r="Q122" i="105"/>
  <c r="AN102" i="105"/>
  <c r="R105" i="105"/>
  <c r="R182" i="105"/>
  <c r="AH102" i="105"/>
  <c r="AJ194" i="105"/>
  <c r="AJ116" i="105"/>
  <c r="AL195" i="105"/>
  <c r="AL117" i="105"/>
  <c r="J133" i="65"/>
  <c r="J162" i="65" s="1"/>
  <c r="J67" i="105" s="1"/>
  <c r="J35" i="82"/>
  <c r="J142" i="65"/>
  <c r="J171" i="65" s="1"/>
  <c r="J76" i="105" s="1"/>
  <c r="J124" i="65"/>
  <c r="J153" i="65" s="1"/>
  <c r="J58" i="105" s="1"/>
  <c r="J98" i="105" s="1"/>
  <c r="AK299" i="41"/>
  <c r="AK305" i="41" s="1"/>
  <c r="AK392" i="41" s="1"/>
  <c r="AK396" i="41" s="1"/>
  <c r="AI299" i="41"/>
  <c r="AI305" i="41" s="1"/>
  <c r="AI392" i="41" s="1"/>
  <c r="AI396" i="41" s="1"/>
  <c r="L102" i="105"/>
  <c r="K112" i="105" l="1"/>
  <c r="R146" i="105"/>
  <c r="R63" i="82" s="1"/>
  <c r="AG183" i="105"/>
  <c r="AL146" i="105"/>
  <c r="AK63" i="82" s="1"/>
  <c r="AL140" i="105"/>
  <c r="AK62" i="82" s="1"/>
  <c r="Z294" i="41"/>
  <c r="Z296" i="41" s="1"/>
  <c r="U425" i="41"/>
  <c r="Z425" i="41"/>
  <c r="R140" i="105"/>
  <c r="R62" i="82" s="1"/>
  <c r="AE294" i="41"/>
  <c r="AE296" i="41" s="1"/>
  <c r="U294" i="41"/>
  <c r="U296" i="41" s="1"/>
  <c r="L200" i="105"/>
  <c r="O294" i="41"/>
  <c r="O296" i="41" s="1"/>
  <c r="AG107" i="105"/>
  <c r="AG184" i="105"/>
  <c r="AG105" i="105"/>
  <c r="AG182" i="105"/>
  <c r="AG102" i="105"/>
  <c r="AG140" i="105" s="1"/>
  <c r="AG117" i="105"/>
  <c r="AG195" i="105"/>
  <c r="AG115" i="105"/>
  <c r="AG193" i="105"/>
  <c r="Y425" i="41"/>
  <c r="AE425" i="41"/>
  <c r="AC425" i="41"/>
  <c r="X294" i="41"/>
  <c r="X296" i="41" s="1"/>
  <c r="AF294" i="41"/>
  <c r="AF296" i="41" s="1"/>
  <c r="S425" i="41"/>
  <c r="AF238" i="41"/>
  <c r="AF251" i="41" s="1"/>
  <c r="AF269" i="41" s="1"/>
  <c r="AF274" i="41" s="1"/>
  <c r="AF279" i="41" s="1"/>
  <c r="AF284" i="41" s="1"/>
  <c r="S294" i="41"/>
  <c r="S296" i="41" s="1"/>
  <c r="AI333" i="41"/>
  <c r="AI335" i="41" s="1"/>
  <c r="AI337" i="41" s="1"/>
  <c r="AI393" i="41" s="1"/>
  <c r="AB200" i="105"/>
  <c r="AL333" i="41"/>
  <c r="AL335" i="41" s="1"/>
  <c r="AL337" i="41" s="1"/>
  <c r="AL393" i="41" s="1"/>
  <c r="R333" i="41"/>
  <c r="R335" i="41" s="1"/>
  <c r="R337" i="41" s="1"/>
  <c r="R393" i="41" s="1"/>
  <c r="AJ333" i="41"/>
  <c r="AJ335" i="41" s="1"/>
  <c r="AJ337" i="41" s="1"/>
  <c r="AJ393" i="41" s="1"/>
  <c r="J294" i="41"/>
  <c r="J296" i="41" s="1"/>
  <c r="K122" i="105"/>
  <c r="R189" i="105"/>
  <c r="K333" i="41"/>
  <c r="K335" i="41" s="1"/>
  <c r="K337" i="41" s="1"/>
  <c r="K393" i="41" s="1"/>
  <c r="AN333" i="41"/>
  <c r="AN335" i="41" s="1"/>
  <c r="AN337" i="41" s="1"/>
  <c r="AN393" i="41" s="1"/>
  <c r="AK333" i="41"/>
  <c r="AK335" i="41" s="1"/>
  <c r="AK337" i="41" s="1"/>
  <c r="AK393" i="41" s="1"/>
  <c r="V238" i="41"/>
  <c r="V250" i="41" s="1"/>
  <c r="V268" i="41" s="1"/>
  <c r="V273" i="41" s="1"/>
  <c r="W333" i="41"/>
  <c r="W335" i="41" s="1"/>
  <c r="W337" i="41" s="1"/>
  <c r="W393" i="41" s="1"/>
  <c r="J238" i="41"/>
  <c r="J252" i="41" s="1"/>
  <c r="J270" i="41" s="1"/>
  <c r="AH333" i="41"/>
  <c r="AH335" i="41" s="1"/>
  <c r="AH337" i="41" s="1"/>
  <c r="AH393" i="41" s="1"/>
  <c r="AM333" i="41"/>
  <c r="AM335" i="41" s="1"/>
  <c r="AM337" i="41" s="1"/>
  <c r="AM393" i="41" s="1"/>
  <c r="L122" i="105"/>
  <c r="AA294" i="41"/>
  <c r="AA296" i="41" s="1"/>
  <c r="K102" i="105"/>
  <c r="K174" i="105" s="1"/>
  <c r="K65" i="82" s="1"/>
  <c r="AB333" i="41"/>
  <c r="AB335" i="41" s="1"/>
  <c r="AB337" i="41" s="1"/>
  <c r="AB393" i="41" s="1"/>
  <c r="L333" i="41"/>
  <c r="L335" i="41" s="1"/>
  <c r="L337" i="41" s="1"/>
  <c r="L393" i="41" s="1"/>
  <c r="Q333" i="41"/>
  <c r="Q335" i="41" s="1"/>
  <c r="Q337" i="41" s="1"/>
  <c r="Q393" i="41" s="1"/>
  <c r="AO333" i="41"/>
  <c r="AO335" i="41" s="1"/>
  <c r="AO337" i="41" s="1"/>
  <c r="AO393" i="41" s="1"/>
  <c r="AA425" i="41"/>
  <c r="AC294" i="41"/>
  <c r="AC296" i="41" s="1"/>
  <c r="V294" i="41"/>
  <c r="V296" i="41" s="1"/>
  <c r="AJ189" i="105"/>
  <c r="P425" i="41"/>
  <c r="AD238" i="41"/>
  <c r="AA238" i="41"/>
  <c r="AA252" i="41" s="1"/>
  <c r="AA270" i="41" s="1"/>
  <c r="AA275" i="41" s="1"/>
  <c r="O238" i="41"/>
  <c r="O250" i="41" s="1"/>
  <c r="O268" i="41" s="1"/>
  <c r="O273" i="41" s="1"/>
  <c r="O278" i="41" s="1"/>
  <c r="O283" i="41" s="1"/>
  <c r="H98" i="105"/>
  <c r="P238" i="41"/>
  <c r="P251" i="41" s="1"/>
  <c r="P269" i="41" s="1"/>
  <c r="P274" i="41" s="1"/>
  <c r="P279" i="41" s="1"/>
  <c r="P284" i="41" s="1"/>
  <c r="AD294" i="41"/>
  <c r="AD296" i="41" s="1"/>
  <c r="AB122" i="105"/>
  <c r="W122" i="105"/>
  <c r="H231" i="41"/>
  <c r="X238" i="41"/>
  <c r="X251" i="41" s="1"/>
  <c r="X269" i="41" s="1"/>
  <c r="X274" i="41" s="1"/>
  <c r="U185" i="105"/>
  <c r="U108" i="105"/>
  <c r="N294" i="41"/>
  <c r="N296" i="41" s="1"/>
  <c r="N238" i="41"/>
  <c r="N425" i="41"/>
  <c r="T196" i="105"/>
  <c r="T118" i="105"/>
  <c r="AL122" i="105"/>
  <c r="L189" i="105"/>
  <c r="M196" i="105"/>
  <c r="M118" i="105"/>
  <c r="J250" i="41"/>
  <c r="J268" i="41" s="1"/>
  <c r="J273" i="41" s="1"/>
  <c r="J278" i="41" s="1"/>
  <c r="J283" i="41" s="1"/>
  <c r="L174" i="105"/>
  <c r="L65" i="82" s="1"/>
  <c r="L146" i="105"/>
  <c r="L63" i="82" s="1"/>
  <c r="L140" i="105"/>
  <c r="J108" i="105"/>
  <c r="J185" i="105"/>
  <c r="U196" i="105"/>
  <c r="U118" i="105"/>
  <c r="T108" i="105"/>
  <c r="T185" i="105"/>
  <c r="AL200" i="105"/>
  <c r="AL207" i="105" s="1"/>
  <c r="AK74" i="82" s="1"/>
  <c r="L112" i="105"/>
  <c r="Q174" i="105"/>
  <c r="Q65" i="82" s="1"/>
  <c r="Q146" i="105"/>
  <c r="Q63" i="82" s="1"/>
  <c r="V185" i="105"/>
  <c r="V108" i="105"/>
  <c r="W200" i="105"/>
  <c r="R200" i="105"/>
  <c r="P196" i="105"/>
  <c r="P118" i="105"/>
  <c r="AN122" i="105"/>
  <c r="X118" i="105"/>
  <c r="X196" i="105"/>
  <c r="AJ122" i="105"/>
  <c r="O196" i="105"/>
  <c r="O118" i="105"/>
  <c r="N185" i="105"/>
  <c r="N108" i="105"/>
  <c r="AC196" i="105"/>
  <c r="AC118" i="105"/>
  <c r="S108" i="105"/>
  <c r="S185" i="105"/>
  <c r="Z196" i="105"/>
  <c r="Z118" i="105"/>
  <c r="AB146" i="105"/>
  <c r="AB63" i="82" s="1"/>
  <c r="AB174" i="105"/>
  <c r="AB65" i="82" s="1"/>
  <c r="AB140" i="105"/>
  <c r="AJ112" i="105"/>
  <c r="P185" i="105"/>
  <c r="P108" i="105"/>
  <c r="AN200" i="105"/>
  <c r="AJ200" i="105"/>
  <c r="AA196" i="105"/>
  <c r="AA118" i="105"/>
  <c r="O185" i="105"/>
  <c r="O108" i="105"/>
  <c r="AC251" i="41"/>
  <c r="AC269" i="41" s="1"/>
  <c r="AC274" i="41" s="1"/>
  <c r="AC279" i="41" s="1"/>
  <c r="AC284" i="41" s="1"/>
  <c r="AC252" i="41"/>
  <c r="AC270" i="41" s="1"/>
  <c r="AC250" i="41"/>
  <c r="AC268" i="41" s="1"/>
  <c r="AC273" i="41" s="1"/>
  <c r="AC278" i="41" s="1"/>
  <c r="AC283" i="41" s="1"/>
  <c r="S251" i="41"/>
  <c r="S269" i="41" s="1"/>
  <c r="S274" i="41" s="1"/>
  <c r="S252" i="41"/>
  <c r="S270" i="41" s="1"/>
  <c r="S275" i="41" s="1"/>
  <c r="S250" i="41"/>
  <c r="S268" i="41" s="1"/>
  <c r="S273" i="41" s="1"/>
  <c r="T425" i="41"/>
  <c r="T294" i="41"/>
  <c r="T296" i="41" s="1"/>
  <c r="Y294" i="41"/>
  <c r="Y296" i="41" s="1"/>
  <c r="T238" i="41"/>
  <c r="AE250" i="41"/>
  <c r="AE268" i="41" s="1"/>
  <c r="AE273" i="41" s="1"/>
  <c r="AE278" i="41" s="1"/>
  <c r="AE283" i="41" s="1"/>
  <c r="AE252" i="41"/>
  <c r="AE270" i="41" s="1"/>
  <c r="AE251" i="41"/>
  <c r="AE269" i="41" s="1"/>
  <c r="AE274" i="41" s="1"/>
  <c r="AE279" i="41" s="1"/>
  <c r="AE284" i="41" s="1"/>
  <c r="R112" i="105"/>
  <c r="Y118" i="105"/>
  <c r="Y196" i="105"/>
  <c r="AL301" i="41"/>
  <c r="AL303" i="41" s="1"/>
  <c r="Q301" i="41"/>
  <c r="Q303" i="41" s="1"/>
  <c r="K305" i="41"/>
  <c r="K392" i="41" s="1"/>
  <c r="K396" i="41" s="1"/>
  <c r="AB301" i="41"/>
  <c r="AB303" i="41" s="1"/>
  <c r="R301" i="41"/>
  <c r="R303" i="41" s="1"/>
  <c r="AN301" i="41"/>
  <c r="AN303" i="41" s="1"/>
  <c r="K301" i="41"/>
  <c r="K303" i="41" s="1"/>
  <c r="W301" i="41"/>
  <c r="W303" i="41" s="1"/>
  <c r="AJ301" i="41"/>
  <c r="AJ303" i="41" s="1"/>
  <c r="AM301" i="41"/>
  <c r="AM303" i="41" s="1"/>
  <c r="L301" i="41"/>
  <c r="L303" i="41" s="1"/>
  <c r="AI301" i="41"/>
  <c r="AI303" i="41" s="1"/>
  <c r="AH301" i="41"/>
  <c r="AH303" i="41" s="1"/>
  <c r="AK301" i="41"/>
  <c r="AK303" i="41" s="1"/>
  <c r="AO301" i="41"/>
  <c r="AO303" i="41" s="1"/>
  <c r="W174" i="105"/>
  <c r="W65" i="82" s="1"/>
  <c r="W146" i="105"/>
  <c r="W63" i="82" s="1"/>
  <c r="W140" i="105"/>
  <c r="Z251" i="41"/>
  <c r="Z269" i="41" s="1"/>
  <c r="Z274" i="41" s="1"/>
  <c r="Z252" i="41"/>
  <c r="Z270" i="41" s="1"/>
  <c r="Z275" i="41" s="1"/>
  <c r="Z250" i="41"/>
  <c r="Z268" i="41" s="1"/>
  <c r="Z273" i="41" s="1"/>
  <c r="N196" i="105"/>
  <c r="N118" i="105"/>
  <c r="M425" i="41"/>
  <c r="M238" i="41"/>
  <c r="M294" i="41"/>
  <c r="M296" i="41" s="1"/>
  <c r="M185" i="105"/>
  <c r="M108" i="105"/>
  <c r="AD196" i="105"/>
  <c r="AD118" i="105"/>
  <c r="AE118" i="105"/>
  <c r="AE196" i="105"/>
  <c r="AH174" i="105"/>
  <c r="AH65" i="82" s="1"/>
  <c r="AH146" i="105"/>
  <c r="AH63" i="82" s="1"/>
  <c r="J196" i="105"/>
  <c r="J118" i="105"/>
  <c r="Y252" i="41"/>
  <c r="Y270" i="41" s="1"/>
  <c r="Y275" i="41" s="1"/>
  <c r="Y250" i="41"/>
  <c r="Y268" i="41" s="1"/>
  <c r="Y273" i="41" s="1"/>
  <c r="Y251" i="41"/>
  <c r="Y269" i="41" s="1"/>
  <c r="Y274" i="41" s="1"/>
  <c r="AN174" i="105"/>
  <c r="AL65" i="82" s="1"/>
  <c r="AN140" i="105"/>
  <c r="AN146" i="105"/>
  <c r="AL63" i="82" s="1"/>
  <c r="U252" i="41"/>
  <c r="U270" i="41" s="1"/>
  <c r="U251" i="41"/>
  <c r="U269" i="41" s="1"/>
  <c r="U274" i="41" s="1"/>
  <c r="U250" i="41"/>
  <c r="U268" i="41" s="1"/>
  <c r="U273" i="41" s="1"/>
  <c r="AF196" i="105"/>
  <c r="AF118" i="105"/>
  <c r="AJ174" i="105"/>
  <c r="AJ65" i="82" s="1"/>
  <c r="AJ140" i="105"/>
  <c r="AJ146" i="105"/>
  <c r="AJ63" i="82" s="1"/>
  <c r="S118" i="105"/>
  <c r="S196" i="105"/>
  <c r="V118" i="105"/>
  <c r="V196" i="105"/>
  <c r="R122" i="105"/>
  <c r="R206" i="105" l="1"/>
  <c r="R73" i="82" s="1"/>
  <c r="R207" i="105"/>
  <c r="R74" i="82" s="1"/>
  <c r="V252" i="41"/>
  <c r="V270" i="41" s="1"/>
  <c r="V275" i="41" s="1"/>
  <c r="AA280" i="41" s="1"/>
  <c r="AA285" i="41" s="1"/>
  <c r="AA363" i="41" s="1"/>
  <c r="V251" i="41"/>
  <c r="V269" i="41" s="1"/>
  <c r="V274" i="41" s="1"/>
  <c r="AG200" i="105"/>
  <c r="AG207" i="105" s="1"/>
  <c r="AG74" i="82" s="1"/>
  <c r="AG112" i="105"/>
  <c r="AG147" i="105" s="1"/>
  <c r="AG174" i="105"/>
  <c r="AG65" i="82" s="1"/>
  <c r="AG146" i="105"/>
  <c r="AG63" i="82" s="1"/>
  <c r="J251" i="41"/>
  <c r="J269" i="41" s="1"/>
  <c r="J274" i="41" s="1"/>
  <c r="J279" i="41" s="1"/>
  <c r="J284" i="41" s="1"/>
  <c r="AG189" i="105"/>
  <c r="AG206" i="105" s="1"/>
  <c r="AG73" i="82" s="1"/>
  <c r="AA251" i="41"/>
  <c r="AA269" i="41" s="1"/>
  <c r="AA274" i="41" s="1"/>
  <c r="AG62" i="82"/>
  <c r="AG122" i="105"/>
  <c r="AG148" i="105" s="1"/>
  <c r="X252" i="41"/>
  <c r="X270" i="41" s="1"/>
  <c r="X275" i="41" s="1"/>
  <c r="S280" i="41" s="1"/>
  <c r="S285" i="41" s="1"/>
  <c r="S363" i="41" s="1"/>
  <c r="P250" i="41"/>
  <c r="P268" i="41" s="1"/>
  <c r="P273" i="41" s="1"/>
  <c r="P278" i="41" s="1"/>
  <c r="P283" i="41" s="1"/>
  <c r="X250" i="41"/>
  <c r="X268" i="41" s="1"/>
  <c r="X273" i="41" s="1"/>
  <c r="X278" i="41" s="1"/>
  <c r="X283" i="41" s="1"/>
  <c r="AF250" i="41"/>
  <c r="AF268" i="41" s="1"/>
  <c r="AF273" i="41" s="1"/>
  <c r="AF278" i="41" s="1"/>
  <c r="AF283" i="41" s="1"/>
  <c r="AF252" i="41"/>
  <c r="AF270" i="41" s="1"/>
  <c r="AF275" i="41" s="1"/>
  <c r="AF280" i="41" s="1"/>
  <c r="AF285" i="41" s="1"/>
  <c r="AF363" i="41" s="1"/>
  <c r="AF365" i="41" s="1"/>
  <c r="AF367" i="41" s="1"/>
  <c r="O251" i="41"/>
  <c r="O269" i="41" s="1"/>
  <c r="O274" i="41" s="1"/>
  <c r="O279" i="41" s="1"/>
  <c r="O284" i="41" s="1"/>
  <c r="K146" i="105"/>
  <c r="K63" i="82" s="1"/>
  <c r="O252" i="41"/>
  <c r="O270" i="41" s="1"/>
  <c r="O275" i="41" s="1"/>
  <c r="O280" i="41" s="1"/>
  <c r="O285" i="41" s="1"/>
  <c r="O363" i="41" s="1"/>
  <c r="O365" i="41" s="1"/>
  <c r="O367" i="41" s="1"/>
  <c r="P252" i="41"/>
  <c r="P270" i="41" s="1"/>
  <c r="P275" i="41" s="1"/>
  <c r="P280" i="41" s="1"/>
  <c r="P285" i="41" s="1"/>
  <c r="P363" i="41" s="1"/>
  <c r="P365" i="41" s="1"/>
  <c r="P367" i="41" s="1"/>
  <c r="AA250" i="41"/>
  <c r="AA268" i="41" s="1"/>
  <c r="AA273" i="41" s="1"/>
  <c r="AA278" i="41" s="1"/>
  <c r="AA283" i="41" s="1"/>
  <c r="H425" i="41"/>
  <c r="AD251" i="41"/>
  <c r="AD269" i="41" s="1"/>
  <c r="AD274" i="41" s="1"/>
  <c r="AD279" i="41" s="1"/>
  <c r="AD284" i="41" s="1"/>
  <c r="AD250" i="41"/>
  <c r="AD268" i="41" s="1"/>
  <c r="AD273" i="41" s="1"/>
  <c r="AD278" i="41" s="1"/>
  <c r="AD283" i="41" s="1"/>
  <c r="AD252" i="41"/>
  <c r="AD270" i="41" s="1"/>
  <c r="AD275" i="41" s="1"/>
  <c r="AD280" i="41" s="1"/>
  <c r="AD285" i="41" s="1"/>
  <c r="AD363" i="41" s="1"/>
  <c r="AD365" i="41" s="1"/>
  <c r="AD367" i="41" s="1"/>
  <c r="H118" i="105"/>
  <c r="J275" i="41"/>
  <c r="J280" i="41" s="1"/>
  <c r="J285" i="41" s="1"/>
  <c r="J363" i="41" s="1"/>
  <c r="J365" i="41" s="1"/>
  <c r="J367" i="41" s="1"/>
  <c r="U278" i="41"/>
  <c r="U283" i="41" s="1"/>
  <c r="Z278" i="41"/>
  <c r="Z283" i="41" s="1"/>
  <c r="W207" i="105"/>
  <c r="W74" i="82" s="1"/>
  <c r="W206" i="105"/>
  <c r="W62" i="82"/>
  <c r="T251" i="41"/>
  <c r="T269" i="41" s="1"/>
  <c r="T274" i="41" s="1"/>
  <c r="T250" i="41"/>
  <c r="T268" i="41" s="1"/>
  <c r="T273" i="41" s="1"/>
  <c r="T252" i="41"/>
  <c r="T270" i="41" s="1"/>
  <c r="T275" i="41" s="1"/>
  <c r="AL62" i="82"/>
  <c r="AN207" i="105"/>
  <c r="AL74" i="82" s="1"/>
  <c r="AJ62" i="82"/>
  <c r="AJ207" i="105"/>
  <c r="AJ74" i="82" s="1"/>
  <c r="AJ206" i="105"/>
  <c r="AJ73" i="82" s="1"/>
  <c r="U275" i="41"/>
  <c r="AE275" i="41"/>
  <c r="AE280" i="41" s="1"/>
  <c r="AE285" i="41" s="1"/>
  <c r="AE363" i="41" s="1"/>
  <c r="AE365" i="41" s="1"/>
  <c r="AE367" i="41" s="1"/>
  <c r="S279" i="41"/>
  <c r="S284" i="41" s="1"/>
  <c r="X279" i="41"/>
  <c r="X284" i="41" s="1"/>
  <c r="AC275" i="41"/>
  <c r="AC280" i="41" s="1"/>
  <c r="AC285" i="41" s="1"/>
  <c r="AC363" i="41" s="1"/>
  <c r="AC365" i="41" s="1"/>
  <c r="AC367" i="41" s="1"/>
  <c r="AJ148" i="105"/>
  <c r="AJ142" i="105"/>
  <c r="Z279" i="41"/>
  <c r="Z284" i="41" s="1"/>
  <c r="U279" i="41"/>
  <c r="U284" i="41" s="1"/>
  <c r="M252" i="41"/>
  <c r="M270" i="41" s="1"/>
  <c r="M275" i="41" s="1"/>
  <c r="M280" i="41" s="1"/>
  <c r="M285" i="41" s="1"/>
  <c r="M363" i="41" s="1"/>
  <c r="M365" i="41" s="1"/>
  <c r="M367" i="41" s="1"/>
  <c r="M251" i="41"/>
  <c r="M269" i="41" s="1"/>
  <c r="M274" i="41" s="1"/>
  <c r="M279" i="41" s="1"/>
  <c r="M284" i="41" s="1"/>
  <c r="M406" i="41"/>
  <c r="M415" i="41" s="1"/>
  <c r="M34" i="65" s="1"/>
  <c r="M112" i="65" s="1"/>
  <c r="M250" i="41"/>
  <c r="M268" i="41" s="1"/>
  <c r="M273" i="41" s="1"/>
  <c r="M278" i="41" s="1"/>
  <c r="M283" i="41" s="1"/>
  <c r="H108" i="105"/>
  <c r="N252" i="41"/>
  <c r="N270" i="41" s="1"/>
  <c r="N251" i="41"/>
  <c r="N269" i="41" s="1"/>
  <c r="N274" i="41" s="1"/>
  <c r="N279" i="41" s="1"/>
  <c r="N284" i="41" s="1"/>
  <c r="N250" i="41"/>
  <c r="N268" i="41" s="1"/>
  <c r="N273" i="41" s="1"/>
  <c r="N278" i="41" s="1"/>
  <c r="N283" i="41" s="1"/>
  <c r="AB206" i="105"/>
  <c r="AB62" i="82"/>
  <c r="AB207" i="105"/>
  <c r="AB74" i="82" s="1"/>
  <c r="AN148" i="105"/>
  <c r="AN142" i="105"/>
  <c r="L62" i="82"/>
  <c r="L207" i="105"/>
  <c r="L74" i="82" s="1"/>
  <c r="L206" i="105"/>
  <c r="L73" i="82" s="1"/>
  <c r="V280" i="41" l="1"/>
  <c r="V285" i="41" s="1"/>
  <c r="V363" i="41" s="1"/>
  <c r="AA279" i="41"/>
  <c r="AA284" i="41" s="1"/>
  <c r="V279" i="41"/>
  <c r="V284" i="41" s="1"/>
  <c r="S278" i="41"/>
  <c r="S283" i="41" s="1"/>
  <c r="S299" i="41" s="1"/>
  <c r="X280" i="41"/>
  <c r="X285" i="41" s="1"/>
  <c r="X363" i="41" s="1"/>
  <c r="S365" i="41" s="1"/>
  <c r="S367" i="41" s="1"/>
  <c r="AF299" i="41"/>
  <c r="AF301" i="41" s="1"/>
  <c r="AF303" i="41" s="1"/>
  <c r="AF305" i="41" s="1"/>
  <c r="AF392" i="41" s="1"/>
  <c r="P331" i="41"/>
  <c r="P333" i="41" s="1"/>
  <c r="P335" i="41" s="1"/>
  <c r="AF331" i="41"/>
  <c r="AF333" i="41" s="1"/>
  <c r="AF335" i="41" s="1"/>
  <c r="O331" i="41"/>
  <c r="O333" i="41" s="1"/>
  <c r="O335" i="41" s="1"/>
  <c r="AH260" i="41" a="1"/>
  <c r="AH260" i="41" s="1"/>
  <c r="AH265" i="41" s="1"/>
  <c r="AH401" i="41" s="1"/>
  <c r="V278" i="41"/>
  <c r="V283" i="41" s="1"/>
  <c r="N260" i="41" a="1"/>
  <c r="N260" i="41" s="1"/>
  <c r="N265" i="41" s="1"/>
  <c r="M331" i="41"/>
  <c r="M333" i="41" s="1"/>
  <c r="M335" i="41" s="1"/>
  <c r="S259" i="41" a="1"/>
  <c r="S259" i="41" s="1"/>
  <c r="S264" i="41" s="1"/>
  <c r="AB260" i="41" a="1"/>
  <c r="AB260" i="41" s="1"/>
  <c r="AB265" i="41" s="1"/>
  <c r="AB401" i="41" s="1"/>
  <c r="AL260" i="41" a="1"/>
  <c r="AL260" i="41" s="1"/>
  <c r="AL265" i="41" s="1"/>
  <c r="AL401" i="41" s="1"/>
  <c r="AL259" i="41" a="1"/>
  <c r="AL259" i="41" s="1"/>
  <c r="AL264" i="41" s="1"/>
  <c r="AL400" i="41" s="1"/>
  <c r="AC260" i="41" a="1"/>
  <c r="AC260" i="41" s="1"/>
  <c r="AC265" i="41" s="1"/>
  <c r="U260" i="41" a="1"/>
  <c r="U260" i="41" s="1"/>
  <c r="U265" i="41" s="1"/>
  <c r="AN260" i="41" a="1"/>
  <c r="AN260" i="41" s="1"/>
  <c r="AN265" i="41" s="1"/>
  <c r="AN401" i="41" s="1"/>
  <c r="L260" i="41" a="1"/>
  <c r="L260" i="41" s="1"/>
  <c r="L265" i="41" s="1"/>
  <c r="L401" i="41" s="1"/>
  <c r="AD331" i="41"/>
  <c r="AD333" i="41" s="1"/>
  <c r="AD335" i="41" s="1"/>
  <c r="J260" i="41" a="1"/>
  <c r="J260" i="41" s="1"/>
  <c r="J265" i="41" s="1"/>
  <c r="AC259" i="41" a="1"/>
  <c r="AC259" i="41" s="1"/>
  <c r="AC264" i="41" s="1"/>
  <c r="T260" i="41" a="1"/>
  <c r="T260" i="41" s="1"/>
  <c r="T265" i="41" s="1"/>
  <c r="AO260" i="41" a="1"/>
  <c r="AO260" i="41" s="1"/>
  <c r="AO265" i="41" s="1"/>
  <c r="AO401" i="41" s="1"/>
  <c r="P299" i="41"/>
  <c r="P301" i="41" s="1"/>
  <c r="P303" i="41" s="1"/>
  <c r="P305" i="41" s="1"/>
  <c r="P392" i="41" s="1"/>
  <c r="O299" i="41"/>
  <c r="O301" i="41" s="1"/>
  <c r="O303" i="41" s="1"/>
  <c r="O305" i="41" s="1"/>
  <c r="O392" i="41" s="1"/>
  <c r="N259" i="41" a="1"/>
  <c r="N259" i="41" s="1"/>
  <c r="N264" i="41" s="1"/>
  <c r="J259" i="41" a="1"/>
  <c r="J259" i="41" s="1"/>
  <c r="J264" i="41" s="1"/>
  <c r="P259" i="41" a="1"/>
  <c r="P259" i="41" s="1"/>
  <c r="P264" i="41" s="1"/>
  <c r="AN259" i="41" a="1"/>
  <c r="AN259" i="41" s="1"/>
  <c r="AN264" i="41" s="1"/>
  <c r="AN400" i="41" s="1"/>
  <c r="AB259" i="41" a="1"/>
  <c r="AB259" i="41" s="1"/>
  <c r="AB264" i="41" s="1"/>
  <c r="AB400" i="41" s="1"/>
  <c r="Q259" i="41" a="1"/>
  <c r="Q259" i="41" s="1"/>
  <c r="Q264" i="41" s="1"/>
  <c r="Q400" i="41" s="1"/>
  <c r="AI259" i="41" a="1"/>
  <c r="AI259" i="41" s="1"/>
  <c r="AI264" i="41" s="1"/>
  <c r="AI400" i="41" s="1"/>
  <c r="AD259" i="41" a="1"/>
  <c r="AD259" i="41" s="1"/>
  <c r="AD264" i="41" s="1"/>
  <c r="T259" i="41" a="1"/>
  <c r="T259" i="41" s="1"/>
  <c r="T264" i="41" s="1"/>
  <c r="M259" i="41" a="1"/>
  <c r="M259" i="41" s="1"/>
  <c r="M264" i="41" s="1"/>
  <c r="AE259" i="41" a="1"/>
  <c r="AE259" i="41" s="1"/>
  <c r="AE264" i="41" s="1"/>
  <c r="O259" i="41" a="1"/>
  <c r="O259" i="41" s="1"/>
  <c r="O264" i="41" s="1"/>
  <c r="O309" i="41" s="1"/>
  <c r="Z259" i="41" a="1"/>
  <c r="Z259" i="41" s="1"/>
  <c r="Z264" i="41" s="1"/>
  <c r="L259" i="41" a="1"/>
  <c r="L259" i="41" s="1"/>
  <c r="L264" i="41" s="1"/>
  <c r="L400" i="41" s="1"/>
  <c r="X259" i="41" a="1"/>
  <c r="X259" i="41" s="1"/>
  <c r="X264" i="41" s="1"/>
  <c r="Y259" i="41" a="1"/>
  <c r="Y259" i="41" s="1"/>
  <c r="Y264" i="41" s="1"/>
  <c r="V259" i="41" a="1"/>
  <c r="V259" i="41" s="1"/>
  <c r="V264" i="41" s="1"/>
  <c r="AF259" i="41" a="1"/>
  <c r="AF259" i="41" s="1"/>
  <c r="AF264" i="41" s="1"/>
  <c r="AD299" i="41"/>
  <c r="AD301" i="41" s="1"/>
  <c r="AD303" i="41" s="1"/>
  <c r="AD305" i="41" s="1"/>
  <c r="AD392" i="41" s="1"/>
  <c r="AK260" i="41" a="1"/>
  <c r="AK260" i="41" s="1"/>
  <c r="AK265" i="41" s="1"/>
  <c r="AK401" i="41" s="1"/>
  <c r="AE260" i="41" a="1"/>
  <c r="AE260" i="41" s="1"/>
  <c r="AE265" i="41" s="1"/>
  <c r="Y260" i="41" a="1"/>
  <c r="Y260" i="41" s="1"/>
  <c r="Y265" i="41" s="1"/>
  <c r="AE299" i="41"/>
  <c r="AE301" i="41" s="1"/>
  <c r="AE303" i="41" s="1"/>
  <c r="AE305" i="41" s="1"/>
  <c r="AE392" i="41" s="1"/>
  <c r="AG259" i="41" a="1"/>
  <c r="AG259" i="41" s="1"/>
  <c r="AG264" i="41" s="1"/>
  <c r="AG309" i="41" s="1"/>
  <c r="AH259" i="41" a="1"/>
  <c r="AH259" i="41" s="1"/>
  <c r="AH264" i="41" s="1"/>
  <c r="AH400" i="41" s="1"/>
  <c r="AO259" i="41" a="1"/>
  <c r="AO259" i="41" s="1"/>
  <c r="AO264" i="41" s="1"/>
  <c r="AO400" i="41" s="1"/>
  <c r="AJ259" i="41" a="1"/>
  <c r="AJ259" i="41" s="1"/>
  <c r="AJ264" i="41" s="1"/>
  <c r="AJ400" i="41" s="1"/>
  <c r="K259" i="41" a="1"/>
  <c r="K259" i="41" s="1"/>
  <c r="K264" i="41" s="1"/>
  <c r="K400" i="41" s="1"/>
  <c r="AA259" i="41" a="1"/>
  <c r="AA259" i="41" s="1"/>
  <c r="AA264" i="41" s="1"/>
  <c r="AI260" i="41" a="1"/>
  <c r="AI260" i="41" s="1"/>
  <c r="AI265" i="41" s="1"/>
  <c r="AI401" i="41" s="1"/>
  <c r="Z260" i="41" a="1"/>
  <c r="Z260" i="41" s="1"/>
  <c r="Z265" i="41" s="1"/>
  <c r="AD260" i="41" a="1"/>
  <c r="AD260" i="41" s="1"/>
  <c r="AD265" i="41" s="1"/>
  <c r="R260" i="41" a="1"/>
  <c r="R260" i="41" s="1"/>
  <c r="R265" i="41" s="1"/>
  <c r="R401" i="41" s="1"/>
  <c r="AA260" i="41" a="1"/>
  <c r="AA260" i="41" s="1"/>
  <c r="AA265" i="41" s="1"/>
  <c r="J331" i="41"/>
  <c r="J333" i="41" s="1"/>
  <c r="J335" i="41" s="1"/>
  <c r="AG260" i="41" a="1"/>
  <c r="AG260" i="41" s="1"/>
  <c r="AG265" i="41" s="1"/>
  <c r="AG374" i="41" s="1"/>
  <c r="AG376" i="41" s="1"/>
  <c r="AG387" i="41" s="1"/>
  <c r="V260" i="41" a="1"/>
  <c r="V260" i="41" s="1"/>
  <c r="V265" i="41" s="1"/>
  <c r="S260" i="41" a="1"/>
  <c r="S260" i="41" s="1"/>
  <c r="S265" i="41" s="1"/>
  <c r="AM260" i="41" a="1"/>
  <c r="AM260" i="41" s="1"/>
  <c r="AM265" i="41" s="1"/>
  <c r="AM401" i="41" s="1"/>
  <c r="AK259" i="41" a="1"/>
  <c r="AK259" i="41" s="1"/>
  <c r="AK264" i="41" s="1"/>
  <c r="AK400" i="41" s="1"/>
  <c r="AM259" i="41" a="1"/>
  <c r="AM259" i="41" s="1"/>
  <c r="AM264" i="41" s="1"/>
  <c r="AM400" i="41" s="1"/>
  <c r="R259" i="41" a="1"/>
  <c r="R259" i="41" s="1"/>
  <c r="R264" i="41" s="1"/>
  <c r="R400" i="41" s="1"/>
  <c r="U259" i="41" a="1"/>
  <c r="U259" i="41" s="1"/>
  <c r="U264" i="41" s="1"/>
  <c r="W259" i="41" a="1"/>
  <c r="W259" i="41" s="1"/>
  <c r="W264" i="41" s="1"/>
  <c r="W400" i="41" s="1"/>
  <c r="AF260" i="41" a="1"/>
  <c r="AF260" i="41" s="1"/>
  <c r="AF265" i="41" s="1"/>
  <c r="P260" i="41" a="1"/>
  <c r="P260" i="41" s="1"/>
  <c r="P265" i="41" s="1"/>
  <c r="X260" i="41" a="1"/>
  <c r="X260" i="41" s="1"/>
  <c r="X265" i="41" s="1"/>
  <c r="Q260" i="41" a="1"/>
  <c r="Q260" i="41" s="1"/>
  <c r="Q265" i="41" s="1"/>
  <c r="Q401" i="41" s="1"/>
  <c r="J299" i="41"/>
  <c r="J301" i="41" s="1"/>
  <c r="J303" i="41" s="1"/>
  <c r="J305" i="41" s="1"/>
  <c r="J392" i="41" s="1"/>
  <c r="V365" i="41"/>
  <c r="V367" i="41" s="1"/>
  <c r="AA365" i="41"/>
  <c r="AA367" i="41" s="1"/>
  <c r="N275" i="41"/>
  <c r="N280" i="41" s="1"/>
  <c r="N285" i="41" s="1"/>
  <c r="N363" i="41" s="1"/>
  <c r="N365" i="41" s="1"/>
  <c r="N367" i="41" s="1"/>
  <c r="AK258" i="41" a="1"/>
  <c r="AK258" i="41" s="1"/>
  <c r="AK263" i="41" s="1"/>
  <c r="AI258" i="41" a="1"/>
  <c r="AI258" i="41" s="1"/>
  <c r="AI263" i="41" s="1"/>
  <c r="T258" i="41" a="1"/>
  <c r="T258" i="41" s="1"/>
  <c r="T263" i="41" s="1"/>
  <c r="AM258" i="41" a="1"/>
  <c r="AM258" i="41" s="1"/>
  <c r="AM263" i="41" s="1"/>
  <c r="J258" i="41" a="1"/>
  <c r="J258" i="41" s="1"/>
  <c r="J263" i="41" s="1"/>
  <c r="Y279" i="41"/>
  <c r="Y284" i="41" s="1"/>
  <c r="T279" i="41"/>
  <c r="T284" i="41" s="1"/>
  <c r="AD258" i="41" a="1"/>
  <c r="AD258" i="41" s="1"/>
  <c r="AD263" i="41" s="1"/>
  <c r="AN258" i="41" a="1"/>
  <c r="AN258" i="41" s="1"/>
  <c r="AN263" i="41" s="1"/>
  <c r="R258" i="41" a="1"/>
  <c r="R258" i="41" s="1"/>
  <c r="R263" i="41" s="1"/>
  <c r="AC258" i="41" a="1"/>
  <c r="AC258" i="41" s="1"/>
  <c r="AC263" i="41" s="1"/>
  <c r="U258" i="41" a="1"/>
  <c r="U258" i="41" s="1"/>
  <c r="U263" i="41" s="1"/>
  <c r="Z258" i="41" a="1"/>
  <c r="Z258" i="41" s="1"/>
  <c r="Z263" i="41" s="1"/>
  <c r="AH258" i="41" a="1"/>
  <c r="AH258" i="41" s="1"/>
  <c r="AH263" i="41" s="1"/>
  <c r="M258" i="41" a="1"/>
  <c r="M258" i="41" s="1"/>
  <c r="M263" i="41" s="1"/>
  <c r="N258" i="41" a="1"/>
  <c r="N258" i="41" s="1"/>
  <c r="N263" i="41" s="1"/>
  <c r="S258" i="41" a="1"/>
  <c r="S258" i="41" s="1"/>
  <c r="S263" i="41" s="1"/>
  <c r="W258" i="41" a="1"/>
  <c r="W258" i="41" s="1"/>
  <c r="W263" i="41" s="1"/>
  <c r="Z280" i="41"/>
  <c r="Z285" i="41" s="1"/>
  <c r="Z363" i="41" s="1"/>
  <c r="U280" i="41"/>
  <c r="U285" i="41" s="1"/>
  <c r="U363" i="41" s="1"/>
  <c r="Y278" i="41"/>
  <c r="Y283" i="41" s="1"/>
  <c r="T278" i="41"/>
  <c r="T283" i="41" s="1"/>
  <c r="M260" i="41" a="1"/>
  <c r="M260" i="41" s="1"/>
  <c r="M265" i="41" s="1"/>
  <c r="AJ258" i="41" a="1"/>
  <c r="AJ258" i="41" s="1"/>
  <c r="AJ263" i="41" s="1"/>
  <c r="L258" i="41" a="1"/>
  <c r="L258" i="41" s="1"/>
  <c r="L263" i="41" s="1"/>
  <c r="Y258" i="41" a="1"/>
  <c r="Y258" i="41" s="1"/>
  <c r="Y263" i="41" s="1"/>
  <c r="P258" i="41" a="1"/>
  <c r="P258" i="41" s="1"/>
  <c r="P263" i="41" s="1"/>
  <c r="AL258" i="41" a="1"/>
  <c r="AL258" i="41" s="1"/>
  <c r="AL263" i="41" s="1"/>
  <c r="X258" i="41" a="1"/>
  <c r="X258" i="41" s="1"/>
  <c r="X263" i="41" s="1"/>
  <c r="S331" i="41"/>
  <c r="AE331" i="41"/>
  <c r="AE333" i="41" s="1"/>
  <c r="AE335" i="41" s="1"/>
  <c r="AC299" i="41"/>
  <c r="AC301" i="41" s="1"/>
  <c r="AC303" i="41" s="1"/>
  <c r="AC305" i="41" s="1"/>
  <c r="AC392" i="41" s="1"/>
  <c r="K260" i="41" a="1"/>
  <c r="K260" i="41" s="1"/>
  <c r="K265" i="41" s="1"/>
  <c r="K401" i="41" s="1"/>
  <c r="M299" i="41"/>
  <c r="M301" i="41" s="1"/>
  <c r="M303" i="41" s="1"/>
  <c r="M305" i="41" s="1"/>
  <c r="M392" i="41" s="1"/>
  <c r="AA258" i="41" a="1"/>
  <c r="AA258" i="41" s="1"/>
  <c r="AA263" i="41" s="1"/>
  <c r="Q258" i="41" a="1"/>
  <c r="Q258" i="41" s="1"/>
  <c r="Q263" i="41" s="1"/>
  <c r="V258" i="41" a="1"/>
  <c r="V258" i="41" s="1"/>
  <c r="V263" i="41" s="1"/>
  <c r="K258" i="41" a="1"/>
  <c r="K258" i="41" s="1"/>
  <c r="K263" i="41" s="1"/>
  <c r="AG258" i="41" a="1"/>
  <c r="AG258" i="41" s="1"/>
  <c r="AG263" i="41" s="1"/>
  <c r="T280" i="41"/>
  <c r="T285" i="41" s="1"/>
  <c r="T363" i="41" s="1"/>
  <c r="Y280" i="41"/>
  <c r="Y285" i="41" s="1"/>
  <c r="Y363" i="41" s="1"/>
  <c r="V331" i="41"/>
  <c r="AC331" i="41"/>
  <c r="AC333" i="41" s="1"/>
  <c r="AC335" i="41" s="1"/>
  <c r="O260" i="41" a="1"/>
  <c r="O260" i="41" s="1"/>
  <c r="O265" i="41" s="1"/>
  <c r="W260" i="41" a="1"/>
  <c r="W260" i="41" s="1"/>
  <c r="W265" i="41" s="1"/>
  <c r="W401" i="41" s="1"/>
  <c r="AJ260" i="41" a="1"/>
  <c r="AJ260" i="41" s="1"/>
  <c r="AJ265" i="41" s="1"/>
  <c r="AJ401" i="41" s="1"/>
  <c r="M34" i="82"/>
  <c r="M141" i="65"/>
  <c r="M170" i="65" s="1"/>
  <c r="M75" i="105" s="1"/>
  <c r="M123" i="65"/>
  <c r="M152" i="65" s="1"/>
  <c r="M57" i="105" s="1"/>
  <c r="M97" i="105" s="1"/>
  <c r="M132" i="65"/>
  <c r="M161" i="65" s="1"/>
  <c r="M66" i="105" s="1"/>
  <c r="O258" i="41" a="1"/>
  <c r="O258" i="41" s="1"/>
  <c r="O263" i="41" s="1"/>
  <c r="AB258" i="41" a="1"/>
  <c r="AB258" i="41" s="1"/>
  <c r="AB263" i="41" s="1"/>
  <c r="AO258" i="41" a="1"/>
  <c r="AO258" i="41" s="1"/>
  <c r="AO263" i="41" s="1"/>
  <c r="AF258" i="41" a="1"/>
  <c r="AF258" i="41" s="1"/>
  <c r="AF263" i="41" s="1"/>
  <c r="AE258" i="41" a="1"/>
  <c r="AE258" i="41" s="1"/>
  <c r="AE263" i="41" s="1"/>
  <c r="AA299" i="41"/>
  <c r="AA331" i="41"/>
  <c r="AF310" i="41" l="1"/>
  <c r="V299" i="41"/>
  <c r="X365" i="41"/>
  <c r="X367" i="41" s="1"/>
  <c r="X331" i="41"/>
  <c r="X299" i="41"/>
  <c r="X301" i="41" s="1"/>
  <c r="X303" i="41" s="1"/>
  <c r="X305" i="41" s="1"/>
  <c r="X392" i="41" s="1"/>
  <c r="AF309" i="41"/>
  <c r="AE309" i="41"/>
  <c r="AE310" i="41"/>
  <c r="P310" i="41"/>
  <c r="P309" i="41"/>
  <c r="J310" i="41"/>
  <c r="S301" i="41"/>
  <c r="S303" i="41" s="1"/>
  <c r="S305" i="41" s="1"/>
  <c r="S309" i="41" s="1"/>
  <c r="N331" i="41"/>
  <c r="N333" i="41" s="1"/>
  <c r="N335" i="41" s="1"/>
  <c r="AD310" i="41"/>
  <c r="J309" i="41"/>
  <c r="AD309" i="41"/>
  <c r="AG310" i="41"/>
  <c r="AG341" i="41"/>
  <c r="AG342" i="41"/>
  <c r="O322" i="41"/>
  <c r="O324" i="41" s="1"/>
  <c r="O326" i="41" s="1"/>
  <c r="O328" i="41" s="1"/>
  <c r="O337" i="41" s="1"/>
  <c r="O342" i="41" s="1"/>
  <c r="O354" i="41"/>
  <c r="O356" i="41" s="1"/>
  <c r="O358" i="41" s="1"/>
  <c r="O360" i="41" s="1"/>
  <c r="O369" i="41" s="1"/>
  <c r="O394" i="41" s="1"/>
  <c r="O308" i="41"/>
  <c r="V301" i="41"/>
  <c r="V303" i="41" s="1"/>
  <c r="V305" i="41" s="1"/>
  <c r="V308" i="41" s="1"/>
  <c r="AA301" i="41"/>
  <c r="AA303" i="41" s="1"/>
  <c r="AA305" i="41" s="1"/>
  <c r="AA308" i="41" s="1"/>
  <c r="AL322" i="41"/>
  <c r="AL324" i="41" s="1"/>
  <c r="AL354" i="41"/>
  <c r="AL356" i="41" s="1"/>
  <c r="AL399" i="41"/>
  <c r="AL423" i="41" s="1"/>
  <c r="AL427" i="41" s="1"/>
  <c r="Z365" i="41"/>
  <c r="Z367" i="41" s="1"/>
  <c r="U365" i="41"/>
  <c r="U367" i="41" s="1"/>
  <c r="M308" i="41"/>
  <c r="M322" i="41"/>
  <c r="M324" i="41" s="1"/>
  <c r="M326" i="41" s="1"/>
  <c r="M328" i="41" s="1"/>
  <c r="M337" i="41" s="1"/>
  <c r="M342" i="41" s="1"/>
  <c r="M354" i="41"/>
  <c r="M356" i="41" s="1"/>
  <c r="M358" i="41" s="1"/>
  <c r="M360" i="41" s="1"/>
  <c r="M369" i="41" s="1"/>
  <c r="M394" i="41" s="1"/>
  <c r="AD322" i="41"/>
  <c r="AD324" i="41" s="1"/>
  <c r="AD326" i="41" s="1"/>
  <c r="AD328" i="41" s="1"/>
  <c r="AD337" i="41" s="1"/>
  <c r="AD308" i="41"/>
  <c r="AD354" i="41"/>
  <c r="AD356" i="41" s="1"/>
  <c r="AD358" i="41" s="1"/>
  <c r="AD360" i="41" s="1"/>
  <c r="AD369" i="41" s="1"/>
  <c r="AI354" i="41"/>
  <c r="AI356" i="41" s="1"/>
  <c r="AI322" i="41"/>
  <c r="AI324" i="41" s="1"/>
  <c r="AI399" i="41"/>
  <c r="AI423" i="41" s="1"/>
  <c r="AI427" i="41" s="1"/>
  <c r="AC310" i="41"/>
  <c r="M184" i="105"/>
  <c r="M107" i="105"/>
  <c r="O310" i="41"/>
  <c r="AG322" i="41"/>
  <c r="AG324" i="41" s="1"/>
  <c r="AG326" i="41" s="1"/>
  <c r="AG328" i="41" s="1"/>
  <c r="AG308" i="41"/>
  <c r="AG354" i="41"/>
  <c r="AG356" i="41" s="1"/>
  <c r="AG358" i="41" s="1"/>
  <c r="AG360" i="41" s="1"/>
  <c r="P322" i="41"/>
  <c r="P324" i="41" s="1"/>
  <c r="P326" i="41" s="1"/>
  <c r="P328" i="41" s="1"/>
  <c r="P337" i="41" s="1"/>
  <c r="P354" i="41"/>
  <c r="P356" i="41" s="1"/>
  <c r="P358" i="41" s="1"/>
  <c r="P360" i="41" s="1"/>
  <c r="P369" i="41" s="1"/>
  <c r="P308" i="41"/>
  <c r="AH322" i="41"/>
  <c r="AH324" i="41" s="1"/>
  <c r="AH354" i="41"/>
  <c r="AH356" i="41" s="1"/>
  <c r="AH399" i="41"/>
  <c r="AH423" i="41" s="1"/>
  <c r="AH427" i="41" s="1"/>
  <c r="Z299" i="41"/>
  <c r="Z331" i="41"/>
  <c r="T331" i="41"/>
  <c r="AK322" i="41"/>
  <c r="AK324" i="41" s="1"/>
  <c r="AK354" i="41"/>
  <c r="AK356" i="41" s="1"/>
  <c r="AK399" i="41"/>
  <c r="AK423" i="41" s="1"/>
  <c r="AK427" i="41" s="1"/>
  <c r="AE354" i="41"/>
  <c r="AE356" i="41" s="1"/>
  <c r="AE358" i="41" s="1"/>
  <c r="AE360" i="41" s="1"/>
  <c r="AE369" i="41" s="1"/>
  <c r="AE322" i="41"/>
  <c r="AE324" i="41" s="1"/>
  <c r="AE326" i="41" s="1"/>
  <c r="AE328" i="41" s="1"/>
  <c r="AE337" i="41" s="1"/>
  <c r="AE308" i="41"/>
  <c r="K354" i="41"/>
  <c r="K356" i="41" s="1"/>
  <c r="K322" i="41"/>
  <c r="K324" i="41" s="1"/>
  <c r="K399" i="41"/>
  <c r="K423" i="41" s="1"/>
  <c r="K427" i="41" s="1"/>
  <c r="Y322" i="41"/>
  <c r="Y324" i="41" s="1"/>
  <c r="Y354" i="41"/>
  <c r="Y356" i="41" s="1"/>
  <c r="Z322" i="41"/>
  <c r="Z324" i="41" s="1"/>
  <c r="Z354" i="41"/>
  <c r="Z356" i="41" s="1"/>
  <c r="U322" i="41"/>
  <c r="U324" i="41" s="1"/>
  <c r="U354" i="41"/>
  <c r="U356" i="41" s="1"/>
  <c r="Y331" i="41"/>
  <c r="U331" i="41"/>
  <c r="AF354" i="41"/>
  <c r="AF356" i="41" s="1"/>
  <c r="AF358" i="41" s="1"/>
  <c r="AF360" i="41" s="1"/>
  <c r="AF369" i="41" s="1"/>
  <c r="AF308" i="41"/>
  <c r="AF322" i="41"/>
  <c r="AF324" i="41" s="1"/>
  <c r="AF326" i="41" s="1"/>
  <c r="AF328" i="41" s="1"/>
  <c r="AF337" i="41" s="1"/>
  <c r="M195" i="105"/>
  <c r="M117" i="105"/>
  <c r="AA333" i="41"/>
  <c r="AA335" i="41" s="1"/>
  <c r="V333" i="41"/>
  <c r="V335" i="41" s="1"/>
  <c r="V322" i="41"/>
  <c r="V324" i="41" s="1"/>
  <c r="V354" i="41"/>
  <c r="V356" i="41" s="1"/>
  <c r="L322" i="41"/>
  <c r="L324" i="41" s="1"/>
  <c r="L354" i="41"/>
  <c r="L356" i="41" s="1"/>
  <c r="L399" i="41"/>
  <c r="L423" i="41" s="1"/>
  <c r="L427" i="41" s="1"/>
  <c r="U299" i="41"/>
  <c r="W322" i="41"/>
  <c r="W324" i="41" s="1"/>
  <c r="W354" i="41"/>
  <c r="W356" i="41" s="1"/>
  <c r="W399" i="41"/>
  <c r="W423" i="41" s="1"/>
  <c r="W427" i="41" s="1"/>
  <c r="AC308" i="41"/>
  <c r="AC354" i="41"/>
  <c r="AC356" i="41" s="1"/>
  <c r="AC358" i="41" s="1"/>
  <c r="AC360" i="41" s="1"/>
  <c r="AC369" i="41" s="1"/>
  <c r="AC322" i="41"/>
  <c r="AC324" i="41" s="1"/>
  <c r="AC326" i="41" s="1"/>
  <c r="AC328" i="41" s="1"/>
  <c r="AC337" i="41" s="1"/>
  <c r="J322" i="41"/>
  <c r="J324" i="41" s="1"/>
  <c r="J326" i="41" s="1"/>
  <c r="J328" i="41" s="1"/>
  <c r="J337" i="41" s="1"/>
  <c r="J354" i="41"/>
  <c r="J356" i="41" s="1"/>
  <c r="J358" i="41" s="1"/>
  <c r="J360" i="41" s="1"/>
  <c r="J369" i="41" s="1"/>
  <c r="J308" i="41"/>
  <c r="AO322" i="41"/>
  <c r="AO324" i="41" s="1"/>
  <c r="AO354" i="41"/>
  <c r="AO356" i="41" s="1"/>
  <c r="AO399" i="41"/>
  <c r="AO423" i="41" s="1"/>
  <c r="AO427" i="41" s="1"/>
  <c r="Q354" i="41"/>
  <c r="Q356" i="41" s="1"/>
  <c r="Q322" i="41"/>
  <c r="Q324" i="41" s="1"/>
  <c r="Q399" i="41"/>
  <c r="Q423" i="41" s="1"/>
  <c r="Q427" i="41" s="1"/>
  <c r="X333" i="41"/>
  <c r="X335" i="41" s="1"/>
  <c r="S333" i="41"/>
  <c r="S335" i="41" s="1"/>
  <c r="AJ354" i="41"/>
  <c r="AJ356" i="41" s="1"/>
  <c r="AJ322" i="41"/>
  <c r="AJ324" i="41" s="1"/>
  <c r="AJ399" i="41"/>
  <c r="AJ423" i="41" s="1"/>
  <c r="AJ427" i="41" s="1"/>
  <c r="M309" i="41"/>
  <c r="T299" i="41"/>
  <c r="S322" i="41"/>
  <c r="S324" i="41" s="1"/>
  <c r="S354" i="41"/>
  <c r="S356" i="41" s="1"/>
  <c r="R322" i="41"/>
  <c r="R324" i="41" s="1"/>
  <c r="R354" i="41"/>
  <c r="R356" i="41" s="1"/>
  <c r="R399" i="41"/>
  <c r="R423" i="41" s="1"/>
  <c r="R427" i="41" s="1"/>
  <c r="AM354" i="41"/>
  <c r="AM356" i="41" s="1"/>
  <c r="AM322" i="41"/>
  <c r="AM324" i="41" s="1"/>
  <c r="AM399" i="41"/>
  <c r="AM423" i="41" s="1"/>
  <c r="AM427" i="41" s="1"/>
  <c r="AB322" i="41"/>
  <c r="AB324" i="41" s="1"/>
  <c r="AB354" i="41"/>
  <c r="AB356" i="41" s="1"/>
  <c r="AB399" i="41"/>
  <c r="AB423" i="41" s="1"/>
  <c r="AB427" i="41" s="1"/>
  <c r="T365" i="41"/>
  <c r="T367" i="41" s="1"/>
  <c r="Y365" i="41"/>
  <c r="Y367" i="41" s="1"/>
  <c r="AA354" i="41"/>
  <c r="AA356" i="41" s="1"/>
  <c r="AA322" i="41"/>
  <c r="AA324" i="41" s="1"/>
  <c r="X322" i="41"/>
  <c r="X324" i="41" s="1"/>
  <c r="X354" i="41"/>
  <c r="X356" i="41" s="1"/>
  <c r="M310" i="41"/>
  <c r="Y299" i="41"/>
  <c r="N354" i="41"/>
  <c r="N356" i="41" s="1"/>
  <c r="N358" i="41" s="1"/>
  <c r="N360" i="41" s="1"/>
  <c r="N369" i="41" s="1"/>
  <c r="N322" i="41"/>
  <c r="N324" i="41" s="1"/>
  <c r="N326" i="41" s="1"/>
  <c r="N328" i="41" s="1"/>
  <c r="N337" i="41" s="1"/>
  <c r="AN322" i="41"/>
  <c r="AN324" i="41" s="1"/>
  <c r="AN354" i="41"/>
  <c r="AN356" i="41" s="1"/>
  <c r="AN399" i="41"/>
  <c r="AN423" i="41" s="1"/>
  <c r="AN427" i="41" s="1"/>
  <c r="AC309" i="41"/>
  <c r="T322" i="41"/>
  <c r="T324" i="41" s="1"/>
  <c r="T354" i="41"/>
  <c r="T356" i="41" s="1"/>
  <c r="N299" i="41"/>
  <c r="AF312" i="41" l="1"/>
  <c r="AF385" i="41" s="1"/>
  <c r="X308" i="41"/>
  <c r="X310" i="41"/>
  <c r="AE312" i="41"/>
  <c r="AE385" i="41" s="1"/>
  <c r="S308" i="41"/>
  <c r="J312" i="41"/>
  <c r="J385" i="41" s="1"/>
  <c r="X309" i="41"/>
  <c r="X312" i="41" s="1"/>
  <c r="X385" i="41" s="1"/>
  <c r="P312" i="41"/>
  <c r="P385" i="41" s="1"/>
  <c r="AG344" i="41"/>
  <c r="AG386" i="41" s="1"/>
  <c r="AD312" i="41"/>
  <c r="AD385" i="41" s="1"/>
  <c r="S392" i="41"/>
  <c r="S310" i="41"/>
  <c r="AG312" i="41"/>
  <c r="AG385" i="41" s="1"/>
  <c r="O374" i="41"/>
  <c r="O376" i="41" s="1"/>
  <c r="O387" i="41" s="1"/>
  <c r="M374" i="41"/>
  <c r="M376" i="41" s="1"/>
  <c r="M387" i="41" s="1"/>
  <c r="AC393" i="41"/>
  <c r="AC342" i="41"/>
  <c r="AC341" i="41"/>
  <c r="AF394" i="41"/>
  <c r="AF374" i="41"/>
  <c r="AF376" i="41" s="1"/>
  <c r="AF387" i="41" s="1"/>
  <c r="AE394" i="41"/>
  <c r="AE374" i="41"/>
  <c r="AE376" i="41" s="1"/>
  <c r="AE387" i="41" s="1"/>
  <c r="P393" i="41"/>
  <c r="P342" i="41"/>
  <c r="P341" i="41"/>
  <c r="M393" i="41"/>
  <c r="M341" i="41"/>
  <c r="M344" i="41" s="1"/>
  <c r="M386" i="41" s="1"/>
  <c r="N394" i="41"/>
  <c r="N374" i="41"/>
  <c r="N376" i="41" s="1"/>
  <c r="N387" i="41" s="1"/>
  <c r="AC394" i="41"/>
  <c r="AC374" i="41"/>
  <c r="AC376" i="41" s="1"/>
  <c r="AC387" i="41" s="1"/>
  <c r="AC312" i="41"/>
  <c r="AC385" i="41" s="1"/>
  <c r="Z333" i="41"/>
  <c r="Z335" i="41" s="1"/>
  <c r="U333" i="41"/>
  <c r="U335" i="41" s="1"/>
  <c r="AB326" i="41"/>
  <c r="AB328" i="41" s="1"/>
  <c r="AO326" i="41"/>
  <c r="AO328" i="41" s="1"/>
  <c r="L326" i="41"/>
  <c r="L328" i="41" s="1"/>
  <c r="AK326" i="41"/>
  <c r="AK328" i="41" s="1"/>
  <c r="AI326" i="41"/>
  <c r="AI328" i="41" s="1"/>
  <c r="AJ326" i="41"/>
  <c r="AJ328" i="41" s="1"/>
  <c r="AH326" i="41"/>
  <c r="AH328" i="41" s="1"/>
  <c r="K326" i="41"/>
  <c r="K328" i="41" s="1"/>
  <c r="Q326" i="41"/>
  <c r="Q328" i="41" s="1"/>
  <c r="AN326" i="41"/>
  <c r="AN328" i="41" s="1"/>
  <c r="AM326" i="41"/>
  <c r="AM328" i="41" s="1"/>
  <c r="W326" i="41"/>
  <c r="W328" i="41" s="1"/>
  <c r="R326" i="41"/>
  <c r="R328" i="41" s="1"/>
  <c r="AL326" i="41"/>
  <c r="AL328" i="41" s="1"/>
  <c r="M312" i="41"/>
  <c r="M385" i="41" s="1"/>
  <c r="AA392" i="41"/>
  <c r="AA309" i="41"/>
  <c r="AA310" i="41"/>
  <c r="N301" i="41"/>
  <c r="N303" i="41" s="1"/>
  <c r="N305" i="41" s="1"/>
  <c r="L358" i="41"/>
  <c r="L360" i="41" s="1"/>
  <c r="R358" i="41"/>
  <c r="R360" i="41" s="1"/>
  <c r="AB358" i="41"/>
  <c r="AB360" i="41" s="1"/>
  <c r="AL358" i="41"/>
  <c r="AL360" i="41" s="1"/>
  <c r="AN358" i="41"/>
  <c r="AN360" i="41" s="1"/>
  <c r="AH358" i="41"/>
  <c r="AH360" i="41" s="1"/>
  <c r="Q358" i="41"/>
  <c r="Q360" i="41" s="1"/>
  <c r="AK358" i="41"/>
  <c r="AK360" i="41" s="1"/>
  <c r="AO358" i="41"/>
  <c r="AO360" i="41" s="1"/>
  <c r="K358" i="41"/>
  <c r="K360" i="41" s="1"/>
  <c r="AJ358" i="41"/>
  <c r="AJ360" i="41" s="1"/>
  <c r="AM358" i="41"/>
  <c r="AM360" i="41" s="1"/>
  <c r="W358" i="41"/>
  <c r="W360" i="41" s="1"/>
  <c r="AI358" i="41"/>
  <c r="AI360" i="41" s="1"/>
  <c r="AD394" i="41"/>
  <c r="AD374" i="41"/>
  <c r="AD376" i="41" s="1"/>
  <c r="AD387" i="41" s="1"/>
  <c r="V392" i="41"/>
  <c r="V309" i="41"/>
  <c r="V310" i="41"/>
  <c r="T358" i="41"/>
  <c r="T360" i="41" s="1"/>
  <c r="T369" i="41" s="1"/>
  <c r="Y358" i="41"/>
  <c r="Y360" i="41" s="1"/>
  <c r="Y369" i="41" s="1"/>
  <c r="T326" i="41"/>
  <c r="T328" i="41" s="1"/>
  <c r="Y326" i="41"/>
  <c r="Y328" i="41" s="1"/>
  <c r="N393" i="41"/>
  <c r="N342" i="41"/>
  <c r="N341" i="41"/>
  <c r="S358" i="41"/>
  <c r="S360" i="41" s="1"/>
  <c r="S369" i="41" s="1"/>
  <c r="X358" i="41"/>
  <c r="X360" i="41" s="1"/>
  <c r="X369" i="41" s="1"/>
  <c r="J394" i="41"/>
  <c r="J374" i="41"/>
  <c r="J376" i="41" s="1"/>
  <c r="O312" i="41"/>
  <c r="O385" i="41" s="1"/>
  <c r="X326" i="41"/>
  <c r="X328" i="41" s="1"/>
  <c r="X337" i="41" s="1"/>
  <c r="S326" i="41"/>
  <c r="S328" i="41" s="1"/>
  <c r="S337" i="41" s="1"/>
  <c r="J393" i="41"/>
  <c r="J341" i="41"/>
  <c r="J342" i="41"/>
  <c r="V358" i="41"/>
  <c r="V360" i="41" s="1"/>
  <c r="V369" i="41" s="1"/>
  <c r="AA358" i="41"/>
  <c r="AA360" i="41" s="1"/>
  <c r="AA369" i="41" s="1"/>
  <c r="AF393" i="41"/>
  <c r="AF341" i="41"/>
  <c r="AF342" i="41"/>
  <c r="Z358" i="41"/>
  <c r="Z360" i="41" s="1"/>
  <c r="Z369" i="41" s="1"/>
  <c r="U358" i="41"/>
  <c r="U360" i="41" s="1"/>
  <c r="U369" i="41" s="1"/>
  <c r="T333" i="41"/>
  <c r="T335" i="41" s="1"/>
  <c r="Y333" i="41"/>
  <c r="Y335" i="41" s="1"/>
  <c r="AD393" i="41"/>
  <c r="AD341" i="41"/>
  <c r="AD342" i="41"/>
  <c r="Y301" i="41"/>
  <c r="Y303" i="41" s="1"/>
  <c r="Y305" i="41" s="1"/>
  <c r="T301" i="41"/>
  <c r="T303" i="41" s="1"/>
  <c r="T305" i="41" s="1"/>
  <c r="Z301" i="41"/>
  <c r="Z303" i="41" s="1"/>
  <c r="Z305" i="41" s="1"/>
  <c r="U301" i="41"/>
  <c r="U303" i="41" s="1"/>
  <c r="U305" i="41" s="1"/>
  <c r="V326" i="41"/>
  <c r="V328" i="41" s="1"/>
  <c r="V337" i="41" s="1"/>
  <c r="AA326" i="41"/>
  <c r="AA328" i="41" s="1"/>
  <c r="AA337" i="41" s="1"/>
  <c r="U326" i="41"/>
  <c r="U328" i="41" s="1"/>
  <c r="Z326" i="41"/>
  <c r="Z328" i="41" s="1"/>
  <c r="AE393" i="41"/>
  <c r="AE342" i="41"/>
  <c r="AE341" i="41"/>
  <c r="P394" i="41"/>
  <c r="P374" i="41"/>
  <c r="P376" i="41" s="1"/>
  <c r="P387" i="41" s="1"/>
  <c r="O393" i="41"/>
  <c r="O341" i="41"/>
  <c r="O344" i="41" s="1"/>
  <c r="O386" i="41" s="1"/>
  <c r="AG389" i="41" l="1"/>
  <c r="AG396" i="41" s="1"/>
  <c r="S312" i="41"/>
  <c r="S385" i="41" s="1"/>
  <c r="N344" i="41"/>
  <c r="N386" i="41" s="1"/>
  <c r="V312" i="41"/>
  <c r="V385" i="41" s="1"/>
  <c r="P344" i="41"/>
  <c r="P386" i="41" s="1"/>
  <c r="P389" i="41" s="1"/>
  <c r="P396" i="41" s="1"/>
  <c r="AC344" i="41"/>
  <c r="AC386" i="41" s="1"/>
  <c r="AC389" i="41" s="1"/>
  <c r="AC396" i="41" s="1"/>
  <c r="AE344" i="41"/>
  <c r="AE386" i="41" s="1"/>
  <c r="AE389" i="41" s="1"/>
  <c r="AE396" i="41" s="1"/>
  <c r="AE401" i="41" s="1"/>
  <c r="AE404" i="41" s="1"/>
  <c r="AE413" i="41" s="1"/>
  <c r="AE32" i="65" s="1"/>
  <c r="AE110" i="65" s="1"/>
  <c r="AF344" i="41"/>
  <c r="AF386" i="41" s="1"/>
  <c r="AF389" i="41" s="1"/>
  <c r="AF396" i="41" s="1"/>
  <c r="AF400" i="41" s="1"/>
  <c r="AF405" i="41" s="1"/>
  <c r="AF414" i="41" s="1"/>
  <c r="AF33" i="65" s="1"/>
  <c r="AF111" i="65" s="1"/>
  <c r="J344" i="41"/>
  <c r="J386" i="41" s="1"/>
  <c r="T337" i="41"/>
  <c r="T393" i="41" s="1"/>
  <c r="AA312" i="41"/>
  <c r="AA385" i="41" s="1"/>
  <c r="V393" i="41"/>
  <c r="V342" i="41"/>
  <c r="V341" i="41"/>
  <c r="AA393" i="41"/>
  <c r="AA342" i="41"/>
  <c r="AA341" i="41"/>
  <c r="T392" i="41"/>
  <c r="T309" i="41"/>
  <c r="T310" i="41"/>
  <c r="T308" i="41"/>
  <c r="S394" i="41"/>
  <c r="S374" i="41"/>
  <c r="S376" i="41" s="1"/>
  <c r="S387" i="41" s="1"/>
  <c r="Y394" i="41"/>
  <c r="Y374" i="41"/>
  <c r="Y376" i="41" s="1"/>
  <c r="Y387" i="41" s="1"/>
  <c r="N392" i="41"/>
  <c r="N310" i="41"/>
  <c r="N309" i="41"/>
  <c r="N308" i="41"/>
  <c r="X394" i="41"/>
  <c r="X374" i="41"/>
  <c r="X376" i="41" s="1"/>
  <c r="X387" i="41" s="1"/>
  <c r="Y392" i="41"/>
  <c r="Y310" i="41"/>
  <c r="Y309" i="41"/>
  <c r="Y308" i="41"/>
  <c r="S393" i="41"/>
  <c r="S341" i="41"/>
  <c r="S342" i="41"/>
  <c r="AG399" i="41"/>
  <c r="AG401" i="41"/>
  <c r="AG400" i="41"/>
  <c r="T394" i="41"/>
  <c r="T374" i="41"/>
  <c r="T376" i="41" s="1"/>
  <c r="T387" i="41" s="1"/>
  <c r="U337" i="41"/>
  <c r="X393" i="41"/>
  <c r="X341" i="41"/>
  <c r="X342" i="41"/>
  <c r="Z394" i="41"/>
  <c r="Z374" i="41"/>
  <c r="Z376" i="41" s="1"/>
  <c r="Z387" i="41" s="1"/>
  <c r="AA394" i="41"/>
  <c r="AA374" i="41"/>
  <c r="AA376" i="41" s="1"/>
  <c r="AA387" i="41" s="1"/>
  <c r="Z337" i="41"/>
  <c r="U392" i="41"/>
  <c r="U309" i="41"/>
  <c r="U310" i="41"/>
  <c r="U308" i="41"/>
  <c r="AD344" i="41"/>
  <c r="AD386" i="41" s="1"/>
  <c r="AD389" i="41" s="1"/>
  <c r="AD396" i="41" s="1"/>
  <c r="U394" i="41"/>
  <c r="U374" i="41"/>
  <c r="U376" i="41" s="1"/>
  <c r="U387" i="41" s="1"/>
  <c r="V394" i="41"/>
  <c r="V374" i="41"/>
  <c r="V376" i="41" s="1"/>
  <c r="V387" i="41" s="1"/>
  <c r="J387" i="41"/>
  <c r="M389" i="41"/>
  <c r="M396" i="41" s="1"/>
  <c r="Z392" i="41"/>
  <c r="Z309" i="41"/>
  <c r="Z310" i="41"/>
  <c r="Z308" i="41"/>
  <c r="O389" i="41"/>
  <c r="O396" i="41" s="1"/>
  <c r="Y337" i="41"/>
  <c r="J389" i="41" l="1"/>
  <c r="J396" i="41" s="1"/>
  <c r="J401" i="41" s="1"/>
  <c r="J404" i="41" s="1"/>
  <c r="J413" i="41" s="1"/>
  <c r="J32" i="65" s="1"/>
  <c r="T342" i="41"/>
  <c r="P399" i="41"/>
  <c r="P400" i="41"/>
  <c r="P405" i="41" s="1"/>
  <c r="P414" i="41" s="1"/>
  <c r="P33" i="65" s="1"/>
  <c r="P111" i="65" s="1"/>
  <c r="P33" i="82" s="1"/>
  <c r="P401" i="41"/>
  <c r="P404" i="41" s="1"/>
  <c r="P413" i="41" s="1"/>
  <c r="P32" i="65" s="1"/>
  <c r="P110" i="65" s="1"/>
  <c r="P139" i="65" s="1"/>
  <c r="P168" i="65" s="1"/>
  <c r="P73" i="105" s="1"/>
  <c r="AA344" i="41"/>
  <c r="AA386" i="41" s="1"/>
  <c r="AA389" i="41" s="1"/>
  <c r="AA396" i="41" s="1"/>
  <c r="AA400" i="41" s="1"/>
  <c r="AA405" i="41" s="1"/>
  <c r="AA414" i="41" s="1"/>
  <c r="AA33" i="65" s="1"/>
  <c r="AA111" i="65" s="1"/>
  <c r="AF399" i="41"/>
  <c r="AF401" i="41"/>
  <c r="AF404" i="41" s="1"/>
  <c r="AF413" i="41" s="1"/>
  <c r="AF32" i="65" s="1"/>
  <c r="AF110" i="65" s="1"/>
  <c r="AF32" i="82" s="1"/>
  <c r="V344" i="41"/>
  <c r="V386" i="41" s="1"/>
  <c r="V389" i="41" s="1"/>
  <c r="V396" i="41" s="1"/>
  <c r="AE399" i="41"/>
  <c r="AE400" i="41"/>
  <c r="AE405" i="41" s="1"/>
  <c r="AE414" i="41" s="1"/>
  <c r="AE33" i="65" s="1"/>
  <c r="AE111" i="65" s="1"/>
  <c r="AE140" i="65" s="1"/>
  <c r="AE169" i="65" s="1"/>
  <c r="AE74" i="105" s="1"/>
  <c r="T341" i="41"/>
  <c r="AG423" i="41"/>
  <c r="AG427" i="41" s="1"/>
  <c r="U312" i="41"/>
  <c r="U385" i="41" s="1"/>
  <c r="Z312" i="41"/>
  <c r="Z385" i="41" s="1"/>
  <c r="AF122" i="65"/>
  <c r="AF151" i="65" s="1"/>
  <c r="AF56" i="105" s="1"/>
  <c r="AF96" i="105" s="1"/>
  <c r="AF33" i="82"/>
  <c r="AF140" i="65"/>
  <c r="AF169" i="65" s="1"/>
  <c r="AF74" i="105" s="1"/>
  <c r="U393" i="41"/>
  <c r="U341" i="41"/>
  <c r="U342" i="41"/>
  <c r="N312" i="41"/>
  <c r="N385" i="41" s="1"/>
  <c r="N389" i="41" s="1"/>
  <c r="N396" i="41" s="1"/>
  <c r="AF406" i="41"/>
  <c r="AF415" i="41" s="1"/>
  <c r="AF34" i="65" s="1"/>
  <c r="AF112" i="65" s="1"/>
  <c r="S344" i="41"/>
  <c r="S386" i="41" s="1"/>
  <c r="S389" i="41" s="1"/>
  <c r="S396" i="41" s="1"/>
  <c r="AC401" i="41"/>
  <c r="AC404" i="41" s="1"/>
  <c r="AC413" i="41" s="1"/>
  <c r="AC32" i="65" s="1"/>
  <c r="AC110" i="65" s="1"/>
  <c r="AC400" i="41"/>
  <c r="AC405" i="41" s="1"/>
  <c r="AC414" i="41" s="1"/>
  <c r="AC33" i="65" s="1"/>
  <c r="AC111" i="65" s="1"/>
  <c r="AC399" i="41"/>
  <c r="T312" i="41"/>
  <c r="T385" i="41" s="1"/>
  <c r="P406" i="41"/>
  <c r="P415" i="41" s="1"/>
  <c r="P34" i="65" s="1"/>
  <c r="P112" i="65" s="1"/>
  <c r="Y393" i="41"/>
  <c r="Y341" i="41"/>
  <c r="Y342" i="41"/>
  <c r="M400" i="41"/>
  <c r="M405" i="41" s="1"/>
  <c r="M414" i="41" s="1"/>
  <c r="M33" i="65" s="1"/>
  <c r="M111" i="65" s="1"/>
  <c r="M399" i="41"/>
  <c r="M401" i="41"/>
  <c r="M404" i="41" s="1"/>
  <c r="M413" i="41" s="1"/>
  <c r="M32" i="65" s="1"/>
  <c r="M110" i="65" s="1"/>
  <c r="Z393" i="41"/>
  <c r="Z341" i="41"/>
  <c r="Z342" i="41"/>
  <c r="Y312" i="41"/>
  <c r="Y385" i="41" s="1"/>
  <c r="AE32" i="82"/>
  <c r="AE139" i="65"/>
  <c r="AE168" i="65" s="1"/>
  <c r="AE73" i="105" s="1"/>
  <c r="AE121" i="65"/>
  <c r="AE150" i="65" s="1"/>
  <c r="AE55" i="105" s="1"/>
  <c r="AE95" i="105" s="1"/>
  <c r="O401" i="41"/>
  <c r="O404" i="41" s="1"/>
  <c r="O413" i="41" s="1"/>
  <c r="O32" i="65" s="1"/>
  <c r="O110" i="65" s="1"/>
  <c r="O400" i="41"/>
  <c r="O405" i="41" s="1"/>
  <c r="O414" i="41" s="1"/>
  <c r="O33" i="65" s="1"/>
  <c r="O111" i="65" s="1"/>
  <c r="O399" i="41"/>
  <c r="H429" i="41"/>
  <c r="AD400" i="41"/>
  <c r="AD405" i="41" s="1"/>
  <c r="AD414" i="41" s="1"/>
  <c r="AD33" i="65" s="1"/>
  <c r="AD111" i="65" s="1"/>
  <c r="AD399" i="41"/>
  <c r="AD401" i="41"/>
  <c r="AD404" i="41" s="1"/>
  <c r="AD413" i="41" s="1"/>
  <c r="AD32" i="65" s="1"/>
  <c r="AD110" i="65" s="1"/>
  <c r="X344" i="41"/>
  <c r="X386" i="41" s="1"/>
  <c r="X389" i="41" s="1"/>
  <c r="X396" i="41" s="1"/>
  <c r="AE406" i="41"/>
  <c r="AE415" i="41" s="1"/>
  <c r="AE34" i="65" s="1"/>
  <c r="AE112" i="65" s="1"/>
  <c r="J400" i="41" l="1"/>
  <c r="J405" i="41" s="1"/>
  <c r="J414" i="41" s="1"/>
  <c r="J33" i="65" s="1"/>
  <c r="J111" i="65" s="1"/>
  <c r="J399" i="41"/>
  <c r="AE423" i="41"/>
  <c r="AE427" i="41" s="1"/>
  <c r="AE33" i="82"/>
  <c r="P131" i="65"/>
  <c r="P160" i="65" s="1"/>
  <c r="P65" i="105" s="1"/>
  <c r="T344" i="41"/>
  <c r="T386" i="41" s="1"/>
  <c r="T389" i="41" s="1"/>
  <c r="T396" i="41" s="1"/>
  <c r="T399" i="41" s="1"/>
  <c r="P122" i="65"/>
  <c r="P151" i="65" s="1"/>
  <c r="P56" i="105" s="1"/>
  <c r="P96" i="105" s="1"/>
  <c r="P140" i="65"/>
  <c r="P169" i="65" s="1"/>
  <c r="P74" i="105" s="1"/>
  <c r="P116" i="105" s="1"/>
  <c r="P423" i="41"/>
  <c r="P427" i="41" s="1"/>
  <c r="P32" i="82"/>
  <c r="P130" i="65"/>
  <c r="P159" i="65" s="1"/>
  <c r="P64" i="105" s="1"/>
  <c r="P121" i="65"/>
  <c r="P150" i="65" s="1"/>
  <c r="P55" i="105" s="1"/>
  <c r="P95" i="105" s="1"/>
  <c r="AF423" i="41"/>
  <c r="AF427" i="41" s="1"/>
  <c r="AF121" i="65"/>
  <c r="AF150" i="65" s="1"/>
  <c r="AF55" i="105" s="1"/>
  <c r="AF95" i="105" s="1"/>
  <c r="AF139" i="65"/>
  <c r="AF168" i="65" s="1"/>
  <c r="AF73" i="105" s="1"/>
  <c r="AF193" i="105" s="1"/>
  <c r="AE122" i="65"/>
  <c r="AE151" i="65" s="1"/>
  <c r="AE56" i="105" s="1"/>
  <c r="AE96" i="105" s="1"/>
  <c r="V399" i="41"/>
  <c r="V400" i="41"/>
  <c r="V405" i="41" s="1"/>
  <c r="V414" i="41" s="1"/>
  <c r="V33" i="65" s="1"/>
  <c r="V111" i="65" s="1"/>
  <c r="V140" i="65" s="1"/>
  <c r="V169" i="65" s="1"/>
  <c r="V74" i="105" s="1"/>
  <c r="AA399" i="41"/>
  <c r="AA401" i="41"/>
  <c r="AA404" i="41" s="1"/>
  <c r="AA413" i="41" s="1"/>
  <c r="AA32" i="65" s="1"/>
  <c r="AA110" i="65" s="1"/>
  <c r="AA32" i="82" s="1"/>
  <c r="V401" i="41"/>
  <c r="V404" i="41" s="1"/>
  <c r="V413" i="41" s="1"/>
  <c r="V32" i="65" s="1"/>
  <c r="V110" i="65" s="1"/>
  <c r="V130" i="65" s="1"/>
  <c r="V159" i="65" s="1"/>
  <c r="V64" i="105" s="1"/>
  <c r="M423" i="41"/>
  <c r="M427" i="41" s="1"/>
  <c r="X400" i="41"/>
  <c r="X405" i="41" s="1"/>
  <c r="X414" i="41" s="1"/>
  <c r="X33" i="65" s="1"/>
  <c r="X111" i="65" s="1"/>
  <c r="X399" i="41"/>
  <c r="X401" i="41"/>
  <c r="X404" i="41" s="1"/>
  <c r="X413" i="41" s="1"/>
  <c r="X32" i="65" s="1"/>
  <c r="X110" i="65" s="1"/>
  <c r="P194" i="105"/>
  <c r="O423" i="41"/>
  <c r="O427" i="41" s="1"/>
  <c r="O406" i="41"/>
  <c r="O415" i="41" s="1"/>
  <c r="O34" i="65" s="1"/>
  <c r="O112" i="65" s="1"/>
  <c r="M122" i="65"/>
  <c r="M151" i="65" s="1"/>
  <c r="M56" i="105" s="1"/>
  <c r="M96" i="105" s="1"/>
  <c r="M131" i="65"/>
  <c r="M160" i="65" s="1"/>
  <c r="M65" i="105" s="1"/>
  <c r="M140" i="65"/>
  <c r="M169" i="65" s="1"/>
  <c r="M74" i="105" s="1"/>
  <c r="M33" i="82"/>
  <c r="S399" i="41"/>
  <c r="S401" i="41"/>
  <c r="S404" i="41" s="1"/>
  <c r="S413" i="41" s="1"/>
  <c r="S32" i="65" s="1"/>
  <c r="S110" i="65" s="1"/>
  <c r="S400" i="41"/>
  <c r="S405" i="41" s="1"/>
  <c r="S414" i="41" s="1"/>
  <c r="S33" i="65" s="1"/>
  <c r="S111" i="65" s="1"/>
  <c r="P115" i="105"/>
  <c r="P193" i="105"/>
  <c r="AF194" i="105"/>
  <c r="AF116" i="105"/>
  <c r="AA33" i="82"/>
  <c r="AA140" i="65"/>
  <c r="AA169" i="65" s="1"/>
  <c r="AA74" i="105" s="1"/>
  <c r="AA122" i="65"/>
  <c r="AA151" i="65" s="1"/>
  <c r="AA56" i="105" s="1"/>
  <c r="AA96" i="105" s="1"/>
  <c r="O32" i="82"/>
  <c r="O121" i="65"/>
  <c r="O150" i="65" s="1"/>
  <c r="O55" i="105" s="1"/>
  <c r="O95" i="105" s="1"/>
  <c r="O130" i="65"/>
  <c r="O159" i="65" s="1"/>
  <c r="O64" i="105" s="1"/>
  <c r="O139" i="65"/>
  <c r="O168" i="65" s="1"/>
  <c r="O73" i="105" s="1"/>
  <c r="Y344" i="41"/>
  <c r="Y386" i="41" s="1"/>
  <c r="Y389" i="41" s="1"/>
  <c r="Y396" i="41" s="1"/>
  <c r="AC423" i="41"/>
  <c r="AC427" i="41" s="1"/>
  <c r="AC406" i="41"/>
  <c r="AC415" i="41" s="1"/>
  <c r="AC34" i="65" s="1"/>
  <c r="AC112" i="65" s="1"/>
  <c r="N401" i="41"/>
  <c r="N404" i="41" s="1"/>
  <c r="N413" i="41" s="1"/>
  <c r="N32" i="65" s="1"/>
  <c r="N110" i="65" s="1"/>
  <c r="N399" i="41"/>
  <c r="N400" i="41"/>
  <c r="N405" i="41" s="1"/>
  <c r="N414" i="41" s="1"/>
  <c r="N33" i="65" s="1"/>
  <c r="N111" i="65" s="1"/>
  <c r="J131" i="65"/>
  <c r="J160" i="65" s="1"/>
  <c r="J65" i="105" s="1"/>
  <c r="J140" i="65"/>
  <c r="J169" i="65" s="1"/>
  <c r="J74" i="105" s="1"/>
  <c r="J33" i="82"/>
  <c r="J122" i="65"/>
  <c r="J151" i="65" s="1"/>
  <c r="J56" i="105" s="1"/>
  <c r="J96" i="105" s="1"/>
  <c r="AF34" i="82"/>
  <c r="AF141" i="65"/>
  <c r="AF170" i="65" s="1"/>
  <c r="AF75" i="105" s="1"/>
  <c r="AF123" i="65"/>
  <c r="AF152" i="65" s="1"/>
  <c r="AF57" i="105" s="1"/>
  <c r="AF97" i="105" s="1"/>
  <c r="AD32" i="82"/>
  <c r="AD121" i="65"/>
  <c r="AD150" i="65" s="1"/>
  <c r="AD55" i="105" s="1"/>
  <c r="AD95" i="105" s="1"/>
  <c r="AD139" i="65"/>
  <c r="AD168" i="65" s="1"/>
  <c r="AD73" i="105" s="1"/>
  <c r="Z344" i="41"/>
  <c r="Z386" i="41" s="1"/>
  <c r="Z389" i="41" s="1"/>
  <c r="Z396" i="41" s="1"/>
  <c r="AD423" i="41"/>
  <c r="AD427" i="41" s="1"/>
  <c r="AD406" i="41"/>
  <c r="AD415" i="41" s="1"/>
  <c r="AD34" i="65" s="1"/>
  <c r="AD112" i="65" s="1"/>
  <c r="AC33" i="82"/>
  <c r="AC122" i="65"/>
  <c r="AC151" i="65" s="1"/>
  <c r="AC56" i="105" s="1"/>
  <c r="AC96" i="105" s="1"/>
  <c r="AC140" i="65"/>
  <c r="AC169" i="65" s="1"/>
  <c r="AC74" i="105" s="1"/>
  <c r="P183" i="105"/>
  <c r="P106" i="105"/>
  <c r="U344" i="41"/>
  <c r="AE194" i="105"/>
  <c r="AE116" i="105"/>
  <c r="V406" i="41"/>
  <c r="V415" i="41" s="1"/>
  <c r="V34" i="65" s="1"/>
  <c r="V112" i="65" s="1"/>
  <c r="J423" i="41"/>
  <c r="J406" i="41"/>
  <c r="J415" i="41" s="1"/>
  <c r="J34" i="65" s="1"/>
  <c r="J112" i="65" s="1"/>
  <c r="O33" i="82"/>
  <c r="O122" i="65"/>
  <c r="O151" i="65" s="1"/>
  <c r="O56" i="105" s="1"/>
  <c r="O96" i="105" s="1"/>
  <c r="O131" i="65"/>
  <c r="O160" i="65" s="1"/>
  <c r="O65" i="105" s="1"/>
  <c r="O140" i="65"/>
  <c r="O169" i="65" s="1"/>
  <c r="O74" i="105" s="1"/>
  <c r="AE34" i="82"/>
  <c r="AE141" i="65"/>
  <c r="AE170" i="65" s="1"/>
  <c r="AE75" i="105" s="1"/>
  <c r="AE123" i="65"/>
  <c r="AE152" i="65" s="1"/>
  <c r="AE57" i="105" s="1"/>
  <c r="AE97" i="105" s="1"/>
  <c r="AD122" i="65"/>
  <c r="AD151" i="65" s="1"/>
  <c r="AD56" i="105" s="1"/>
  <c r="AD96" i="105" s="1"/>
  <c r="AD140" i="65"/>
  <c r="AD169" i="65" s="1"/>
  <c r="AD74" i="105" s="1"/>
  <c r="AD33" i="82"/>
  <c r="AE115" i="105"/>
  <c r="AE193" i="105"/>
  <c r="M139" i="65"/>
  <c r="M168" i="65" s="1"/>
  <c r="M73" i="105" s="1"/>
  <c r="M32" i="82"/>
  <c r="M121" i="65"/>
  <c r="M150" i="65" s="1"/>
  <c r="M55" i="105" s="1"/>
  <c r="M95" i="105" s="1"/>
  <c r="M130" i="65"/>
  <c r="M159" i="65" s="1"/>
  <c r="M64" i="105" s="1"/>
  <c r="P132" i="65"/>
  <c r="P161" i="65" s="1"/>
  <c r="P66" i="105" s="1"/>
  <c r="P141" i="65"/>
  <c r="P170" i="65" s="1"/>
  <c r="P75" i="105" s="1"/>
  <c r="P123" i="65"/>
  <c r="P152" i="65" s="1"/>
  <c r="P57" i="105" s="1"/>
  <c r="P97" i="105" s="1"/>
  <c r="P34" i="82"/>
  <c r="AC32" i="82"/>
  <c r="AC139" i="65"/>
  <c r="AC168" i="65" s="1"/>
  <c r="AC73" i="105" s="1"/>
  <c r="AC121" i="65"/>
  <c r="AC150" i="65" s="1"/>
  <c r="AC55" i="105" s="1"/>
  <c r="AC95" i="105" s="1"/>
  <c r="P182" i="105"/>
  <c r="P105" i="105"/>
  <c r="J110" i="65"/>
  <c r="V121" i="65" l="1"/>
  <c r="V150" i="65" s="1"/>
  <c r="V55" i="105" s="1"/>
  <c r="V95" i="105" s="1"/>
  <c r="V32" i="82"/>
  <c r="V122" i="65"/>
  <c r="V151" i="65" s="1"/>
  <c r="V56" i="105" s="1"/>
  <c r="V96" i="105" s="1"/>
  <c r="P102" i="105"/>
  <c r="P174" i="105" s="1"/>
  <c r="P65" i="82" s="1"/>
  <c r="T400" i="41"/>
  <c r="T405" i="41" s="1"/>
  <c r="T414" i="41" s="1"/>
  <c r="T33" i="65" s="1"/>
  <c r="T111" i="65" s="1"/>
  <c r="T33" i="82" s="1"/>
  <c r="AF115" i="105"/>
  <c r="V139" i="65"/>
  <c r="V168" i="65" s="1"/>
  <c r="V73" i="105" s="1"/>
  <c r="V115" i="105" s="1"/>
  <c r="V131" i="65"/>
  <c r="V160" i="65" s="1"/>
  <c r="V65" i="105" s="1"/>
  <c r="V183" i="105" s="1"/>
  <c r="V423" i="41"/>
  <c r="V427" i="41" s="1"/>
  <c r="AE102" i="105"/>
  <c r="AE174" i="105" s="1"/>
  <c r="AE65" i="82" s="1"/>
  <c r="V33" i="82"/>
  <c r="AA423" i="41"/>
  <c r="AA427" i="41" s="1"/>
  <c r="AF102" i="105"/>
  <c r="AF174" i="105" s="1"/>
  <c r="AF65" i="82" s="1"/>
  <c r="T401" i="41"/>
  <c r="T404" i="41" s="1"/>
  <c r="T413" i="41" s="1"/>
  <c r="T32" i="65" s="1"/>
  <c r="T110" i="65" s="1"/>
  <c r="T139" i="65" s="1"/>
  <c r="T168" i="65" s="1"/>
  <c r="T73" i="105" s="1"/>
  <c r="AA121" i="65"/>
  <c r="AA150" i="65" s="1"/>
  <c r="AA55" i="105" s="1"/>
  <c r="AA95" i="105" s="1"/>
  <c r="AA406" i="41"/>
  <c r="AA415" i="41" s="1"/>
  <c r="AA34" i="65" s="1"/>
  <c r="AA112" i="65" s="1"/>
  <c r="AA141" i="65" s="1"/>
  <c r="AA170" i="65" s="1"/>
  <c r="AA75" i="105" s="1"/>
  <c r="AA139" i="65"/>
  <c r="AA168" i="65" s="1"/>
  <c r="AA73" i="105" s="1"/>
  <c r="AA193" i="105" s="1"/>
  <c r="M102" i="105"/>
  <c r="M140" i="105" s="1"/>
  <c r="P184" i="105"/>
  <c r="P189" i="105" s="1"/>
  <c r="P107" i="105"/>
  <c r="P112" i="105" s="1"/>
  <c r="J427" i="41"/>
  <c r="V182" i="105"/>
  <c r="V105" i="105"/>
  <c r="Y401" i="41"/>
  <c r="Y404" i="41" s="1"/>
  <c r="Y413" i="41" s="1"/>
  <c r="Y32" i="65" s="1"/>
  <c r="Y110" i="65" s="1"/>
  <c r="Y399" i="41"/>
  <c r="Y400" i="41"/>
  <c r="Y405" i="41" s="1"/>
  <c r="Y414" i="41" s="1"/>
  <c r="Y33" i="65" s="1"/>
  <c r="Y111" i="65" s="1"/>
  <c r="S139" i="65"/>
  <c r="S168" i="65" s="1"/>
  <c r="S73" i="105" s="1"/>
  <c r="S32" i="82"/>
  <c r="S130" i="65"/>
  <c r="S159" i="65" s="1"/>
  <c r="S64" i="105" s="1"/>
  <c r="S121" i="65"/>
  <c r="S150" i="65" s="1"/>
  <c r="S55" i="105" s="1"/>
  <c r="S95" i="105" s="1"/>
  <c r="M106" i="105"/>
  <c r="M183" i="105"/>
  <c r="AC193" i="105"/>
  <c r="AC115" i="105"/>
  <c r="M182" i="105"/>
  <c r="M105" i="105"/>
  <c r="O194" i="105"/>
  <c r="O116" i="105"/>
  <c r="V123" i="65"/>
  <c r="V152" i="65" s="1"/>
  <c r="V57" i="105" s="1"/>
  <c r="V97" i="105" s="1"/>
  <c r="V141" i="65"/>
  <c r="V170" i="65" s="1"/>
  <c r="V75" i="105" s="1"/>
  <c r="V34" i="82"/>
  <c r="V132" i="65"/>
  <c r="V161" i="65" s="1"/>
  <c r="V66" i="105" s="1"/>
  <c r="J116" i="105"/>
  <c r="J194" i="105"/>
  <c r="N33" i="82"/>
  <c r="N122" i="65"/>
  <c r="N151" i="65" s="1"/>
  <c r="N56" i="105" s="1"/>
  <c r="N96" i="105" s="1"/>
  <c r="N131" i="65"/>
  <c r="N160" i="65" s="1"/>
  <c r="N65" i="105" s="1"/>
  <c r="N140" i="65"/>
  <c r="N169" i="65" s="1"/>
  <c r="N74" i="105" s="1"/>
  <c r="O193" i="105"/>
  <c r="O115" i="105"/>
  <c r="T406" i="41"/>
  <c r="T415" i="41" s="1"/>
  <c r="T34" i="65" s="1"/>
  <c r="T112" i="65" s="1"/>
  <c r="S423" i="41"/>
  <c r="S427" i="41" s="1"/>
  <c r="S406" i="41"/>
  <c r="S415" i="41" s="1"/>
  <c r="S34" i="65" s="1"/>
  <c r="S112" i="65" s="1"/>
  <c r="AD116" i="105"/>
  <c r="AD194" i="105"/>
  <c r="O106" i="105"/>
  <c r="O183" i="105"/>
  <c r="AC194" i="105"/>
  <c r="AC116" i="105"/>
  <c r="AD123" i="65"/>
  <c r="AD152" i="65" s="1"/>
  <c r="AD57" i="105" s="1"/>
  <c r="AD97" i="105" s="1"/>
  <c r="AD102" i="105" s="1"/>
  <c r="AD34" i="82"/>
  <c r="AD141" i="65"/>
  <c r="AD170" i="65" s="1"/>
  <c r="AD75" i="105" s="1"/>
  <c r="J183" i="105"/>
  <c r="J106" i="105"/>
  <c r="N423" i="41"/>
  <c r="N427" i="41" s="1"/>
  <c r="N406" i="41"/>
  <c r="N415" i="41" s="1"/>
  <c r="N34" i="65" s="1"/>
  <c r="N112" i="65" s="1"/>
  <c r="O182" i="105"/>
  <c r="O105" i="105"/>
  <c r="O132" i="65"/>
  <c r="O161" i="65" s="1"/>
  <c r="O66" i="105" s="1"/>
  <c r="O141" i="65"/>
  <c r="O170" i="65" s="1"/>
  <c r="O75" i="105" s="1"/>
  <c r="O34" i="82"/>
  <c r="O123" i="65"/>
  <c r="O152" i="65" s="1"/>
  <c r="O57" i="105" s="1"/>
  <c r="O97" i="105" s="1"/>
  <c r="O102" i="105" s="1"/>
  <c r="AF117" i="105"/>
  <c r="AF195" i="105"/>
  <c r="AF200" i="105" s="1"/>
  <c r="N121" i="65"/>
  <c r="N150" i="65" s="1"/>
  <c r="N55" i="105" s="1"/>
  <c r="N95" i="105" s="1"/>
  <c r="N130" i="65"/>
  <c r="N159" i="65" s="1"/>
  <c r="N64" i="105" s="1"/>
  <c r="N139" i="65"/>
  <c r="N168" i="65" s="1"/>
  <c r="N73" i="105" s="1"/>
  <c r="N32" i="82"/>
  <c r="AA194" i="105"/>
  <c r="AA116" i="105"/>
  <c r="X139" i="65"/>
  <c r="X168" i="65" s="1"/>
  <c r="X73" i="105" s="1"/>
  <c r="X121" i="65"/>
  <c r="X150" i="65" s="1"/>
  <c r="X55" i="105" s="1"/>
  <c r="X95" i="105" s="1"/>
  <c r="X32" i="82"/>
  <c r="M115" i="105"/>
  <c r="M193" i="105"/>
  <c r="Z399" i="41"/>
  <c r="Z400" i="41"/>
  <c r="Z405" i="41" s="1"/>
  <c r="Z414" i="41" s="1"/>
  <c r="Z33" i="65" s="1"/>
  <c r="Z111" i="65" s="1"/>
  <c r="Z401" i="41"/>
  <c r="Z404" i="41" s="1"/>
  <c r="Z413" i="41" s="1"/>
  <c r="Z32" i="65" s="1"/>
  <c r="Z110" i="65" s="1"/>
  <c r="AC141" i="65"/>
  <c r="AC170" i="65" s="1"/>
  <c r="AC75" i="105" s="1"/>
  <c r="AC34" i="82"/>
  <c r="AC123" i="65"/>
  <c r="AC152" i="65" s="1"/>
  <c r="AC57" i="105" s="1"/>
  <c r="AC97" i="105" s="1"/>
  <c r="AC102" i="105" s="1"/>
  <c r="X423" i="41"/>
  <c r="X427" i="41" s="1"/>
  <c r="X406" i="41"/>
  <c r="X415" i="41" s="1"/>
  <c r="X34" i="65" s="1"/>
  <c r="X112" i="65" s="1"/>
  <c r="V116" i="105"/>
  <c r="V194" i="105"/>
  <c r="J121" i="65"/>
  <c r="J150" i="65" s="1"/>
  <c r="J130" i="65"/>
  <c r="J159" i="65" s="1"/>
  <c r="J139" i="65"/>
  <c r="J168" i="65" s="1"/>
  <c r="J32" i="82"/>
  <c r="P195" i="105"/>
  <c r="P200" i="105" s="1"/>
  <c r="P117" i="105"/>
  <c r="P122" i="105" s="1"/>
  <c r="AE195" i="105"/>
  <c r="AE200" i="105" s="1"/>
  <c r="AE117" i="105"/>
  <c r="AE122" i="105" s="1"/>
  <c r="J132" i="65"/>
  <c r="J161" i="65" s="1"/>
  <c r="J66" i="105" s="1"/>
  <c r="J123" i="65"/>
  <c r="J152" i="65" s="1"/>
  <c r="J57" i="105" s="1"/>
  <c r="J97" i="105" s="1"/>
  <c r="J141" i="65"/>
  <c r="J170" i="65" s="1"/>
  <c r="J75" i="105" s="1"/>
  <c r="J34" i="82"/>
  <c r="U386" i="41"/>
  <c r="U389" i="41" s="1"/>
  <c r="U396" i="41" s="1"/>
  <c r="AD115" i="105"/>
  <c r="AD193" i="105"/>
  <c r="T140" i="65"/>
  <c r="T169" i="65" s="1"/>
  <c r="T74" i="105" s="1"/>
  <c r="S122" i="65"/>
  <c r="S151" i="65" s="1"/>
  <c r="S56" i="105" s="1"/>
  <c r="S96" i="105" s="1"/>
  <c r="S131" i="65"/>
  <c r="S160" i="65" s="1"/>
  <c r="S65" i="105" s="1"/>
  <c r="S33" i="82"/>
  <c r="S140" i="65"/>
  <c r="S169" i="65" s="1"/>
  <c r="S74" i="105" s="1"/>
  <c r="M116" i="105"/>
  <c r="M194" i="105"/>
  <c r="X122" i="65"/>
  <c r="X151" i="65" s="1"/>
  <c r="X56" i="105" s="1"/>
  <c r="X96" i="105" s="1"/>
  <c r="X140" i="65"/>
  <c r="X169" i="65" s="1"/>
  <c r="X74" i="105" s="1"/>
  <c r="X33" i="82"/>
  <c r="T131" i="65" l="1"/>
  <c r="T160" i="65" s="1"/>
  <c r="T65" i="105" s="1"/>
  <c r="V193" i="105"/>
  <c r="T122" i="65"/>
  <c r="T151" i="65" s="1"/>
  <c r="T56" i="105" s="1"/>
  <c r="T96" i="105" s="1"/>
  <c r="P146" i="105"/>
  <c r="P63" i="82" s="1"/>
  <c r="T423" i="41"/>
  <c r="T427" i="41" s="1"/>
  <c r="V102" i="105"/>
  <c r="V174" i="105" s="1"/>
  <c r="V65" i="82" s="1"/>
  <c r="P140" i="105"/>
  <c r="P62" i="82" s="1"/>
  <c r="AA123" i="65"/>
  <c r="AA152" i="65" s="1"/>
  <c r="AA57" i="105" s="1"/>
  <c r="AA97" i="105" s="1"/>
  <c r="AA102" i="105" s="1"/>
  <c r="AA34" i="82"/>
  <c r="T32" i="82"/>
  <c r="T121" i="65"/>
  <c r="T150" i="65" s="1"/>
  <c r="T55" i="105" s="1"/>
  <c r="T95" i="105" s="1"/>
  <c r="T130" i="65"/>
  <c r="T159" i="65" s="1"/>
  <c r="T64" i="105" s="1"/>
  <c r="T105" i="105" s="1"/>
  <c r="AF122" i="105"/>
  <c r="AF148" i="105" s="1"/>
  <c r="V106" i="105"/>
  <c r="M146" i="105"/>
  <c r="M63" i="82" s="1"/>
  <c r="M174" i="105"/>
  <c r="M65" i="82" s="1"/>
  <c r="AE146" i="105"/>
  <c r="AE63" i="82" s="1"/>
  <c r="AE140" i="105"/>
  <c r="AF146" i="105"/>
  <c r="AF63" i="82" s="1"/>
  <c r="AF140" i="105"/>
  <c r="O146" i="105"/>
  <c r="O63" i="82" s="1"/>
  <c r="O174" i="105"/>
  <c r="O65" i="82" s="1"/>
  <c r="O140" i="105"/>
  <c r="O62" i="82" s="1"/>
  <c r="V140" i="105"/>
  <c r="V62" i="82" s="1"/>
  <c r="AE142" i="105"/>
  <c r="AE148" i="105"/>
  <c r="P147" i="105"/>
  <c r="P141" i="105"/>
  <c r="AC140" i="105"/>
  <c r="AC206" i="105" s="1"/>
  <c r="AC174" i="105"/>
  <c r="AC65" i="82" s="1"/>
  <c r="AC146" i="105"/>
  <c r="AC63" i="82" s="1"/>
  <c r="AD174" i="105"/>
  <c r="AD65" i="82" s="1"/>
  <c r="AD146" i="105"/>
  <c r="AD63" i="82" s="1"/>
  <c r="AD140" i="105"/>
  <c r="AD206" i="105" s="1"/>
  <c r="P148" i="105"/>
  <c r="P142" i="105"/>
  <c r="AA115" i="105"/>
  <c r="M189" i="105"/>
  <c r="M206" i="105" s="1"/>
  <c r="M73" i="82" s="1"/>
  <c r="AC195" i="105"/>
  <c r="AC200" i="105" s="1"/>
  <c r="AC117" i="105"/>
  <c r="AC122" i="105" s="1"/>
  <c r="AD117" i="105"/>
  <c r="AD122" i="105" s="1"/>
  <c r="AD195" i="105"/>
  <c r="AD200" i="105" s="1"/>
  <c r="N106" i="105"/>
  <c r="N183" i="105"/>
  <c r="Y139" i="65"/>
  <c r="Y168" i="65" s="1"/>
  <c r="Y73" i="105" s="1"/>
  <c r="Y121" i="65"/>
  <c r="Y150" i="65" s="1"/>
  <c r="Y55" i="105" s="1"/>
  <c r="Y95" i="105" s="1"/>
  <c r="Y32" i="82"/>
  <c r="AA195" i="105"/>
  <c r="AA200" i="105" s="1"/>
  <c r="AA117" i="105"/>
  <c r="J107" i="105"/>
  <c r="J184" i="105"/>
  <c r="J73" i="105"/>
  <c r="M62" i="82"/>
  <c r="Z139" i="65"/>
  <c r="Z168" i="65" s="1"/>
  <c r="Z73" i="105" s="1"/>
  <c r="Z121" i="65"/>
  <c r="Z150" i="65" s="1"/>
  <c r="Z55" i="105" s="1"/>
  <c r="Z95" i="105" s="1"/>
  <c r="Z32" i="82"/>
  <c r="V195" i="105"/>
  <c r="V200" i="105" s="1"/>
  <c r="V117" i="105"/>
  <c r="V122" i="105" s="1"/>
  <c r="J64" i="105"/>
  <c r="Z122" i="65"/>
  <c r="Z151" i="65" s="1"/>
  <c r="Z56" i="105" s="1"/>
  <c r="Z96" i="105" s="1"/>
  <c r="Z33" i="82"/>
  <c r="Z140" i="65"/>
  <c r="Z169" i="65" s="1"/>
  <c r="Z74" i="105" s="1"/>
  <c r="N115" i="105"/>
  <c r="N193" i="105"/>
  <c r="O195" i="105"/>
  <c r="O200" i="105" s="1"/>
  <c r="O117" i="105"/>
  <c r="O122" i="105" s="1"/>
  <c r="N132" i="65"/>
  <c r="N161" i="65" s="1"/>
  <c r="N66" i="105" s="1"/>
  <c r="N123" i="65"/>
  <c r="N152" i="65" s="1"/>
  <c r="N57" i="105" s="1"/>
  <c r="N97" i="105" s="1"/>
  <c r="N141" i="65"/>
  <c r="N170" i="65" s="1"/>
  <c r="N75" i="105" s="1"/>
  <c r="N34" i="82"/>
  <c r="T123" i="65"/>
  <c r="T152" i="65" s="1"/>
  <c r="T57" i="105" s="1"/>
  <c r="T97" i="105" s="1"/>
  <c r="T141" i="65"/>
  <c r="T170" i="65" s="1"/>
  <c r="T75" i="105" s="1"/>
  <c r="T34" i="82"/>
  <c r="T132" i="65"/>
  <c r="T161" i="65" s="1"/>
  <c r="T66" i="105" s="1"/>
  <c r="X194" i="105"/>
  <c r="X116" i="105"/>
  <c r="T194" i="105"/>
  <c r="T116" i="105"/>
  <c r="T106" i="105"/>
  <c r="T183" i="105"/>
  <c r="U399" i="41"/>
  <c r="U400" i="41"/>
  <c r="U405" i="41" s="1"/>
  <c r="U414" i="41" s="1"/>
  <c r="U33" i="65" s="1"/>
  <c r="U111" i="65" s="1"/>
  <c r="U401" i="41"/>
  <c r="U404" i="41" s="1"/>
  <c r="U413" i="41" s="1"/>
  <c r="U32" i="65" s="1"/>
  <c r="J55" i="105"/>
  <c r="X34" i="82"/>
  <c r="X123" i="65"/>
  <c r="X152" i="65" s="1"/>
  <c r="X57" i="105" s="1"/>
  <c r="X97" i="105" s="1"/>
  <c r="X102" i="105" s="1"/>
  <c r="X141" i="65"/>
  <c r="X170" i="65" s="1"/>
  <c r="X75" i="105" s="1"/>
  <c r="Z423" i="41"/>
  <c r="Z427" i="41" s="1"/>
  <c r="Z406" i="41"/>
  <c r="Z415" i="41" s="1"/>
  <c r="Z34" i="65" s="1"/>
  <c r="Z112" i="65" s="1"/>
  <c r="N182" i="105"/>
  <c r="N105" i="105"/>
  <c r="O184" i="105"/>
  <c r="O189" i="105" s="1"/>
  <c r="O107" i="105"/>
  <c r="O112" i="105" s="1"/>
  <c r="S182" i="105"/>
  <c r="S105" i="105"/>
  <c r="T193" i="105"/>
  <c r="T115" i="105"/>
  <c r="M200" i="105"/>
  <c r="M207" i="105" s="1"/>
  <c r="M74" i="82" s="1"/>
  <c r="X193" i="105"/>
  <c r="X115" i="105"/>
  <c r="Y122" i="65"/>
  <c r="Y151" i="65" s="1"/>
  <c r="Y56" i="105" s="1"/>
  <c r="Y96" i="105" s="1"/>
  <c r="Y33" i="82"/>
  <c r="Y140" i="65"/>
  <c r="Y169" i="65" s="1"/>
  <c r="Y74" i="105" s="1"/>
  <c r="S116" i="105"/>
  <c r="S194" i="105"/>
  <c r="S106" i="105"/>
  <c r="S183" i="105"/>
  <c r="J195" i="105"/>
  <c r="J117" i="105"/>
  <c r="M122" i="105"/>
  <c r="S141" i="65"/>
  <c r="S170" i="65" s="1"/>
  <c r="S75" i="105" s="1"/>
  <c r="S132" i="65"/>
  <c r="S161" i="65" s="1"/>
  <c r="S66" i="105" s="1"/>
  <c r="S34" i="82"/>
  <c r="S123" i="65"/>
  <c r="S152" i="65" s="1"/>
  <c r="S57" i="105" s="1"/>
  <c r="S97" i="105" s="1"/>
  <c r="S102" i="105" s="1"/>
  <c r="N194" i="105"/>
  <c r="N116" i="105"/>
  <c r="V184" i="105"/>
  <c r="V189" i="105" s="1"/>
  <c r="V107" i="105"/>
  <c r="M112" i="105"/>
  <c r="S193" i="105"/>
  <c r="S115" i="105"/>
  <c r="Y423" i="41"/>
  <c r="Y427" i="41" s="1"/>
  <c r="Y406" i="41"/>
  <c r="Y415" i="41" s="1"/>
  <c r="Y34" i="65" s="1"/>
  <c r="Y112" i="65" s="1"/>
  <c r="V146" i="105" l="1"/>
  <c r="V63" i="82" s="1"/>
  <c r="P206" i="105"/>
  <c r="P73" i="82" s="1"/>
  <c r="P207" i="105"/>
  <c r="P74" i="82" s="1"/>
  <c r="AF142" i="105"/>
  <c r="O206" i="105"/>
  <c r="O73" i="82" s="1"/>
  <c r="T182" i="105"/>
  <c r="V112" i="105"/>
  <c r="V141" i="105" s="1"/>
  <c r="T102" i="105"/>
  <c r="T140" i="105" s="1"/>
  <c r="T62" i="82" s="1"/>
  <c r="V206" i="105"/>
  <c r="V73" i="82" s="1"/>
  <c r="AD62" i="82"/>
  <c r="O207" i="105"/>
  <c r="O74" i="82" s="1"/>
  <c r="AD207" i="105"/>
  <c r="AD74" i="82" s="1"/>
  <c r="AE62" i="82"/>
  <c r="AE206" i="105"/>
  <c r="AE207" i="105"/>
  <c r="AE74" i="82" s="1"/>
  <c r="AF62" i="82"/>
  <c r="AF206" i="105"/>
  <c r="AC207" i="105"/>
  <c r="AC74" i="82" s="1"/>
  <c r="AC62" i="82"/>
  <c r="V207" i="105"/>
  <c r="V74" i="82" s="1"/>
  <c r="AF207" i="105"/>
  <c r="AF74" i="82" s="1"/>
  <c r="AD148" i="105"/>
  <c r="AD142" i="105"/>
  <c r="O141" i="105"/>
  <c r="O147" i="105"/>
  <c r="X174" i="105"/>
  <c r="X65" i="82" s="1"/>
  <c r="X140" i="105"/>
  <c r="X206" i="105" s="1"/>
  <c r="X146" i="105"/>
  <c r="X63" i="82" s="1"/>
  <c r="V142" i="105"/>
  <c r="V148" i="105"/>
  <c r="AC142" i="105"/>
  <c r="AC148" i="105"/>
  <c r="S174" i="105"/>
  <c r="S65" i="82" s="1"/>
  <c r="S146" i="105"/>
  <c r="S63" i="82" s="1"/>
  <c r="S140" i="105"/>
  <c r="S62" i="82" s="1"/>
  <c r="O142" i="105"/>
  <c r="O148" i="105"/>
  <c r="AA122" i="105"/>
  <c r="AA140" i="105"/>
  <c r="AA146" i="105"/>
  <c r="AA63" i="82" s="1"/>
  <c r="AA174" i="105"/>
  <c r="AA65" i="82" s="1"/>
  <c r="N102" i="105"/>
  <c r="S195" i="105"/>
  <c r="S200" i="105" s="1"/>
  <c r="S117" i="105"/>
  <c r="S122" i="105" s="1"/>
  <c r="U423" i="41"/>
  <c r="U406" i="41"/>
  <c r="U415" i="41" s="1"/>
  <c r="U34" i="65" s="1"/>
  <c r="U112" i="65" s="1"/>
  <c r="H431" i="41" a="1"/>
  <c r="H431" i="41" s="1"/>
  <c r="Y194" i="105"/>
  <c r="Y116" i="105"/>
  <c r="J182" i="105"/>
  <c r="J189" i="105" s="1"/>
  <c r="J105" i="105"/>
  <c r="M148" i="105"/>
  <c r="M142" i="105"/>
  <c r="T184" i="105"/>
  <c r="T107" i="105"/>
  <c r="T112" i="105" s="1"/>
  <c r="N117" i="105"/>
  <c r="N122" i="105" s="1"/>
  <c r="N195" i="105"/>
  <c r="N200" i="105" s="1"/>
  <c r="Y34" i="82"/>
  <c r="Y123" i="65"/>
  <c r="Y152" i="65" s="1"/>
  <c r="Y57" i="105" s="1"/>
  <c r="Y97" i="105" s="1"/>
  <c r="Y102" i="105" s="1"/>
  <c r="Y141" i="65"/>
  <c r="Y170" i="65" s="1"/>
  <c r="Y75" i="105" s="1"/>
  <c r="Z34" i="82"/>
  <c r="Z123" i="65"/>
  <c r="Z152" i="65" s="1"/>
  <c r="Z57" i="105" s="1"/>
  <c r="Z97" i="105" s="1"/>
  <c r="Z102" i="105" s="1"/>
  <c r="Z141" i="65"/>
  <c r="Z170" i="65" s="1"/>
  <c r="Z75" i="105" s="1"/>
  <c r="J95" i="105"/>
  <c r="Z194" i="105"/>
  <c r="Z116" i="105"/>
  <c r="Y115" i="105"/>
  <c r="Y193" i="105"/>
  <c r="M147" i="105"/>
  <c r="M141" i="105"/>
  <c r="U110" i="65"/>
  <c r="T195" i="105"/>
  <c r="T200" i="105" s="1"/>
  <c r="T117" i="105"/>
  <c r="T122" i="105" s="1"/>
  <c r="N184" i="105"/>
  <c r="N189" i="105" s="1"/>
  <c r="N107" i="105"/>
  <c r="J193" i="105"/>
  <c r="J200" i="105" s="1"/>
  <c r="J115" i="105"/>
  <c r="S107" i="105"/>
  <c r="S112" i="105" s="1"/>
  <c r="S184" i="105"/>
  <c r="S189" i="105" s="1"/>
  <c r="X195" i="105"/>
  <c r="X200" i="105" s="1"/>
  <c r="X117" i="105"/>
  <c r="X122" i="105" s="1"/>
  <c r="U140" i="65"/>
  <c r="U169" i="65" s="1"/>
  <c r="U74" i="105" s="1"/>
  <c r="U33" i="82"/>
  <c r="U122" i="65"/>
  <c r="U151" i="65" s="1"/>
  <c r="U56" i="105" s="1"/>
  <c r="U96" i="105" s="1"/>
  <c r="H96" i="105" s="1"/>
  <c r="U131" i="65"/>
  <c r="U160" i="65" s="1"/>
  <c r="U65" i="105" s="1"/>
  <c r="Z193" i="105"/>
  <c r="Z115" i="105"/>
  <c r="V147" i="105" l="1"/>
  <c r="T189" i="105"/>
  <c r="T206" i="105" s="1"/>
  <c r="T73" i="82" s="1"/>
  <c r="T174" i="105"/>
  <c r="T65" i="82" s="1"/>
  <c r="T146" i="105"/>
  <c r="T63" i="82" s="1"/>
  <c r="X62" i="82"/>
  <c r="S207" i="105"/>
  <c r="S74" i="82" s="1"/>
  <c r="S206" i="105"/>
  <c r="S73" i="82" s="1"/>
  <c r="T207" i="105"/>
  <c r="T74" i="82" s="1"/>
  <c r="S142" i="105"/>
  <c r="S148" i="105"/>
  <c r="X207" i="105"/>
  <c r="X74" i="82" s="1"/>
  <c r="X148" i="105"/>
  <c r="X142" i="105"/>
  <c r="Y146" i="105"/>
  <c r="Y63" i="82" s="1"/>
  <c r="Y140" i="105"/>
  <c r="Y206" i="105" s="1"/>
  <c r="Y174" i="105"/>
  <c r="Y65" i="82" s="1"/>
  <c r="T148" i="105"/>
  <c r="T142" i="105"/>
  <c r="S147" i="105"/>
  <c r="S141" i="105"/>
  <c r="Z174" i="105"/>
  <c r="Z65" i="82" s="1"/>
  <c r="Z146" i="105"/>
  <c r="Z63" i="82" s="1"/>
  <c r="Z140" i="105"/>
  <c r="Z206" i="105" s="1"/>
  <c r="N142" i="105"/>
  <c r="N148" i="105"/>
  <c r="T141" i="105"/>
  <c r="T147" i="105"/>
  <c r="U427" i="41"/>
  <c r="H427" i="41" s="1"/>
  <c r="H433" i="41" s="1"/>
  <c r="H423" i="41"/>
  <c r="N112" i="105"/>
  <c r="AA207" i="105"/>
  <c r="AA74" i="82" s="1"/>
  <c r="AA62" i="82"/>
  <c r="AA206" i="105"/>
  <c r="AA142" i="105"/>
  <c r="AA148" i="105"/>
  <c r="N174" i="105"/>
  <c r="N65" i="82" s="1"/>
  <c r="N146" i="105"/>
  <c r="N63" i="82" s="1"/>
  <c r="N140" i="105"/>
  <c r="J102" i="105"/>
  <c r="Y195" i="105"/>
  <c r="Y200" i="105" s="1"/>
  <c r="Y117" i="105"/>
  <c r="Y122" i="105" s="1"/>
  <c r="U183" i="105"/>
  <c r="U106" i="105"/>
  <c r="H106" i="105" s="1"/>
  <c r="Z195" i="105"/>
  <c r="Z200" i="105" s="1"/>
  <c r="Z117" i="105"/>
  <c r="Z122" i="105" s="1"/>
  <c r="J112" i="105"/>
  <c r="J122" i="105"/>
  <c r="U139" i="65"/>
  <c r="U168" i="65" s="1"/>
  <c r="U32" i="82"/>
  <c r="U121" i="65"/>
  <c r="U130" i="65"/>
  <c r="U159" i="65" s="1"/>
  <c r="U123" i="65"/>
  <c r="U152" i="65" s="1"/>
  <c r="U57" i="105" s="1"/>
  <c r="U97" i="105" s="1"/>
  <c r="H97" i="105" s="1"/>
  <c r="U132" i="65"/>
  <c r="U161" i="65" s="1"/>
  <c r="U66" i="105" s="1"/>
  <c r="U34" i="82"/>
  <c r="U141" i="65"/>
  <c r="U170" i="65" s="1"/>
  <c r="U75" i="105" s="1"/>
  <c r="U116" i="105"/>
  <c r="H116" i="105" s="1"/>
  <c r="U194" i="105"/>
  <c r="Y62" i="82" l="1"/>
  <c r="Y207" i="105"/>
  <c r="Y74" i="82" s="1"/>
  <c r="Z207" i="105"/>
  <c r="Z74" i="82" s="1"/>
  <c r="Z62" i="82"/>
  <c r="Y142" i="105"/>
  <c r="Y148" i="105"/>
  <c r="Z142" i="105"/>
  <c r="Z148" i="105"/>
  <c r="N147" i="105"/>
  <c r="N141" i="105"/>
  <c r="N62" i="82"/>
  <c r="N207" i="105"/>
  <c r="N74" i="82" s="1"/>
  <c r="N206" i="105"/>
  <c r="N73" i="82" s="1"/>
  <c r="U117" i="105"/>
  <c r="H117" i="105" s="1"/>
  <c r="U195" i="105"/>
  <c r="J142" i="105"/>
  <c r="J148" i="105"/>
  <c r="U64" i="105"/>
  <c r="J50" i="106" a="1"/>
  <c r="J174" i="105"/>
  <c r="J65" i="82" s="1"/>
  <c r="J146" i="105"/>
  <c r="J63" i="82" s="1"/>
  <c r="J140" i="105"/>
  <c r="A4" i="41"/>
  <c r="J55" i="55"/>
  <c r="U184" i="105"/>
  <c r="U107" i="105"/>
  <c r="H107" i="105" s="1"/>
  <c r="U150" i="65"/>
  <c r="H178" i="65" s="1" a="1"/>
  <c r="H178" i="65" s="1"/>
  <c r="J141" i="105"/>
  <c r="J147" i="105"/>
  <c r="U73" i="105"/>
  <c r="J84" i="106" a="1"/>
  <c r="L54" i="106" l="1"/>
  <c r="J57" i="106"/>
  <c r="L74" i="106"/>
  <c r="K76" i="106"/>
  <c r="P75" i="106"/>
  <c r="L67" i="106"/>
  <c r="P60" i="106"/>
  <c r="M77" i="106"/>
  <c r="J54" i="106"/>
  <c r="M78" i="106"/>
  <c r="K52" i="106"/>
  <c r="O53" i="106"/>
  <c r="M51" i="106"/>
  <c r="M69" i="106"/>
  <c r="O81" i="106"/>
  <c r="J56" i="106"/>
  <c r="K70" i="106"/>
  <c r="K64" i="106"/>
  <c r="L55" i="106"/>
  <c r="L66" i="106"/>
  <c r="N54" i="106"/>
  <c r="L53" i="106"/>
  <c r="K51" i="106"/>
  <c r="J66" i="106"/>
  <c r="L73" i="106"/>
  <c r="K78" i="106"/>
  <c r="M76" i="106"/>
  <c r="O58" i="106"/>
  <c r="P57" i="106"/>
  <c r="P80" i="106"/>
  <c r="J68" i="106"/>
  <c r="O79" i="106"/>
  <c r="N57" i="106"/>
  <c r="P58" i="106"/>
  <c r="O59" i="106"/>
  <c r="J63" i="106"/>
  <c r="N62" i="106"/>
  <c r="J55" i="106"/>
  <c r="J81" i="106"/>
  <c r="N78" i="106"/>
  <c r="K69" i="106"/>
  <c r="N61" i="106"/>
  <c r="M66" i="106"/>
  <c r="N75" i="106"/>
  <c r="P53" i="106"/>
  <c r="N80" i="106"/>
  <c r="P61" i="106"/>
  <c r="O60" i="106"/>
  <c r="K58" i="106"/>
  <c r="N64" i="106"/>
  <c r="J77" i="106"/>
  <c r="J51" i="106"/>
  <c r="M61" i="106"/>
  <c r="K75" i="106"/>
  <c r="M55" i="106"/>
  <c r="N63" i="106"/>
  <c r="O57" i="106"/>
  <c r="O64" i="106"/>
  <c r="O56" i="106"/>
  <c r="K66" i="106"/>
  <c r="P70" i="106"/>
  <c r="L77" i="106"/>
  <c r="N70" i="106"/>
  <c r="P52" i="106"/>
  <c r="L72" i="106"/>
  <c r="J71" i="106"/>
  <c r="K54" i="106"/>
  <c r="L50" i="106"/>
  <c r="O65" i="106"/>
  <c r="L69" i="106"/>
  <c r="K60" i="106"/>
  <c r="M81" i="106"/>
  <c r="O74" i="106"/>
  <c r="J64" i="106"/>
  <c r="K65" i="106"/>
  <c r="M64" i="106"/>
  <c r="L75" i="106"/>
  <c r="M53" i="106"/>
  <c r="M73" i="106"/>
  <c r="O51" i="106"/>
  <c r="P67" i="106"/>
  <c r="K77" i="106"/>
  <c r="O67" i="106"/>
  <c r="P65" i="106"/>
  <c r="P77" i="106"/>
  <c r="J58" i="106"/>
  <c r="P64" i="106"/>
  <c r="L57" i="106"/>
  <c r="K59" i="106"/>
  <c r="M56" i="106"/>
  <c r="O77" i="106"/>
  <c r="K68" i="106"/>
  <c r="J67" i="106"/>
  <c r="N69" i="106"/>
  <c r="K50" i="106"/>
  <c r="J80" i="106"/>
  <c r="K71" i="106"/>
  <c r="O52" i="106"/>
  <c r="K79" i="106"/>
  <c r="K61" i="106"/>
  <c r="N77" i="106"/>
  <c r="O55" i="106"/>
  <c r="J62" i="106"/>
  <c r="N79" i="106"/>
  <c r="K56" i="106"/>
  <c r="P72" i="106"/>
  <c r="N59" i="106"/>
  <c r="M70" i="106"/>
  <c r="P54" i="106"/>
  <c r="L80" i="106"/>
  <c r="P79" i="106"/>
  <c r="J74" i="106"/>
  <c r="P73" i="106"/>
  <c r="M52" i="106"/>
  <c r="O76" i="106"/>
  <c r="L64" i="106"/>
  <c r="L71" i="106"/>
  <c r="K74" i="106"/>
  <c r="L68" i="106"/>
  <c r="L58" i="106"/>
  <c r="M57" i="106"/>
  <c r="L70" i="106"/>
  <c r="K80" i="106"/>
  <c r="L65" i="106"/>
  <c r="K55" i="106"/>
  <c r="P56" i="106"/>
  <c r="K73" i="106"/>
  <c r="P59" i="106"/>
  <c r="M75" i="106"/>
  <c r="J70" i="106"/>
  <c r="L59" i="106"/>
  <c r="N66" i="106"/>
  <c r="P69" i="106"/>
  <c r="O73" i="106"/>
  <c r="J79" i="106"/>
  <c r="K53" i="106"/>
  <c r="O62" i="106"/>
  <c r="P78" i="106"/>
  <c r="P81" i="106"/>
  <c r="O68" i="106"/>
  <c r="P51" i="106"/>
  <c r="O80" i="106"/>
  <c r="K81" i="106"/>
  <c r="O78" i="106"/>
  <c r="P68" i="106"/>
  <c r="L56" i="106"/>
  <c r="P50" i="106"/>
  <c r="N65" i="106"/>
  <c r="M68" i="106"/>
  <c r="M58" i="106"/>
  <c r="O71" i="106"/>
  <c r="L51" i="106"/>
  <c r="N56" i="106"/>
  <c r="L81" i="106"/>
  <c r="K62" i="106"/>
  <c r="M63" i="106"/>
  <c r="K67" i="106"/>
  <c r="N74" i="106"/>
  <c r="K63" i="106"/>
  <c r="K72" i="106"/>
  <c r="K57" i="106"/>
  <c r="J60" i="106"/>
  <c r="O75" i="106"/>
  <c r="P71" i="106"/>
  <c r="J59" i="106"/>
  <c r="J75" i="106"/>
  <c r="J73" i="106"/>
  <c r="J78" i="106"/>
  <c r="J76" i="106"/>
  <c r="P55" i="106"/>
  <c r="L63" i="106"/>
  <c r="O72" i="106"/>
  <c r="O63" i="106"/>
  <c r="M65" i="106"/>
  <c r="N55" i="106"/>
  <c r="L52" i="106"/>
  <c r="P62" i="106"/>
  <c r="O54" i="106"/>
  <c r="M74" i="106"/>
  <c r="O66" i="106"/>
  <c r="J61" i="106"/>
  <c r="J52" i="106"/>
  <c r="P63" i="106"/>
  <c r="P66" i="106"/>
  <c r="N76" i="106"/>
  <c r="N58" i="106"/>
  <c r="M71" i="106"/>
  <c r="J69" i="106"/>
  <c r="J72" i="106"/>
  <c r="L62" i="106"/>
  <c r="M62" i="106"/>
  <c r="J65" i="106"/>
  <c r="L78" i="106"/>
  <c r="M72" i="106"/>
  <c r="M79" i="106"/>
  <c r="O50" i="106"/>
  <c r="N68" i="106"/>
  <c r="N72" i="106"/>
  <c r="P76" i="106"/>
  <c r="N71" i="106"/>
  <c r="M59" i="106"/>
  <c r="M60" i="106"/>
  <c r="N60" i="106"/>
  <c r="O61" i="106"/>
  <c r="N52" i="106"/>
  <c r="J53" i="106"/>
  <c r="N73" i="106"/>
  <c r="L60" i="106"/>
  <c r="N50" i="106"/>
  <c r="M80" i="106"/>
  <c r="M67" i="106"/>
  <c r="M50" i="106"/>
  <c r="O69" i="106"/>
  <c r="N81" i="106"/>
  <c r="N67" i="106"/>
  <c r="N51" i="106"/>
  <c r="M54" i="106"/>
  <c r="L61" i="106"/>
  <c r="O70" i="106"/>
  <c r="J50" i="106"/>
  <c r="N53" i="106"/>
  <c r="L76" i="106"/>
  <c r="P74" i="106"/>
  <c r="L79" i="106"/>
  <c r="U182" i="105"/>
  <c r="U189" i="105" s="1"/>
  <c r="U105" i="105"/>
  <c r="P106" i="106"/>
  <c r="N107" i="106"/>
  <c r="N98" i="106"/>
  <c r="J84" i="106"/>
  <c r="P93" i="106"/>
  <c r="N111" i="106"/>
  <c r="M114" i="106"/>
  <c r="M107" i="106"/>
  <c r="K106" i="106"/>
  <c r="L104" i="106"/>
  <c r="N89" i="106"/>
  <c r="O99" i="106"/>
  <c r="M94" i="106"/>
  <c r="N102" i="106"/>
  <c r="O91" i="106"/>
  <c r="O106" i="106"/>
  <c r="O102" i="106"/>
  <c r="L110" i="106"/>
  <c r="L84" i="106"/>
  <c r="K111" i="106"/>
  <c r="J88" i="106"/>
  <c r="O112" i="106"/>
  <c r="O90" i="106"/>
  <c r="M92" i="106"/>
  <c r="P114" i="106"/>
  <c r="M98" i="106"/>
  <c r="J92" i="106"/>
  <c r="K88" i="106"/>
  <c r="P113" i="106"/>
  <c r="N87" i="106"/>
  <c r="K107" i="106"/>
  <c r="O100" i="106"/>
  <c r="K93" i="106"/>
  <c r="L85" i="106"/>
  <c r="P100" i="106"/>
  <c r="O84" i="106"/>
  <c r="J86" i="106"/>
  <c r="N95" i="106"/>
  <c r="P94" i="106"/>
  <c r="N91" i="106"/>
  <c r="N112" i="106"/>
  <c r="L88" i="106"/>
  <c r="O107" i="106"/>
  <c r="L95" i="106"/>
  <c r="P97" i="106"/>
  <c r="M95" i="106"/>
  <c r="K94" i="106"/>
  <c r="O115" i="106"/>
  <c r="M87" i="106"/>
  <c r="K85" i="106"/>
  <c r="O87" i="106"/>
  <c r="P89" i="106"/>
  <c r="M103" i="106"/>
  <c r="L113" i="106"/>
  <c r="M111" i="106"/>
  <c r="P102" i="106"/>
  <c r="N114" i="106"/>
  <c r="J94" i="106"/>
  <c r="N93" i="106"/>
  <c r="P91" i="106"/>
  <c r="N109" i="106"/>
  <c r="L86" i="106"/>
  <c r="N94" i="106"/>
  <c r="J103" i="106"/>
  <c r="J93" i="106"/>
  <c r="P112" i="106"/>
  <c r="L100" i="106"/>
  <c r="P90" i="106"/>
  <c r="M112" i="106"/>
  <c r="J111" i="106"/>
  <c r="L89" i="106"/>
  <c r="N84" i="106"/>
  <c r="K114" i="106"/>
  <c r="N103" i="106"/>
  <c r="M86" i="106"/>
  <c r="O108" i="106"/>
  <c r="M91" i="106"/>
  <c r="N100" i="106"/>
  <c r="O94" i="106"/>
  <c r="O103" i="106"/>
  <c r="N115" i="106"/>
  <c r="M99" i="106"/>
  <c r="N108" i="106"/>
  <c r="M96" i="106"/>
  <c r="K112" i="106"/>
  <c r="M93" i="106"/>
  <c r="J109" i="106"/>
  <c r="P87" i="106"/>
  <c r="K91" i="106"/>
  <c r="P99" i="106"/>
  <c r="K89" i="106"/>
  <c r="L112" i="106"/>
  <c r="L91" i="106"/>
  <c r="L107" i="106"/>
  <c r="N86" i="106"/>
  <c r="O95" i="106"/>
  <c r="J95" i="106"/>
  <c r="M97" i="106"/>
  <c r="K108" i="106"/>
  <c r="P85" i="106"/>
  <c r="J98" i="106"/>
  <c r="L92" i="106"/>
  <c r="L98" i="106"/>
  <c r="K97" i="106"/>
  <c r="P84" i="106"/>
  <c r="P111" i="106"/>
  <c r="M110" i="106"/>
  <c r="N104" i="106"/>
  <c r="N99" i="106"/>
  <c r="K110" i="106"/>
  <c r="O104" i="106"/>
  <c r="K84" i="106"/>
  <c r="L94" i="106"/>
  <c r="O92" i="106"/>
  <c r="L109" i="106"/>
  <c r="K86" i="106"/>
  <c r="J113" i="106"/>
  <c r="N92" i="106"/>
  <c r="K115" i="106"/>
  <c r="K113" i="106"/>
  <c r="J101" i="106"/>
  <c r="L97" i="106"/>
  <c r="K95" i="106"/>
  <c r="O96" i="106"/>
  <c r="M101" i="106"/>
  <c r="K102" i="106"/>
  <c r="N88" i="106"/>
  <c r="P103" i="106"/>
  <c r="J85" i="106"/>
  <c r="M102" i="106"/>
  <c r="P92" i="106"/>
  <c r="J104" i="106"/>
  <c r="J91" i="106"/>
  <c r="K101" i="106"/>
  <c r="J107" i="106"/>
  <c r="O114" i="106"/>
  <c r="L105" i="106"/>
  <c r="K90" i="106"/>
  <c r="K96" i="106"/>
  <c r="J115" i="106"/>
  <c r="P88" i="106"/>
  <c r="J87" i="106"/>
  <c r="K98" i="106"/>
  <c r="O113" i="106"/>
  <c r="N113" i="106"/>
  <c r="K105" i="106"/>
  <c r="P95" i="106"/>
  <c r="O85" i="106"/>
  <c r="K87" i="106"/>
  <c r="J99" i="106"/>
  <c r="L103" i="106"/>
  <c r="M100" i="106"/>
  <c r="M105" i="106"/>
  <c r="K92" i="106"/>
  <c r="O110" i="106"/>
  <c r="P107" i="106"/>
  <c r="M104" i="106"/>
  <c r="P115" i="106"/>
  <c r="L99" i="106"/>
  <c r="P104" i="106"/>
  <c r="N101" i="106"/>
  <c r="L114" i="106"/>
  <c r="M84" i="106"/>
  <c r="L93" i="106"/>
  <c r="J100" i="106"/>
  <c r="J97" i="106"/>
  <c r="O111" i="106"/>
  <c r="N96" i="106"/>
  <c r="M109" i="106"/>
  <c r="M108" i="106"/>
  <c r="N85" i="106"/>
  <c r="M113" i="106"/>
  <c r="J90" i="106"/>
  <c r="O89" i="106"/>
  <c r="M90" i="106"/>
  <c r="J96" i="106"/>
  <c r="O93" i="106"/>
  <c r="M88" i="106"/>
  <c r="J114" i="106"/>
  <c r="K103" i="106"/>
  <c r="P105" i="106"/>
  <c r="N97" i="106"/>
  <c r="O101" i="106"/>
  <c r="O86" i="106"/>
  <c r="L87" i="106"/>
  <c r="P101" i="106"/>
  <c r="O109" i="106"/>
  <c r="L111" i="106"/>
  <c r="L108" i="106"/>
  <c r="O98" i="106"/>
  <c r="P96" i="106"/>
  <c r="N110" i="106"/>
  <c r="J89" i="106"/>
  <c r="M115" i="106"/>
  <c r="O97" i="106"/>
  <c r="O105" i="106"/>
  <c r="N105" i="106"/>
  <c r="M89" i="106"/>
  <c r="P98" i="106"/>
  <c r="J106" i="106"/>
  <c r="N106" i="106"/>
  <c r="P110" i="106"/>
  <c r="M106" i="106"/>
  <c r="N90" i="106"/>
  <c r="J112" i="106"/>
  <c r="L102" i="106"/>
  <c r="J108" i="106"/>
  <c r="L115" i="106"/>
  <c r="L96" i="106"/>
  <c r="K99" i="106"/>
  <c r="K100" i="106"/>
  <c r="P86" i="106"/>
  <c r="P109" i="106"/>
  <c r="J102" i="106"/>
  <c r="L106" i="106"/>
  <c r="L101" i="106"/>
  <c r="K104" i="106"/>
  <c r="P108" i="106"/>
  <c r="K109" i="106"/>
  <c r="L90" i="106"/>
  <c r="J110" i="106"/>
  <c r="M85" i="106"/>
  <c r="J105" i="106"/>
  <c r="O88" i="106"/>
  <c r="A4" i="65"/>
  <c r="J56" i="55"/>
  <c r="J62" i="82"/>
  <c r="J207" i="105"/>
  <c r="J74" i="82" s="1"/>
  <c r="J206" i="105"/>
  <c r="J73" i="82" s="1"/>
  <c r="U55" i="105"/>
  <c r="J16" i="106" a="1"/>
  <c r="U193" i="105"/>
  <c r="U200" i="105" s="1"/>
  <c r="U115" i="105"/>
  <c r="U112" i="105" l="1"/>
  <c r="U141" i="105" s="1"/>
  <c r="H105" i="105"/>
  <c r="H112" i="105" s="1"/>
  <c r="U122" i="105"/>
  <c r="U148" i="105" s="1"/>
  <c r="H115" i="105"/>
  <c r="H122" i="105" s="1"/>
  <c r="K44" i="106"/>
  <c r="O17" i="106"/>
  <c r="N36" i="106"/>
  <c r="K42" i="106"/>
  <c r="M19" i="106"/>
  <c r="N40" i="106"/>
  <c r="P29" i="106"/>
  <c r="M41" i="106"/>
  <c r="K29" i="106"/>
  <c r="M42" i="106"/>
  <c r="K41" i="106"/>
  <c r="N29" i="106"/>
  <c r="N30" i="106"/>
  <c r="P16" i="106"/>
  <c r="N21" i="106"/>
  <c r="L26" i="106"/>
  <c r="J27" i="106"/>
  <c r="L32" i="106"/>
  <c r="P24" i="106"/>
  <c r="K17" i="106"/>
  <c r="O25" i="106"/>
  <c r="J17" i="106"/>
  <c r="M28" i="106"/>
  <c r="O40" i="106"/>
  <c r="L35" i="106"/>
  <c r="L22" i="106"/>
  <c r="P33" i="106"/>
  <c r="O46" i="106"/>
  <c r="K23" i="106"/>
  <c r="M35" i="106"/>
  <c r="J23" i="106"/>
  <c r="M46" i="106"/>
  <c r="L20" i="106"/>
  <c r="K18" i="106"/>
  <c r="N20" i="106"/>
  <c r="M43" i="106"/>
  <c r="N39" i="106"/>
  <c r="N24" i="106"/>
  <c r="N22" i="106"/>
  <c r="N42" i="106"/>
  <c r="N17" i="106"/>
  <c r="L31" i="106"/>
  <c r="O24" i="106"/>
  <c r="N44" i="106"/>
  <c r="P44" i="106"/>
  <c r="K36" i="106"/>
  <c r="P34" i="106"/>
  <c r="K30" i="106"/>
  <c r="O37" i="106"/>
  <c r="N16" i="106"/>
  <c r="O31" i="106"/>
  <c r="M24" i="106"/>
  <c r="P38" i="106"/>
  <c r="P46" i="106"/>
  <c r="O44" i="106"/>
  <c r="P19" i="106"/>
  <c r="P40" i="106"/>
  <c r="K22" i="106"/>
  <c r="K34" i="106"/>
  <c r="N33" i="106"/>
  <c r="L44" i="106"/>
  <c r="N35" i="106"/>
  <c r="L17" i="106"/>
  <c r="P21" i="106"/>
  <c r="P20" i="106"/>
  <c r="O19" i="106"/>
  <c r="M32" i="106"/>
  <c r="O32" i="106"/>
  <c r="K21" i="106"/>
  <c r="J41" i="106"/>
  <c r="K38" i="106"/>
  <c r="O26" i="106"/>
  <c r="K40" i="106"/>
  <c r="K27" i="106"/>
  <c r="L40" i="106"/>
  <c r="O30" i="106"/>
  <c r="J40" i="106"/>
  <c r="J24" i="106"/>
  <c r="J46" i="106"/>
  <c r="L19" i="106"/>
  <c r="P25" i="106"/>
  <c r="O21" i="106"/>
  <c r="L42" i="106"/>
  <c r="J47" i="106"/>
  <c r="M18" i="106"/>
  <c r="J30" i="106"/>
  <c r="M31" i="106"/>
  <c r="O28" i="106"/>
  <c r="K37" i="106"/>
  <c r="M47" i="106"/>
  <c r="P42" i="106"/>
  <c r="L46" i="106"/>
  <c r="P22" i="106"/>
  <c r="M17" i="106"/>
  <c r="J16" i="106"/>
  <c r="P26" i="106"/>
  <c r="J42" i="106"/>
  <c r="O29" i="106"/>
  <c r="M23" i="106"/>
  <c r="J44" i="106"/>
  <c r="J19" i="106"/>
  <c r="L18" i="106"/>
  <c r="K39" i="106"/>
  <c r="L27" i="106"/>
  <c r="L28" i="106"/>
  <c r="K45" i="106"/>
  <c r="J20" i="106"/>
  <c r="O18" i="106"/>
  <c r="N18" i="106"/>
  <c r="M30" i="106"/>
  <c r="J36" i="106"/>
  <c r="O23" i="106"/>
  <c r="J37" i="106"/>
  <c r="J21" i="106"/>
  <c r="M45" i="106"/>
  <c r="J33" i="106"/>
  <c r="M34" i="106"/>
  <c r="M37" i="106"/>
  <c r="M25" i="106"/>
  <c r="N31" i="106"/>
  <c r="K43" i="106"/>
  <c r="O36" i="106"/>
  <c r="P47" i="106"/>
  <c r="L41" i="106"/>
  <c r="O42" i="106"/>
  <c r="J43" i="106"/>
  <c r="K47" i="106"/>
  <c r="L25" i="106"/>
  <c r="P41" i="106"/>
  <c r="J31" i="106"/>
  <c r="K35" i="106"/>
  <c r="L23" i="106"/>
  <c r="J18" i="106"/>
  <c r="N41" i="106"/>
  <c r="L38" i="106"/>
  <c r="P30" i="106"/>
  <c r="K28" i="106"/>
  <c r="O41" i="106"/>
  <c r="N46" i="106"/>
  <c r="L47" i="106"/>
  <c r="P27" i="106"/>
  <c r="O35" i="106"/>
  <c r="P23" i="106"/>
  <c r="K19" i="106"/>
  <c r="O34" i="106"/>
  <c r="O33" i="106"/>
  <c r="N28" i="106"/>
  <c r="N19" i="106"/>
  <c r="M29" i="106"/>
  <c r="M26" i="106"/>
  <c r="M40" i="106"/>
  <c r="M33" i="106"/>
  <c r="M44" i="106"/>
  <c r="J28" i="106"/>
  <c r="M27" i="106"/>
  <c r="P32" i="106"/>
  <c r="M38" i="106"/>
  <c r="P17" i="106"/>
  <c r="P35" i="106"/>
  <c r="L29" i="106"/>
  <c r="L45" i="106"/>
  <c r="N34" i="106"/>
  <c r="O38" i="106"/>
  <c r="P18" i="106"/>
  <c r="O22" i="106"/>
  <c r="M21" i="106"/>
  <c r="K24" i="106"/>
  <c r="L34" i="106"/>
  <c r="L24" i="106"/>
  <c r="K32" i="106"/>
  <c r="L43" i="106"/>
  <c r="J38" i="106"/>
  <c r="L16" i="106"/>
  <c r="P45" i="106"/>
  <c r="N37" i="106"/>
  <c r="J25" i="106"/>
  <c r="K16" i="106"/>
  <c r="O39" i="106"/>
  <c r="L30" i="106"/>
  <c r="P43" i="106"/>
  <c r="P37" i="106"/>
  <c r="M16" i="106"/>
  <c r="N45" i="106"/>
  <c r="J26" i="106"/>
  <c r="N38" i="106"/>
  <c r="J39" i="106"/>
  <c r="P31" i="106"/>
  <c r="J32" i="106"/>
  <c r="L39" i="106"/>
  <c r="M22" i="106"/>
  <c r="N43" i="106"/>
  <c r="J45" i="106"/>
  <c r="L21" i="106"/>
  <c r="O27" i="106"/>
  <c r="K46" i="106"/>
  <c r="K31" i="106"/>
  <c r="L37" i="106"/>
  <c r="N25" i="106"/>
  <c r="N26" i="106"/>
  <c r="J22" i="106"/>
  <c r="O43" i="106"/>
  <c r="M39" i="106"/>
  <c r="J35" i="106"/>
  <c r="M20" i="106"/>
  <c r="P28" i="106"/>
  <c r="N27" i="106"/>
  <c r="O20" i="106"/>
  <c r="K25" i="106"/>
  <c r="N47" i="106"/>
  <c r="J29" i="106"/>
  <c r="N32" i="106"/>
  <c r="P36" i="106"/>
  <c r="L33" i="106"/>
  <c r="J34" i="106"/>
  <c r="K33" i="106"/>
  <c r="O47" i="106"/>
  <c r="K26" i="106"/>
  <c r="M36" i="106"/>
  <c r="N23" i="106"/>
  <c r="P39" i="106"/>
  <c r="O45" i="106"/>
  <c r="K20" i="106"/>
  <c r="O16" i="106"/>
  <c r="L36" i="106"/>
  <c r="U95" i="105"/>
  <c r="U147" i="105" l="1"/>
  <c r="U102" i="105"/>
  <c r="U146" i="105" s="1"/>
  <c r="U63" i="82" s="1"/>
  <c r="H95" i="105"/>
  <c r="H102" i="105" s="1"/>
  <c r="H132" i="105" s="1"/>
  <c r="H133" i="105" s="1"/>
  <c r="U142" i="105"/>
  <c r="H119" i="106" a="1"/>
  <c r="H119" i="106" s="1"/>
  <c r="U140" i="105" l="1"/>
  <c r="U62" i="82" s="1"/>
  <c r="U174" i="105"/>
  <c r="U65" i="82" s="1"/>
  <c r="H135" i="105"/>
  <c r="H136" i="105"/>
  <c r="A4" i="106"/>
  <c r="J58" i="55"/>
  <c r="U206" i="105" l="1"/>
  <c r="U73" i="82" s="1"/>
  <c r="U207" i="105"/>
  <c r="U74" i="82" l="1"/>
  <c r="H78" i="82" s="1" a="1"/>
  <c r="H78" i="82" s="1"/>
  <c r="H211" i="105" a="1"/>
  <c r="H211" i="105" s="1"/>
  <c r="A4" i="82" l="1"/>
  <c r="J59" i="55"/>
  <c r="J57" i="55"/>
  <c r="A4" i="105"/>
  <c r="J60" i="55" l="1"/>
  <c r="A4" i="55" s="1"/>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<sst xmlns="http://schemas.openxmlformats.org/spreadsheetml/2006/main" count="7946" uniqueCount="1167">
  <si>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</si>
  <si>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</si>
  <si>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</si>
  <si>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</si>
  <si>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</si>
  <si>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</si>
  <si>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</si>
  <si>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</si>
  <si>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</si>
  <si>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</si>
  <si>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</si>
  <si>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</si>
  <si>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</si>
  <si>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</si>
  <si>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</si>
  <si>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</si>
  <si>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</si>
  <si>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</si>
  <si>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</si>
  <si>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</si>
  <si>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</si>
  <si>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</si>
  <si>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</si>
  <si>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</si>
  <si>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</si>
  <si>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</si>
  <si>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</si>
  <si>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</si>
  <si>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</si>
  <si>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</si>
  <si>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</si>
  <si>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</si>
  <si>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</si>
  <si>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</si>
  <si>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</si>
  <si>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</si>
  <si>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</si>
  <si>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</si>
  <si>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</si>
  <si>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</si>
  <si>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</si>
  <si>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</si>
  <si>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</si>
  <si>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</si>
  <si>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</si>
  <si>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</si>
  <si>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</si>
  <si>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</si>
  <si>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</si>
  <si>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</si>
  <si>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</si>
  <si>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</si>
  <si>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</si>
  <si>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</si>
  <si>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</si>
  <si>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</si>
  <si>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</si>
  <si>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</si>
  <si>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</si>
  <si>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</si>
  <si>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</si>
  <si>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</si>
  <si>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</si>
  <si>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</si>
  <si>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</si>
  <si>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</si>
  <si>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</si>
  <si>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</si>
  <si>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</si>
  <si>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</si>
  <si>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</si>
  <si>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</si>
  <si>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</si>
  <si>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</si>
  <si>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</si>
  <si>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</si>
  <si>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</si>
  <si>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</si>
  <si>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</si>
  <si>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</si>
  <si>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</si>
  <si>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</si>
  <si>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</si>
  <si>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</si>
  <si>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</si>
  <si>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</si>
  <si>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</si>
  <si>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</si>
  <si>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</si>
  <si>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</si>
  <si>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</si>
  <si>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</si>
  <si>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</si>
  <si>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</si>
  <si>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</si>
  <si>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</si>
  <si>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</si>
  <si>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</si>
  <si>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</si>
  <si>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</si>
  <si>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</si>
  <si>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</si>
  <si>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</si>
  <si>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</si>
  <si>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</si>
  <si>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</si>
  <si>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</si>
  <si>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</si>
  <si>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</si>
  <si>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</si>
  <si>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</si>
  <si>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</si>
  <si>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</si>
  <si>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</si>
  <si>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</si>
  <si>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</si>
  <si>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</si>
  <si>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</si>
  <si>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</si>
  <si>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</si>
  <si>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</si>
  <si>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</si>
  <si>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</si>
  <si>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</si>
  <si>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</si>
  <si>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</si>
  <si>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</si>
  <si>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</si>
  <si>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</si>
  <si>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</si>
  <si>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</si>
  <si>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</si>
  <si>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</si>
  <si>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</si>
  <si>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</si>
  <si>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</si>
  <si>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</si>
  <si>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</si>
  <si>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</si>
  <si>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</si>
  <si>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</si>
  <si>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</si>
  <si>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</si>
  <si>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</si>
  <si>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</si>
  <si>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</si>
  <si>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</si>
  <si>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</si>
  <si>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</si>
  <si>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</si>
  <si>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</si>
  <si>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</si>
  <si>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</si>
  <si>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</si>
  <si>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</si>
  <si>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</si>
  <si>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</si>
  <si>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</si>
  <si>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</si>
  <si>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</si>
  <si>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</si>
  <si>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</si>
  <si>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</si>
  <si>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</si>
  <si>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</si>
  <si>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</si>
  <si>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</si>
  <si>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</si>
  <si>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</si>
  <si>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</si>
  <si>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</si>
  <si>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</si>
  <si>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</si>
  <si>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</si>
  <si>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</si>
  <si>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</si>
  <si>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</si>
  <si>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</si>
  <si>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</si>
  <si>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</si>
  <si>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</si>
  <si>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</si>
  <si>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</si>
  <si>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</si>
  <si>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</si>
  <si>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</si>
  <si>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</si>
  <si>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</si>
  <si>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</si>
  <si>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</si>
  <si>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</si>
  <si>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</si>
  <si>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</si>
  <si>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</si>
  <si>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</si>
  <si>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</si>
  <si>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</si>
  <si>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</si>
  <si>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</si>
  <si>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</si>
  <si>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</si>
  <si>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</si>
  <si>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</si>
  <si>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</si>
  <si>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</si>
  <si>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</si>
  <si>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</si>
  <si>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</si>
  <si>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</si>
  <si>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</si>
  <si>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</si>
  <si>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</si>
  <si>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</si>
  <si>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</si>
  <si>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</si>
  <si>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</si>
  <si>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</si>
  <si>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</si>
  <si>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</si>
  <si>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</si>
  <si>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</si>
  <si>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</si>
  <si>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</si>
  <si>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</si>
  <si>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</si>
  <si>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</si>
  <si>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</si>
  <si>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</si>
  <si>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</si>
  <si>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</si>
  <si>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</si>
  <si>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</si>
  <si>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</si>
  <si>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</si>
  <si>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</si>
  <si>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</si>
  <si>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</si>
  <si>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</si>
  <si>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</si>
  <si>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</si>
  <si>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</si>
  <si>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</si>
  <si>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</si>
  <si>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</si>
  <si>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</si>
  <si>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</si>
  <si>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</si>
  <si>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</si>
  <si>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</si>
  <si>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</si>
  <si>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</si>
  <si>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</si>
  <si>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</si>
  <si>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</si>
  <si>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</si>
  <si>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</si>
  <si>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</si>
  <si>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</si>
  <si>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</si>
  <si>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</si>
  <si>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</si>
  <si>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</si>
  <si>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</si>
  <si>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</si>
  <si>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</si>
  <si>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</si>
  <si>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</si>
  <si>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</si>
  <si>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</si>
  <si>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</si>
  <si>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</si>
  <si>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</si>
  <si>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</si>
  <si>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</si>
  <si>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</si>
  <si>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</si>
  <si>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</si>
  <si>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</si>
  <si>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</si>
  <si>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</si>
  <si>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</si>
  <si>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</si>
  <si>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</si>
  <si>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</si>
  <si>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</si>
  <si>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</si>
  <si>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</si>
  <si>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</si>
  <si>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</si>
  <si>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</si>
  <si>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</si>
  <si>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</si>
  <si>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</si>
  <si>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</si>
  <si>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</si>
  <si>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</si>
  <si>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</si>
  <si>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</si>
  <si>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</si>
  <si>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</si>
  <si>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</si>
  <si>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</si>
  <si>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</si>
  <si>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</si>
  <si>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</si>
  <si>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</si>
  <si>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</si>
  <si>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</si>
  <si>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</si>
  <si>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</si>
  <si>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</si>
  <si>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</si>
  <si>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</si>
  <si>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</si>
  <si>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</si>
  <si>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</si>
  <si>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</si>
  <si>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</si>
  <si>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</si>
  <si>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</si>
  <si>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</si>
  <si>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</si>
  <si>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</si>
  <si>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</si>
  <si>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</si>
  <si>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</si>
  <si>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</si>
  <si>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</si>
  <si>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</si>
  <si>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</si>
  <si>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</si>
  <si>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</si>
  <si>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</si>
  <si>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</si>
  <si>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</si>
  <si>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</si>
  <si>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</si>
  <si>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</si>
  <si>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</si>
  <si>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</si>
  <si>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</si>
  <si>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</si>
  <si>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</si>
  <si>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</si>
  <si>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</si>
  <si>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</si>
  <si>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</si>
  <si>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</si>
  <si>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</si>
  <si>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</si>
  <si>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</si>
  <si>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</si>
  <si>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</si>
  <si>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</si>
  <si>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</si>
  <si>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</si>
  <si>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</si>
  <si>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</si>
  <si>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</si>
  <si>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</si>
  <si>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</si>
  <si>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</si>
  <si>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</si>
  <si>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</si>
  <si>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</si>
  <si>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</si>
  <si>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</si>
  <si>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</si>
  <si>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</si>
  <si>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</si>
  <si>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</si>
  <si>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</si>
  <si>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</si>
  <si>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</si>
  <si>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</si>
  <si>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</si>
  <si>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</si>
  <si>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</si>
  <si>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</si>
  <si>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</si>
  <si>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</si>
  <si>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</si>
  <si>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</si>
  <si>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</si>
  <si>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</si>
  <si>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</si>
  <si>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</si>
  <si>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</si>
  <si>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</si>
  <si>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</si>
  <si>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</si>
  <si>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</si>
  <si>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</si>
  <si>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</si>
  <si>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</si>
  <si>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</si>
  <si>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</si>
  <si>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</si>
  <si>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</si>
  <si>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</si>
  <si>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</si>
  <si>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</si>
  <si>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</si>
  <si>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</si>
  <si>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</si>
  <si>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</si>
  <si>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</si>
  <si>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</si>
  <si>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</si>
  <si>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</si>
  <si>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</si>
  <si>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</si>
  <si>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</si>
  <si>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</si>
  <si>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</si>
  <si>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</si>
  <si>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</si>
  <si>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</si>
  <si>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</si>
  <si>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</si>
  <si>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</si>
  <si>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</si>
  <si>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</si>
  <si>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</si>
  <si>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</si>
  <si>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</si>
  <si>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</si>
  <si>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</si>
  <si>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</si>
  <si>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</si>
  <si>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</si>
  <si>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</si>
  <si>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</si>
  <si>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</si>
  <si>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</si>
  <si>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</si>
  <si>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</si>
  <si>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</si>
  <si>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</si>
  <si>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</si>
  <si>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</si>
  <si>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</si>
  <si>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</si>
  <si>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</si>
  <si>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</si>
  <si>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</si>
  <si>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</si>
  <si>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</si>
  <si>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</si>
  <si>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</si>
  <si>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</si>
  <si>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</si>
  <si>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</si>
  <si>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</si>
  <si>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</si>
  <si>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</si>
  <si>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</si>
  <si>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</si>
  <si>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</si>
  <si>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</si>
  <si>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</si>
  <si>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</si>
  <si>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</si>
  <si>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</si>
  <si>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</si>
  <si>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</si>
  <si>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</si>
  <si>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</si>
  <si>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</si>
  <si>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</si>
  <si>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</si>
  <si>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</si>
  <si>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</si>
  <si>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</si>
  <si>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</si>
  <si>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</si>
  <si>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</si>
  <si>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</si>
  <si>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</si>
  <si>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</si>
  <si>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</si>
  <si>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</si>
  <si>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</si>
  <si>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</si>
  <si>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</si>
  <si>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</si>
  <si>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</si>
  <si>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</si>
  <si>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</si>
  <si>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</si>
  <si>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</si>
  <si>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</si>
  <si>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</si>
  <si>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</si>
  <si>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</si>
  <si>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</si>
  <si>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</si>
  <si>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</si>
  <si>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</si>
  <si>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</si>
  <si>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</si>
  <si>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</si>
  <si>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</si>
  <si>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</si>
  <si>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</si>
  <si>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</si>
  <si>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</si>
  <si>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</si>
  <si>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</si>
  <si>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</si>
  <si>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</si>
  <si>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</si>
  <si>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</si>
  <si>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</si>
  <si>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</si>
  <si>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</si>
  <si>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</si>
  <si>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</si>
  <si>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</si>
  <si>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</si>
  <si>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</si>
  <si>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</si>
  <si>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</si>
  <si>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</si>
  <si>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</si>
  <si>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</si>
  <si>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</si>
  <si>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</si>
  <si>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</si>
  <si>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</si>
  <si>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</si>
  <si>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</si>
  <si>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</si>
  <si>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</si>
  <si>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</si>
  <si>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</si>
  <si>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</si>
  <si>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</si>
  <si>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</si>
  <si>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</si>
  <si>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</si>
  <si>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</si>
  <si>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</si>
  <si>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</si>
  <si>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</si>
  <si>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</si>
  <si>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</si>
  <si>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</si>
  <si>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</si>
  <si>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</si>
  <si>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</si>
  <si>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</si>
  <si>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</si>
  <si>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</si>
  <si>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</si>
  <si>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</si>
  <si>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</si>
  <si>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</si>
  <si>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</si>
  <si>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</si>
  <si>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</si>
  <si>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</si>
  <si>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</si>
  <si>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</si>
  <si>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</si>
  <si>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</si>
  <si>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</si>
  <si>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</si>
  <si>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</si>
  <si>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</si>
  <si>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</si>
  <si>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</si>
  <si>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</si>
  <si>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</si>
  <si>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</si>
  <si>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</si>
  <si>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</si>
  <si>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</si>
  <si>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</si>
  <si>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</si>
  <si>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</si>
  <si>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</si>
  <si>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</si>
  <si>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</si>
  <si>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</si>
  <si>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</si>
  <si>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</si>
  <si>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</si>
  <si>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</si>
  <si>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</si>
  <si>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</si>
  <si>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</si>
  <si>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</si>
  <si>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</si>
  <si>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</si>
  <si>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</si>
  <si>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</si>
  <si>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</si>
  <si>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</si>
  <si>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</si>
  <si>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</si>
  <si>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</si>
  <si>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</si>
  <si>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</si>
  <si>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</si>
  <si>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</si>
  <si>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</si>
  <si>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</si>
  <si>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</si>
  <si>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</si>
  <si>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</si>
  <si>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</si>
  <si>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</si>
  <si>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</si>
  <si>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</si>
  <si>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</si>
  <si>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</si>
  <si>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</si>
  <si>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</si>
  <si>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</si>
  <si>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</si>
  <si>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</si>
  <si>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</si>
  <si>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</si>
  <si>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</si>
  <si>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</si>
  <si>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</si>
  <si>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</si>
  <si>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</si>
  <si>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</si>
  <si>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</si>
  <si>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</si>
  <si>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</si>
  <si>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</si>
  <si>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</si>
  <si>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</si>
  <si>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</si>
  <si>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</si>
  <si>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</si>
  <si>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</si>
  <si>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</si>
  <si>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</si>
  <si>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</si>
  <si>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</si>
  <si>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</si>
  <si>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</si>
  <si>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</si>
  <si>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</si>
  <si>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</si>
  <si>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</si>
  <si>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</si>
  <si>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</si>
  <si>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</si>
  <si>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</si>
  <si>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</si>
  <si>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</si>
  <si>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</si>
  <si>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</si>
  <si>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</si>
  <si>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</si>
  <si>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</si>
  <si>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</si>
  <si>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</si>
  <si>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</si>
  <si>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</si>
  <si>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</si>
  <si>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</si>
  <si>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</si>
  <si>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</si>
  <si>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</si>
  <si>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</si>
  <si>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</si>
  <si>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</si>
  <si>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</si>
  <si>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</si>
  <si>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</si>
  <si>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</si>
  <si>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</si>
  <si>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</si>
  <si>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</si>
  <si>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</si>
  <si>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</si>
  <si>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</si>
  <si>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</si>
  <si>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</si>
  <si>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</si>
  <si>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</si>
  <si>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</si>
  <si>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</si>
  <si>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</si>
  <si>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</si>
  <si>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</si>
  <si>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</si>
  <si>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</si>
  <si>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</si>
  <si>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</si>
  <si>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</si>
  <si>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</si>
  <si>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</si>
  <si>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</si>
  <si>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</si>
  <si>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</si>
  <si>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</si>
  <si>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</si>
  <si>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</si>
  <si>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</si>
  <si>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</si>
  <si>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</si>
  <si>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</si>
  <si>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</si>
  <si>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</si>
  <si>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</si>
  <si>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</si>
  <si>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</si>
  <si>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</si>
  <si>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</si>
  <si>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</si>
  <si>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</si>
  <si>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</si>
  <si>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</si>
  <si>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</si>
  <si>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</si>
  <si>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</si>
  <si>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</si>
  <si>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</si>
  <si>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</si>
  <si>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</si>
  <si>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</si>
  <si>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</si>
  <si>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</si>
  <si>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</si>
  <si>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</si>
  <si>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</si>
  <si>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</si>
  <si>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</si>
  <si>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</si>
  <si>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</si>
  <si>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</si>
  <si>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</si>
  <si>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</si>
  <si>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</si>
  <si>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</si>
  <si>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</si>
  <si>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</si>
  <si>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</si>
  <si>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</si>
  <si>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</si>
  <si>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</si>
  <si>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</si>
  <si>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</si>
  <si>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</si>
  <si>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</si>
  <si>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</si>
  <si>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</si>
  <si>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</si>
  <si>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</si>
  <si>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</si>
  <si>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</si>
  <si>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</si>
  <si>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</si>
  <si>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</si>
  <si>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</si>
  <si>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</si>
  <si>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</si>
  <si>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</si>
  <si>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</si>
  <si>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</si>
  <si>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</si>
  <si>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</si>
  <si>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</si>
  <si>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</si>
  <si>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</si>
  <si>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</si>
  <si>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</si>
  <si>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</si>
  <si>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</si>
  <si>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</si>
  <si>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</si>
  <si>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</si>
  <si>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</si>
  <si>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</si>
  <si>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</si>
  <si>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</si>
  <si>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</si>
  <si>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</si>
  <si>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</si>
  <si>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</si>
  <si>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</si>
  <si>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</si>
  <si>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</si>
  <si>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</si>
  <si>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</si>
  <si>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</si>
  <si>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</si>
  <si>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</si>
  <si>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</si>
  <si>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</si>
  <si>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</si>
  <si>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</si>
  <si>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</si>
  <si>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</si>
  <si>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</si>
  <si>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</si>
  <si>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</si>
  <si>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</si>
  <si>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</si>
  <si>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</si>
  <si>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</si>
  <si>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</si>
  <si>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</si>
  <si>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</si>
  <si>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</si>
  <si>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</si>
  <si>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</si>
  <si>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</si>
  <si>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</si>
  <si>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</si>
  <si>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</si>
  <si>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</si>
  <si>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</si>
  <si>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</si>
  <si>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</si>
  <si>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</si>
  <si>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</si>
  <si>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</si>
  <si>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</si>
  <si>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</si>
  <si>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</si>
  <si>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</si>
  <si>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</si>
  <si>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</si>
  <si>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</si>
  <si>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</si>
  <si>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</si>
  <si>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</si>
  <si>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</si>
  <si>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</si>
  <si>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</si>
  <si>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</si>
  <si>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</si>
  <si>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</si>
  <si>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</si>
  <si>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</si>
  <si>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</si>
  <si>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</si>
  <si>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</si>
  <si>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</si>
  <si>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</si>
  <si>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</si>
  <si>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</si>
  <si>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</si>
  <si>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</si>
  <si>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</si>
  <si>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</si>
  <si>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</si>
  <si>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</si>
  <si>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</si>
  <si>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</si>
  <si>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</si>
  <si>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</si>
  <si>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</si>
  <si>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</si>
  <si>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</si>
  <si>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</si>
  <si>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</si>
  <si>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</si>
  <si>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</si>
  <si>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</si>
  <si>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</si>
  <si>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</si>
  <si>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</si>
  <si>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</si>
  <si>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</si>
  <si>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</si>
  <si>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</si>
  <si>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</si>
  <si>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</si>
  <si>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</si>
  <si>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</si>
  <si>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</si>
  <si>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</si>
  <si>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</si>
  <si>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</si>
  <si>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</si>
  <si>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</si>
  <si>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</si>
  <si>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</si>
  <si>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</si>
  <si>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</si>
  <si>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</si>
  <si>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</si>
  <si>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</si>
  <si>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</si>
  <si>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</si>
  <si>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</si>
  <si>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</si>
  <si>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</si>
  <si>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</si>
  <si>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</si>
  <si>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</si>
  <si>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</si>
  <si>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</si>
  <si>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</si>
  <si>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</si>
  <si>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</si>
  <si>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</si>
  <si>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</si>
  <si>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</si>
  <si>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</si>
  <si>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</si>
  <si>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</si>
  <si>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</si>
  <si>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</si>
  <si>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</si>
  <si>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</si>
  <si>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</si>
  <si>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</si>
  <si>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</si>
  <si>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</si>
  <si>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</si>
  <si>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</si>
  <si>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</si>
  <si>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</si>
  <si>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</si>
  <si>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</si>
  <si>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</si>
  <si>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</si>
  <si>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</si>
  <si>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</si>
  <si>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</si>
  <si>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</si>
  <si>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</si>
  <si>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</si>
  <si>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</si>
  <si>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</si>
  <si>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</si>
  <si>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</si>
  <si>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</si>
  <si>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</si>
  <si>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</si>
  <si>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</si>
  <si>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</si>
  <si>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</si>
  <si>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</si>
  <si>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</si>
  <si>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</si>
  <si>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</si>
  <si>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</si>
  <si>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</si>
  <si>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</si>
  <si>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</si>
  <si>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</si>
  <si>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</si>
  <si>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</si>
  <si>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</si>
  <si>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</si>
  <si>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</si>
  <si>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</si>
  <si>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</si>
  <si>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</si>
  <si>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</si>
  <si>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</si>
  <si>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</si>
  <si>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</si>
  <si>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</si>
  <si>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</si>
  <si>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</si>
  <si>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</si>
  <si>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</si>
  <si>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</si>
  <si>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</si>
  <si>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</si>
  <si>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</si>
  <si>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</si>
  <si>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</si>
  <si>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</si>
  <si>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</si>
  <si>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</si>
  <si>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</si>
  <si>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</si>
  <si>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</si>
  <si>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</si>
  <si>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</si>
  <si>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</si>
  <si>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</si>
  <si>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</si>
  <si>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</si>
  <si>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</si>
  <si>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</si>
  <si>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</si>
  <si>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</si>
  <si>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</si>
  <si>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</si>
  <si>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</si>
  <si>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</si>
  <si>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</si>
  <si>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</si>
  <si>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</si>
  <si>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</si>
  <si>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</si>
  <si>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</si>
  <si>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</si>
  <si>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</si>
  <si>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</si>
  <si>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</si>
  <si>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</si>
  <si>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</si>
  <si>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</si>
  <si>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</si>
  <si>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</si>
  <si>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</si>
  <si>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</si>
  <si>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</si>
  <si>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</si>
  <si>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</si>
  <si>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</si>
  <si>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</si>
  <si>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</si>
  <si>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</si>
  <si>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</si>
  <si>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</si>
  <si>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</si>
  <si>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</si>
  <si>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</si>
  <si>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</si>
  <si>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</si>
  <si>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</si>
  <si>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</si>
  <si>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</si>
  <si>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</si>
  <si>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</si>
  <si>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</si>
  <si>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</si>
  <si>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</si>
  <si>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</si>
  <si>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</si>
  <si>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</si>
  <si>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</si>
  <si>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</si>
  <si>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</si>
  <si>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</si>
  <si>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</si>
  <si>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</si>
  <si>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</si>
  <si>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</si>
  <si>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</si>
  <si>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</si>
  <si>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</si>
  <si>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</si>
  <si>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</si>
  <si>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</si>
  <si>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</si>
  <si>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</si>
  <si>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</si>
  <si>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</si>
  <si>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</si>
  <si>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</si>
  <si>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</si>
  <si>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</si>
  <si>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</si>
  <si>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</si>
  <si>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</si>
  <si>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</si>
  <si>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</si>
  <si>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</si>
  <si>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</si>
  <si>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</si>
  <si>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</si>
  <si>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</si>
  <si>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</si>
  <si>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</si>
  <si>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</si>
  <si>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</si>
  <si>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</si>
  <si>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</si>
  <si>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</si>
  <si>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</si>
  <si>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</si>
  <si>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</si>
  <si>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</si>
  <si>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</si>
  <si>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</si>
  <si>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</si>
  <si>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</si>
  <si>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</si>
  <si>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</si>
  <si>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</si>
  <si>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</si>
  <si>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</si>
  <si>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</si>
  <si>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</si>
  <si>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</si>
  <si>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</si>
  <si>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</si>
  <si>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</si>
  <si>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</si>
  <si>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</si>
  <si>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</si>
  <si>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</si>
  <si>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</si>
  <si>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</si>
  <si>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</si>
  <si>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</si>
  <si>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</si>
  <si>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</si>
  <si>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</si>
  <si>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</si>
  <si>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</si>
  <si>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</si>
  <si>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</si>
  <si>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</si>
  <si>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</si>
  <si>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</si>
  <si>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</si>
  <si>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</si>
  <si>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</si>
  <si>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</si>
  <si>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</si>
  <si>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</si>
  <si>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</si>
  <si>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</si>
  <si>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</si>
  <si>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</si>
  <si>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</si>
  <si>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</si>
  <si>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</si>
  <si>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</si>
  <si>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</si>
  <si>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</si>
  <si>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</si>
  <si>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</si>
  <si>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</si>
  <si>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</si>
  <si>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</si>
  <si>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</si>
  <si>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</si>
  <si>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</si>
  <si>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</si>
  <si>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</si>
  <si>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</si>
  <si>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</si>
  <si>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</si>
  <si>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</si>
  <si>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</si>
  <si>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</si>
  <si>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</si>
  <si>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</si>
  <si>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</si>
  <si>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</si>
  <si>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</si>
  <si>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</si>
  <si>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</si>
  <si>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</si>
  <si>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</si>
  <si>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</si>
  <si>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</si>
  <si>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</si>
  <si>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</si>
  <si>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</si>
  <si>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</si>
  <si>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</si>
  <si>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</si>
  <si>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</si>
  <si>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</si>
  <si>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</si>
  <si>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South Wales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</si>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</sst>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
    <numFmt numFmtId="183" formatCode="#,##0.00000000000_ ;\-#,##0.0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5" sqref="D25"/>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0.3</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0.06</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South Wales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6.3829787234042507E-2</v>
      </c>
      <c r="L19" s="106">
        <f>'Inputs by network level'!L15</f>
        <v>5.2999999999999999E-2</v>
      </c>
      <c r="M19" s="84"/>
      <c r="N19" s="106">
        <f>'Inputs by network level'!N15</f>
        <v>9.9000000000000005E-2</v>
      </c>
      <c r="O19" s="84"/>
      <c r="P19" s="84"/>
      <c r="Q19" s="106">
        <f>'Inputs by network level'!Q15</f>
        <v>0.37</v>
      </c>
      <c r="R19" s="84"/>
      <c r="S19" s="84"/>
      <c r="T19" s="56"/>
      <c r="U19" s="56"/>
    </row>
    <row r="20" spans="2:23" x14ac:dyDescent="0.25">
      <c r="E20" t="s">
        <v>243</v>
      </c>
      <c r="F20" s="105"/>
      <c r="G20" s="12" t="s">
        <v>167</v>
      </c>
      <c r="H20" s="3"/>
      <c r="I20" s="3"/>
      <c r="J20" s="107">
        <f t="shared" ref="J20" si="0">IF(I20 = "", 1, I20 / (1 + J19))</f>
        <v>1</v>
      </c>
      <c r="K20" s="107">
        <f>IF(J20 = "", 1, J20 / (1 + K19))</f>
        <v>0.94000000000000006</v>
      </c>
      <c r="L20" s="107">
        <f t="shared" ref="L20:S20" si="1">IF(K20 = "", 1, K20 / (1 + L19))</f>
        <v>0.89268755935422617</v>
      </c>
      <c r="M20" s="107">
        <f t="shared" si="1"/>
        <v>0.89268755935422617</v>
      </c>
      <c r="N20" s="107">
        <f t="shared" si="1"/>
        <v>0.81227257448064261</v>
      </c>
      <c r="O20" s="107">
        <f t="shared" si="1"/>
        <v>0.81227257448064261</v>
      </c>
      <c r="P20" s="107">
        <f t="shared" si="1"/>
        <v>0.81227257448064261</v>
      </c>
      <c r="Q20" s="107">
        <f t="shared" si="1"/>
        <v>0.59289968940192883</v>
      </c>
      <c r="R20" s="107">
        <f t="shared" si="1"/>
        <v>0.59289968940192883</v>
      </c>
      <c r="S20" s="107">
        <f t="shared" si="1"/>
        <v>0.59289968940192883</v>
      </c>
      <c r="T20" s="56"/>
      <c r="U20" s="56"/>
    </row>
    <row r="21" spans="2:23" x14ac:dyDescent="0.25">
      <c r="E21" t="s">
        <v>387</v>
      </c>
      <c r="F21" s="105"/>
      <c r="G21" s="12" t="s">
        <v>167</v>
      </c>
      <c r="H21" s="3"/>
      <c r="I21" s="3"/>
      <c r="J21" s="107">
        <f>1 / J20 - 1</f>
        <v>0</v>
      </c>
      <c r="K21" s="107">
        <f t="shared" ref="K21:S21" si="2">1 / K20 - 1</f>
        <v>6.3829787234042534E-2</v>
      </c>
      <c r="L21" s="107">
        <f t="shared" si="2"/>
        <v>0.12021276595744657</v>
      </c>
      <c r="M21" s="107">
        <f t="shared" si="2"/>
        <v>0.12021276595744657</v>
      </c>
      <c r="N21" s="107">
        <f t="shared" si="2"/>
        <v>0.23111382978723372</v>
      </c>
      <c r="O21" s="107">
        <f t="shared" si="2"/>
        <v>0.23111382978723372</v>
      </c>
      <c r="P21" s="107">
        <f t="shared" si="2"/>
        <v>0.23111382978723372</v>
      </c>
      <c r="Q21" s="107">
        <f t="shared" si="2"/>
        <v>0.68662594680851052</v>
      </c>
      <c r="R21" s="107">
        <f t="shared" si="2"/>
        <v>0.68662594680851052</v>
      </c>
      <c r="S21" s="107">
        <f t="shared" si="2"/>
        <v>0.68662594680851052</v>
      </c>
      <c r="T21" s="56"/>
      <c r="U21" s="56"/>
    </row>
    <row r="22" spans="2:23" x14ac:dyDescent="0.25">
      <c r="E22" t="s">
        <v>388</v>
      </c>
      <c r="F22" s="105"/>
      <c r="G22" s="12" t="s">
        <v>167</v>
      </c>
      <c r="H22" s="3"/>
      <c r="I22" s="3"/>
      <c r="J22" s="84"/>
      <c r="K22" s="84"/>
      <c r="L22" s="84"/>
      <c r="M22" s="84"/>
      <c r="N22" s="84"/>
      <c r="O22" s="84"/>
      <c r="P22" s="107">
        <f>M21</f>
        <v>0.12021276595744657</v>
      </c>
      <c r="Q22" s="84"/>
      <c r="R22" s="84"/>
      <c r="S22" s="84"/>
      <c r="T22" s="56"/>
      <c r="U22" s="56"/>
    </row>
    <row r="23" spans="2:23" x14ac:dyDescent="0.25">
      <c r="E23" t="s">
        <v>389</v>
      </c>
      <c r="F23" s="105"/>
      <c r="G23" s="12" t="s">
        <v>167</v>
      </c>
      <c r="H23" s="3"/>
      <c r="I23" s="3" t="s">
        <v>154</v>
      </c>
      <c r="J23" s="108">
        <f t="shared" ref="J23:S23" si="3">IF(J22 = "", J21, J22)</f>
        <v>0</v>
      </c>
      <c r="K23" s="108">
        <f t="shared" si="3"/>
        <v>6.3829787234042534E-2</v>
      </c>
      <c r="L23" s="108">
        <f t="shared" si="3"/>
        <v>0.12021276595744657</v>
      </c>
      <c r="M23" s="108">
        <f t="shared" si="3"/>
        <v>0.12021276595744657</v>
      </c>
      <c r="N23" s="108">
        <f t="shared" si="3"/>
        <v>0.23111382978723372</v>
      </c>
      <c r="O23" s="108">
        <f t="shared" si="3"/>
        <v>0.23111382978723372</v>
      </c>
      <c r="P23" s="108">
        <f t="shared" si="3"/>
        <v>0.12021276595744657</v>
      </c>
      <c r="Q23" s="108">
        <f t="shared" si="3"/>
        <v>0.68662594680851052</v>
      </c>
      <c r="R23" s="108">
        <f t="shared" si="3"/>
        <v>0.68662594680851052</v>
      </c>
      <c r="S23" s="108">
        <f t="shared" si="3"/>
        <v>0.68662594680851052</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1.0189999999999999</v>
      </c>
      <c r="M27" s="110">
        <f>'Inputs by network level'!M19</f>
        <v>1.0249999999999999</v>
      </c>
      <c r="N27" s="110">
        <f>'Inputs by network level'!N19</f>
        <v>1.03</v>
      </c>
      <c r="O27" s="110">
        <f>'Inputs by network level'!O19</f>
        <v>1.0409999999999999</v>
      </c>
      <c r="P27" s="69"/>
      <c r="Q27" s="110">
        <f>'Inputs by network level'!Q19</f>
        <v>1.0509999999999999</v>
      </c>
      <c r="R27" s="110">
        <f>'Inputs by network level'!R19</f>
        <v>1.07</v>
      </c>
      <c r="S27" s="110">
        <f>'Inputs by network level'!S19</f>
        <v>1.0820000000000001</v>
      </c>
      <c r="T27" s="69"/>
      <c r="U27" s="69"/>
    </row>
    <row r="28" spans="2:23" x14ac:dyDescent="0.25">
      <c r="E28" t="s">
        <v>392</v>
      </c>
      <c r="F28" s="109"/>
      <c r="G28" s="62" t="s">
        <v>283</v>
      </c>
      <c r="H28" s="3"/>
      <c r="I28" s="3"/>
      <c r="J28" s="88">
        <f>K27</f>
        <v>1</v>
      </c>
      <c r="K28" s="69"/>
      <c r="L28" s="69"/>
      <c r="M28" s="69"/>
      <c r="N28" s="69"/>
      <c r="O28" s="69"/>
      <c r="P28" s="88">
        <f>O27</f>
        <v>1.0409999999999999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1.0189999999999999</v>
      </c>
      <c r="M29" s="111">
        <f t="shared" si="4"/>
        <v>1.0249999999999999</v>
      </c>
      <c r="N29" s="111">
        <f t="shared" si="4"/>
        <v>1.03</v>
      </c>
      <c r="O29" s="111">
        <f t="shared" si="4"/>
        <v>1.0409999999999999</v>
      </c>
      <c r="P29" s="111">
        <f t="shared" si="4"/>
        <v>1.0409999999999999</v>
      </c>
      <c r="Q29" s="111">
        <f t="shared" si="4"/>
        <v>1.0509999999999999</v>
      </c>
      <c r="R29" s="111">
        <f t="shared" si="4"/>
        <v>1.07</v>
      </c>
      <c r="S29" s="111">
        <f t="shared" si="4"/>
        <v>1.0820000000000001</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0.3</v>
      </c>
      <c r="I37" s="3"/>
    </row>
    <row r="38" spans="3:23" x14ac:dyDescent="0.25">
      <c r="E38" t="s">
        <v>396</v>
      </c>
      <c r="F38" s="105"/>
      <c r="G38" s="12" t="s">
        <v>167</v>
      </c>
      <c r="H38" s="3"/>
      <c r="I38" s="3"/>
      <c r="J38" s="56"/>
      <c r="K38" s="56"/>
      <c r="L38" s="56"/>
      <c r="M38" s="112">
        <f>1 - $H$37</f>
        <v>0.7</v>
      </c>
      <c r="N38" s="112">
        <f>1 - $H$37</f>
        <v>0.7</v>
      </c>
      <c r="O38" s="112">
        <f>1 - $H$37</f>
        <v>0.7</v>
      </c>
      <c r="P38" s="113">
        <f>H37</f>
        <v>0.3</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0.7</v>
      </c>
      <c r="N65" s="116">
        <f t="shared" si="5"/>
        <v>0.7</v>
      </c>
      <c r="O65" s="116">
        <f t="shared" si="5"/>
        <v>0.7</v>
      </c>
      <c r="P65" s="116">
        <f t="shared" si="5"/>
        <v>0.3</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0.7</v>
      </c>
      <c r="N66" s="88">
        <f t="shared" si="6"/>
        <v>0.7</v>
      </c>
      <c r="O66" s="88">
        <f t="shared" si="6"/>
        <v>0.7</v>
      </c>
      <c r="P66" s="88">
        <f t="shared" si="6"/>
        <v>0.3</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0.7</v>
      </c>
      <c r="N67" s="88">
        <f t="shared" si="7"/>
        <v>0.7</v>
      </c>
      <c r="O67" s="88">
        <f t="shared" si="7"/>
        <v>0.7</v>
      </c>
      <c r="P67" s="88">
        <f t="shared" si="7"/>
        <v>0.3</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0.7</v>
      </c>
      <c r="N68" s="88">
        <f t="shared" si="8"/>
        <v>0.7</v>
      </c>
      <c r="O68" s="88">
        <f t="shared" si="8"/>
        <v>0.7</v>
      </c>
      <c r="P68" s="88">
        <f t="shared" si="8"/>
        <v>0.3</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0.7</v>
      </c>
      <c r="N69" s="88">
        <f t="shared" si="9"/>
        <v>0.7</v>
      </c>
      <c r="O69" s="88">
        <f t="shared" si="9"/>
        <v>0.7</v>
      </c>
      <c r="P69" s="88">
        <f t="shared" si="9"/>
        <v>0.3</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0.7</v>
      </c>
      <c r="N70" s="88">
        <f t="shared" si="10"/>
        <v>0.7</v>
      </c>
      <c r="O70" s="88">
        <f t="shared" si="10"/>
        <v>0.7</v>
      </c>
      <c r="P70" s="88">
        <f t="shared" si="10"/>
        <v>0.3</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0.7</v>
      </c>
      <c r="N71" s="88">
        <f t="shared" si="11"/>
        <v>0.7</v>
      </c>
      <c r="O71" s="88">
        <f t="shared" si="11"/>
        <v>0.7</v>
      </c>
      <c r="P71" s="88">
        <f t="shared" si="11"/>
        <v>0.3</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0.7</v>
      </c>
      <c r="N72" s="88">
        <f t="shared" si="12"/>
        <v>0.7</v>
      </c>
      <c r="O72" s="88">
        <f t="shared" si="12"/>
        <v>0.7</v>
      </c>
      <c r="P72" s="88">
        <f t="shared" si="12"/>
        <v>0.3</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-0.7</v>
      </c>
      <c r="N73" s="88">
        <f t="shared" si="13"/>
        <v>-0.7</v>
      </c>
      <c r="O73" s="88">
        <f t="shared" si="13"/>
        <v>-0.7</v>
      </c>
      <c r="P73" s="88">
        <f t="shared" si="13"/>
        <v>-0.3</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-0.7</v>
      </c>
      <c r="N74" s="88">
        <f t="shared" si="14"/>
        <v>-0.7</v>
      </c>
      <c r="O74" s="88">
        <f t="shared" si="14"/>
        <v>-0.7</v>
      </c>
      <c r="P74" s="88">
        <f t="shared" si="14"/>
        <v>-0.3</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-0.7</v>
      </c>
      <c r="N75" s="88">
        <f t="shared" si="15"/>
        <v>-0.7</v>
      </c>
      <c r="O75" s="88">
        <f t="shared" si="15"/>
        <v>-0.7</v>
      </c>
      <c r="P75" s="88">
        <f t="shared" si="15"/>
        <v>-0.3</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-0.7</v>
      </c>
      <c r="N76" s="88">
        <f t="shared" si="16"/>
        <v>-0.7</v>
      </c>
      <c r="O76" s="88">
        <f t="shared" si="16"/>
        <v>-0.7</v>
      </c>
      <c r="P76" s="88">
        <f t="shared" si="16"/>
        <v>-0.3</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-0.7</v>
      </c>
      <c r="N77" s="88">
        <f t="shared" si="17"/>
        <v>-0.7</v>
      </c>
      <c r="O77" s="88">
        <f t="shared" si="17"/>
        <v>-0.7</v>
      </c>
      <c r="P77" s="88">
        <f t="shared" si="17"/>
        <v>-0.3</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-0.7</v>
      </c>
      <c r="N78" s="88">
        <f t="shared" si="18"/>
        <v>-0.7</v>
      </c>
      <c r="O78" s="88">
        <f t="shared" si="18"/>
        <v>-0.7</v>
      </c>
      <c r="P78" s="88">
        <f t="shared" si="18"/>
        <v>-0.3</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-0.7</v>
      </c>
      <c r="N79" s="88">
        <f t="shared" si="19"/>
        <v>-0.7</v>
      </c>
      <c r="O79" s="88">
        <f t="shared" si="19"/>
        <v>-0.7</v>
      </c>
      <c r="P79" s="88">
        <f t="shared" si="19"/>
        <v>-0.3</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-0.7</v>
      </c>
      <c r="N80" s="90">
        <f t="shared" si="20"/>
        <v>-0.7</v>
      </c>
      <c r="O80" s="90">
        <f t="shared" si="20"/>
        <v>-0.7</v>
      </c>
      <c r="P80" s="90">
        <f t="shared" si="20"/>
        <v>-0.3</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0.7</v>
      </c>
      <c r="N104" s="116">
        <f t="shared" si="21"/>
        <v>0.7</v>
      </c>
      <c r="O104" s="116">
        <f t="shared" si="21"/>
        <v>0.7</v>
      </c>
      <c r="P104" s="116">
        <f t="shared" si="21"/>
        <v>0.3</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0.7</v>
      </c>
      <c r="N105" s="88">
        <f t="shared" si="22"/>
        <v>0.7</v>
      </c>
      <c r="O105" s="88">
        <f t="shared" si="22"/>
        <v>0.7</v>
      </c>
      <c r="P105" s="88">
        <f t="shared" si="22"/>
        <v>0.3</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0.7</v>
      </c>
      <c r="N106" s="88">
        <f t="shared" si="23"/>
        <v>0.7</v>
      </c>
      <c r="O106" s="88">
        <f t="shared" si="23"/>
        <v>0.7</v>
      </c>
      <c r="P106" s="88">
        <f t="shared" si="23"/>
        <v>0.3</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0.7</v>
      </c>
      <c r="N107" s="88">
        <f t="shared" si="24"/>
        <v>0.7</v>
      </c>
      <c r="O107" s="88">
        <f t="shared" si="24"/>
        <v>0.7</v>
      </c>
      <c r="P107" s="88">
        <f t="shared" si="24"/>
        <v>0.3</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0.7</v>
      </c>
      <c r="N108" s="88">
        <f t="shared" si="25"/>
        <v>0.7</v>
      </c>
      <c r="O108" s="88">
        <f t="shared" si="25"/>
        <v>0.7</v>
      </c>
      <c r="P108" s="88">
        <f t="shared" si="25"/>
        <v>0.3</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0.7</v>
      </c>
      <c r="N109" s="88">
        <f t="shared" si="26"/>
        <v>0.7</v>
      </c>
      <c r="O109" s="88">
        <f t="shared" si="26"/>
        <v>0.7</v>
      </c>
      <c r="P109" s="88">
        <f t="shared" si="26"/>
        <v>0.3</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0.7</v>
      </c>
      <c r="N110" s="88">
        <f t="shared" si="27"/>
        <v>0.7</v>
      </c>
      <c r="O110" s="88">
        <f t="shared" si="27"/>
        <v>0.7</v>
      </c>
      <c r="P110" s="88">
        <f t="shared" si="27"/>
        <v>0.3</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0.7</v>
      </c>
      <c r="N111" s="88">
        <f t="shared" si="28"/>
        <v>0.7</v>
      </c>
      <c r="O111" s="88">
        <f t="shared" si="28"/>
        <v>0.7</v>
      </c>
      <c r="P111" s="88">
        <f t="shared" si="28"/>
        <v>0.3</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-0.7</v>
      </c>
      <c r="N112" s="88">
        <f t="shared" si="29"/>
        <v>-0.7</v>
      </c>
      <c r="O112" s="88">
        <f t="shared" si="29"/>
        <v>-0.7</v>
      </c>
      <c r="P112" s="88">
        <f t="shared" si="29"/>
        <v>-0.3</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-0.7</v>
      </c>
      <c r="N113" s="88">
        <f t="shared" si="30"/>
        <v>-0.7</v>
      </c>
      <c r="O113" s="88">
        <f t="shared" si="30"/>
        <v>-0.7</v>
      </c>
      <c r="P113" s="88">
        <f t="shared" si="30"/>
        <v>-0.3</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-0.7</v>
      </c>
      <c r="N114" s="88">
        <f t="shared" si="31"/>
        <v>-0.7</v>
      </c>
      <c r="O114" s="88">
        <f t="shared" si="31"/>
        <v>-0.7</v>
      </c>
      <c r="P114" s="88">
        <f t="shared" si="31"/>
        <v>-0.3</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-0.7</v>
      </c>
      <c r="N115" s="88">
        <f t="shared" si="32"/>
        <v>-0.7</v>
      </c>
      <c r="O115" s="88">
        <f t="shared" si="32"/>
        <v>-0.7</v>
      </c>
      <c r="P115" s="88">
        <f t="shared" si="32"/>
        <v>-0.3</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-0.7</v>
      </c>
      <c r="N116" s="88">
        <f t="shared" si="33"/>
        <v>-0.7</v>
      </c>
      <c r="O116" s="88">
        <f t="shared" si="33"/>
        <v>-0.7</v>
      </c>
      <c r="P116" s="88">
        <f t="shared" si="33"/>
        <v>-0.3</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-0.7</v>
      </c>
      <c r="N117" s="88">
        <f t="shared" si="34"/>
        <v>-0.7</v>
      </c>
      <c r="O117" s="88">
        <f t="shared" si="34"/>
        <v>-0.7</v>
      </c>
      <c r="P117" s="88">
        <f t="shared" si="34"/>
        <v>-0.3</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-0.7</v>
      </c>
      <c r="N118" s="88">
        <f t="shared" si="35"/>
        <v>-0.7</v>
      </c>
      <c r="O118" s="88">
        <f t="shared" si="35"/>
        <v>-0.7</v>
      </c>
      <c r="P118" s="88">
        <f t="shared" si="35"/>
        <v>-0.3</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-0.7</v>
      </c>
      <c r="N119" s="90">
        <f t="shared" si="36"/>
        <v>-0.7</v>
      </c>
      <c r="O119" s="90">
        <f t="shared" si="36"/>
        <v>-0.7</v>
      </c>
      <c r="P119" s="90">
        <f t="shared" si="36"/>
        <v>-0.3</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1.0820000000000001</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1.0820000000000001</v>
      </c>
      <c r="T126" s="73"/>
      <c r="U126" s="73"/>
      <c r="W126" s="3"/>
    </row>
    <row r="127" spans="3:23" x14ac:dyDescent="0.25">
      <c r="F127" t="s">
        <v>829</v>
      </c>
      <c r="G127" s="62" t="s">
        <v>283</v>
      </c>
      <c r="H127" s="88">
        <f t="shared" si="37"/>
        <v>1.0820000000000001</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1.0820000000000001</v>
      </c>
      <c r="T127" s="69"/>
      <c r="U127" s="69"/>
      <c r="W127" s="3"/>
    </row>
    <row r="128" spans="3:23" x14ac:dyDescent="0.25">
      <c r="F128" t="s">
        <v>828</v>
      </c>
      <c r="G128" s="62" t="s">
        <v>283</v>
      </c>
      <c r="H128" s="88">
        <f t="shared" si="37"/>
        <v>1.0820000000000001</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1.0820000000000001</v>
      </c>
      <c r="T128" s="69"/>
      <c r="U128" s="69"/>
      <c r="W128" s="3"/>
    </row>
    <row r="129" spans="5:23" x14ac:dyDescent="0.25">
      <c r="F129" t="s">
        <v>830</v>
      </c>
      <c r="G129" s="62" t="s">
        <v>283</v>
      </c>
      <c r="H129" s="88">
        <f t="shared" si="37"/>
        <v>1.0820000000000001</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1.0820000000000001</v>
      </c>
      <c r="T129" s="69"/>
      <c r="U129" s="69"/>
    </row>
    <row r="130" spans="5:23" x14ac:dyDescent="0.25">
      <c r="F130" t="s">
        <v>836</v>
      </c>
      <c r="G130" s="62" t="s">
        <v>283</v>
      </c>
      <c r="H130" s="88">
        <f t="shared" si="37"/>
        <v>1.0820000000000001</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1.0820000000000001</v>
      </c>
      <c r="T130" s="69"/>
      <c r="U130" s="69"/>
    </row>
    <row r="131" spans="5:23" x14ac:dyDescent="0.25">
      <c r="F131" t="s">
        <v>837</v>
      </c>
      <c r="G131" s="62" t="s">
        <v>283</v>
      </c>
      <c r="H131" s="88">
        <f t="shared" si="37"/>
        <v>1.07</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1.07</v>
      </c>
      <c r="S131" s="88">
        <f>OR(SUM(S70:$S70) = 1, SUM(S70:$S70) = -1) * S$29</f>
        <v>0</v>
      </c>
      <c r="T131" s="69"/>
      <c r="U131" s="69"/>
    </row>
    <row r="132" spans="5:23" x14ac:dyDescent="0.25">
      <c r="F132" t="s">
        <v>838</v>
      </c>
      <c r="G132" s="62" t="s">
        <v>283</v>
      </c>
      <c r="H132" s="88">
        <f t="shared" si="37"/>
        <v>1.0509999999999999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1.0509999999999999</v>
      </c>
      <c r="R132" s="88">
        <f>OR(SUM(R71:$S71) = 1, SUM(R71:$S71) = -1) * R$29</f>
        <v>0</v>
      </c>
      <c r="S132" s="88">
        <f>OR(SUM(S71:$S71) = 1, SUM(S71:$S71) = -1) * S$29</f>
        <v>0</v>
      </c>
      <c r="T132" s="69"/>
      <c r="U132" s="69"/>
    </row>
    <row r="133" spans="5:23" x14ac:dyDescent="0.25">
      <c r="F133" t="s">
        <v>839</v>
      </c>
      <c r="G133" s="62" t="s">
        <v>283</v>
      </c>
      <c r="H133" s="88">
        <f t="shared" si="37"/>
        <v>1.0820000000000001</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1.0820000000000001</v>
      </c>
      <c r="T133" s="69"/>
      <c r="U133" s="69"/>
    </row>
    <row r="134" spans="5:23" x14ac:dyDescent="0.25">
      <c r="F134" t="s">
        <v>831</v>
      </c>
      <c r="G134" s="62" t="s">
        <v>283</v>
      </c>
      <c r="H134" s="88">
        <f t="shared" si="37"/>
        <v>1.0820000000000001</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1.0820000000000001</v>
      </c>
      <c r="T134" s="69"/>
      <c r="U134" s="69"/>
    </row>
    <row r="135" spans="5:23" x14ac:dyDescent="0.25">
      <c r="F135" t="s">
        <v>832</v>
      </c>
      <c r="G135" s="62" t="s">
        <v>283</v>
      </c>
      <c r="H135" s="88">
        <f t="shared" si="37"/>
        <v>1.07</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1.07</v>
      </c>
      <c r="S135" s="88">
        <f>OR(SUM(S74:$S74) = 1, SUM(S74:$S74) = -1) * S$29</f>
        <v>0</v>
      </c>
      <c r="T135" s="69"/>
      <c r="U135" s="69"/>
    </row>
    <row r="136" spans="5:23" x14ac:dyDescent="0.25">
      <c r="F136" t="s">
        <v>833</v>
      </c>
      <c r="G136" s="62" t="s">
        <v>283</v>
      </c>
      <c r="H136" s="88">
        <f t="shared" si="37"/>
        <v>1.0820000000000001</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1.0820000000000001</v>
      </c>
      <c r="T136" s="69"/>
      <c r="U136" s="69"/>
    </row>
    <row r="137" spans="5:23" x14ac:dyDescent="0.25">
      <c r="F137" t="s">
        <v>842</v>
      </c>
      <c r="G137" s="62" t="s">
        <v>283</v>
      </c>
      <c r="H137" s="88">
        <f t="shared" si="37"/>
        <v>1.0820000000000001</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1.0820000000000001</v>
      </c>
      <c r="T137" s="69"/>
      <c r="U137" s="69"/>
    </row>
    <row r="138" spans="5:23" x14ac:dyDescent="0.25">
      <c r="F138" t="s">
        <v>834</v>
      </c>
      <c r="G138" s="62" t="s">
        <v>283</v>
      </c>
      <c r="H138" s="88">
        <f t="shared" si="37"/>
        <v>1.07</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1.07</v>
      </c>
      <c r="S138" s="88">
        <f>OR(SUM(S77:$S77) = 1, SUM(S77:$S77) = -1) * S$29</f>
        <v>0</v>
      </c>
      <c r="T138" s="69"/>
      <c r="U138" s="69"/>
    </row>
    <row r="139" spans="5:23" x14ac:dyDescent="0.25">
      <c r="F139" t="s">
        <v>841</v>
      </c>
      <c r="G139" s="62" t="s">
        <v>283</v>
      </c>
      <c r="H139" s="88">
        <f t="shared" si="37"/>
        <v>1.07</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1.07</v>
      </c>
      <c r="S139" s="88">
        <f>OR(SUM(S78:$S78) = 1, SUM(S78:$S78) = -1) * S$29</f>
        <v>0</v>
      </c>
      <c r="T139" s="69"/>
      <c r="U139" s="69"/>
    </row>
    <row r="140" spans="5:23" x14ac:dyDescent="0.25">
      <c r="F140" t="s">
        <v>835</v>
      </c>
      <c r="G140" s="62" t="s">
        <v>283</v>
      </c>
      <c r="H140" s="88">
        <f t="shared" si="37"/>
        <v>1.0509999999999999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1.0509999999999999</v>
      </c>
      <c r="R140" s="88">
        <f>OR(SUM(R79:$S79) = 1, SUM(R79:$S79) = -1) * R$29</f>
        <v>0</v>
      </c>
      <c r="S140" s="88">
        <f>OR(SUM(S79:$S79) = 1, SUM(S79:$S79) = -1) * S$29</f>
        <v>0</v>
      </c>
      <c r="T140" s="69"/>
      <c r="U140" s="69"/>
    </row>
    <row r="141" spans="5:23" x14ac:dyDescent="0.25">
      <c r="F141" s="28" t="s">
        <v>840</v>
      </c>
      <c r="G141" s="70" t="s">
        <v>283</v>
      </c>
      <c r="H141" s="90">
        <f t="shared" si="37"/>
        <v>1.0509999999999999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1.0509999999999999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1.0820000000000001</v>
      </c>
      <c r="K145" s="91">
        <f t="shared" si="38"/>
        <v>1.0820000000000001</v>
      </c>
      <c r="L145" s="91">
        <f t="shared" si="38"/>
        <v>1.0820000000000001</v>
      </c>
      <c r="M145" s="91">
        <f t="shared" si="38"/>
        <v>0.75739999999999996</v>
      </c>
      <c r="N145" s="91">
        <f t="shared" si="38"/>
        <v>0.75739999999999996</v>
      </c>
      <c r="O145" s="91">
        <f t="shared" si="38"/>
        <v>0.75739999999999996</v>
      </c>
      <c r="P145" s="91">
        <f t="shared" si="38"/>
        <v>0.3246</v>
      </c>
      <c r="Q145" s="91">
        <f t="shared" si="38"/>
        <v>1.0820000000000001</v>
      </c>
      <c r="R145" s="91">
        <f t="shared" si="38"/>
        <v>1.0820000000000001</v>
      </c>
      <c r="S145" s="91">
        <f t="shared" si="38"/>
        <v>1.0820000000000001</v>
      </c>
      <c r="T145" s="73"/>
      <c r="U145" s="73"/>
    </row>
    <row r="146" spans="6:23" x14ac:dyDescent="0.25">
      <c r="F146" t="s">
        <v>829</v>
      </c>
      <c r="G146" s="62" t="s">
        <v>283</v>
      </c>
      <c r="H146" s="53"/>
      <c r="J146" s="111">
        <f t="shared" ref="J146:S146" si="39">$H127 * J105</f>
        <v>1.0820000000000001</v>
      </c>
      <c r="K146" s="111">
        <f t="shared" si="39"/>
        <v>1.0820000000000001</v>
      </c>
      <c r="L146" s="111">
        <f t="shared" si="39"/>
        <v>1.0820000000000001</v>
      </c>
      <c r="M146" s="111">
        <f t="shared" si="39"/>
        <v>0.75739999999999996</v>
      </c>
      <c r="N146" s="111">
        <f t="shared" si="39"/>
        <v>0.75739999999999996</v>
      </c>
      <c r="O146" s="111">
        <f t="shared" si="39"/>
        <v>0.75739999999999996</v>
      </c>
      <c r="P146" s="111">
        <f t="shared" si="39"/>
        <v>0.3246</v>
      </c>
      <c r="Q146" s="111">
        <f t="shared" si="39"/>
        <v>1.0820000000000001</v>
      </c>
      <c r="R146" s="111">
        <f t="shared" si="39"/>
        <v>1.0820000000000001</v>
      </c>
      <c r="S146" s="111">
        <f t="shared" si="39"/>
        <v>1.0820000000000001</v>
      </c>
      <c r="T146" s="69"/>
      <c r="U146" s="69"/>
      <c r="W146" s="3"/>
    </row>
    <row r="147" spans="6:23" x14ac:dyDescent="0.25">
      <c r="F147" t="s">
        <v>828</v>
      </c>
      <c r="G147" s="62" t="s">
        <v>283</v>
      </c>
      <c r="H147" s="53"/>
      <c r="J147" s="111">
        <f t="shared" ref="J147:S147" si="40">$H128 * J106</f>
        <v>1.0820000000000001</v>
      </c>
      <c r="K147" s="111">
        <f t="shared" si="40"/>
        <v>1.0820000000000001</v>
      </c>
      <c r="L147" s="111">
        <f t="shared" si="40"/>
        <v>1.0820000000000001</v>
      </c>
      <c r="M147" s="111">
        <f t="shared" si="40"/>
        <v>0.75739999999999996</v>
      </c>
      <c r="N147" s="111">
        <f t="shared" si="40"/>
        <v>0.75739999999999996</v>
      </c>
      <c r="O147" s="111">
        <f t="shared" si="40"/>
        <v>0.75739999999999996</v>
      </c>
      <c r="P147" s="111">
        <f t="shared" si="40"/>
        <v>0.3246</v>
      </c>
      <c r="Q147" s="111">
        <f t="shared" si="40"/>
        <v>1.0820000000000001</v>
      </c>
      <c r="R147" s="111">
        <f t="shared" si="40"/>
        <v>1.0820000000000001</v>
      </c>
      <c r="S147" s="111">
        <f t="shared" si="40"/>
        <v>1.0820000000000001</v>
      </c>
      <c r="T147" s="69"/>
      <c r="U147" s="69"/>
      <c r="W147" s="3"/>
    </row>
    <row r="148" spans="6:23" x14ac:dyDescent="0.25">
      <c r="F148" t="s">
        <v>830</v>
      </c>
      <c r="G148" s="62" t="s">
        <v>283</v>
      </c>
      <c r="H148" s="53"/>
      <c r="J148" s="111">
        <f t="shared" ref="J148:S148" si="41">$H129 * J107</f>
        <v>1.0820000000000001</v>
      </c>
      <c r="K148" s="111">
        <f t="shared" si="41"/>
        <v>1.0820000000000001</v>
      </c>
      <c r="L148" s="111">
        <f t="shared" si="41"/>
        <v>1.0820000000000001</v>
      </c>
      <c r="M148" s="111">
        <f t="shared" si="41"/>
        <v>0.75739999999999996</v>
      </c>
      <c r="N148" s="111">
        <f t="shared" si="41"/>
        <v>0.75739999999999996</v>
      </c>
      <c r="O148" s="111">
        <f t="shared" si="41"/>
        <v>0.75739999999999996</v>
      </c>
      <c r="P148" s="111">
        <f t="shared" si="41"/>
        <v>0.3246</v>
      </c>
      <c r="Q148" s="111">
        <f t="shared" si="41"/>
        <v>1.0820000000000001</v>
      </c>
      <c r="R148" s="111">
        <f t="shared" si="41"/>
        <v>1.0820000000000001</v>
      </c>
      <c r="S148" s="111">
        <f t="shared" si="41"/>
        <v>1.0820000000000001</v>
      </c>
      <c r="T148" s="69"/>
      <c r="U148" s="69"/>
    </row>
    <row r="149" spans="6:23" x14ac:dyDescent="0.25">
      <c r="F149" t="s">
        <v>836</v>
      </c>
      <c r="G149" s="62" t="s">
        <v>283</v>
      </c>
      <c r="H149" s="53"/>
      <c r="J149" s="111">
        <f t="shared" ref="J149:S149" si="42">$H130 * J108</f>
        <v>1.0820000000000001</v>
      </c>
      <c r="K149" s="111">
        <f t="shared" si="42"/>
        <v>1.0820000000000001</v>
      </c>
      <c r="L149" s="111">
        <f t="shared" si="42"/>
        <v>1.0820000000000001</v>
      </c>
      <c r="M149" s="111">
        <f t="shared" si="42"/>
        <v>0.75739999999999996</v>
      </c>
      <c r="N149" s="111">
        <f t="shared" si="42"/>
        <v>0.75739999999999996</v>
      </c>
      <c r="O149" s="111">
        <f t="shared" si="42"/>
        <v>0.75739999999999996</v>
      </c>
      <c r="P149" s="111">
        <f t="shared" si="42"/>
        <v>0.3246</v>
      </c>
      <c r="Q149" s="111">
        <f t="shared" si="42"/>
        <v>1.0820000000000001</v>
      </c>
      <c r="R149" s="111">
        <f t="shared" si="42"/>
        <v>1.0820000000000001</v>
      </c>
      <c r="S149" s="111">
        <f t="shared" si="42"/>
        <v>1.0820000000000001</v>
      </c>
      <c r="T149" s="69"/>
      <c r="U149" s="69"/>
    </row>
    <row r="150" spans="6:23" x14ac:dyDescent="0.25">
      <c r="F150" t="s">
        <v>837</v>
      </c>
      <c r="G150" s="62" t="s">
        <v>283</v>
      </c>
      <c r="H150" s="53"/>
      <c r="J150" s="111">
        <f t="shared" ref="J150:S150" si="43">$H131 * J109</f>
        <v>1.07</v>
      </c>
      <c r="K150" s="111">
        <f t="shared" si="43"/>
        <v>1.07</v>
      </c>
      <c r="L150" s="111">
        <f t="shared" si="43"/>
        <v>1.07</v>
      </c>
      <c r="M150" s="111">
        <f t="shared" si="43"/>
        <v>0.749</v>
      </c>
      <c r="N150" s="111">
        <f t="shared" si="43"/>
        <v>0.749</v>
      </c>
      <c r="O150" s="111">
        <f t="shared" si="43"/>
        <v>0.749</v>
      </c>
      <c r="P150" s="111">
        <f t="shared" si="43"/>
        <v>0.32100000000000001</v>
      </c>
      <c r="Q150" s="111">
        <f t="shared" si="43"/>
        <v>1.07</v>
      </c>
      <c r="R150" s="111">
        <f t="shared" si="43"/>
        <v>1.07</v>
      </c>
      <c r="S150" s="111">
        <f t="shared" si="43"/>
        <v>0</v>
      </c>
      <c r="T150" s="69"/>
      <c r="U150" s="69"/>
    </row>
    <row r="151" spans="6:23" x14ac:dyDescent="0.25">
      <c r="F151" t="s">
        <v>838</v>
      </c>
      <c r="G151" s="62" t="s">
        <v>283</v>
      </c>
      <c r="H151" s="53"/>
      <c r="J151" s="111">
        <f t="shared" ref="J151:S151" si="44">$H132 * J110</f>
        <v>1.0509999999999999</v>
      </c>
      <c r="K151" s="111">
        <f t="shared" si="44"/>
        <v>1.0509999999999999</v>
      </c>
      <c r="L151" s="111">
        <f t="shared" si="44"/>
        <v>1.0509999999999999</v>
      </c>
      <c r="M151" s="111">
        <f t="shared" si="44"/>
        <v>0.73569999999999991</v>
      </c>
      <c r="N151" s="111">
        <f t="shared" si="44"/>
        <v>0.73569999999999991</v>
      </c>
      <c r="O151" s="111">
        <f t="shared" si="44"/>
        <v>0.73569999999999991</v>
      </c>
      <c r="P151" s="111">
        <f t="shared" si="44"/>
        <v>0.31529999999999997</v>
      </c>
      <c r="Q151" s="111">
        <f t="shared" si="44"/>
        <v>1.0509999999999999</v>
      </c>
      <c r="R151" s="111">
        <f t="shared" si="44"/>
        <v>0</v>
      </c>
      <c r="S151" s="111">
        <f t="shared" si="44"/>
        <v>0</v>
      </c>
      <c r="T151" s="69"/>
      <c r="U151" s="69"/>
    </row>
    <row r="152" spans="6:23" x14ac:dyDescent="0.25">
      <c r="F152" t="s">
        <v>839</v>
      </c>
      <c r="G152" s="62" t="s">
        <v>283</v>
      </c>
      <c r="H152" s="53"/>
      <c r="J152" s="111">
        <f t="shared" ref="J152:S152" si="45">$H133 * J111</f>
        <v>1.0820000000000001</v>
      </c>
      <c r="K152" s="111">
        <f t="shared" si="45"/>
        <v>1.0820000000000001</v>
      </c>
      <c r="L152" s="111">
        <f t="shared" si="45"/>
        <v>1.0820000000000001</v>
      </c>
      <c r="M152" s="111">
        <f t="shared" si="45"/>
        <v>0.75739999999999996</v>
      </c>
      <c r="N152" s="111">
        <f t="shared" si="45"/>
        <v>0.75739999999999996</v>
      </c>
      <c r="O152" s="111">
        <f t="shared" si="45"/>
        <v>0.75739999999999996</v>
      </c>
      <c r="P152" s="111">
        <f t="shared" si="45"/>
        <v>0.3246</v>
      </c>
      <c r="Q152" s="111">
        <f t="shared" si="45"/>
        <v>1.0820000000000001</v>
      </c>
      <c r="R152" s="111">
        <f t="shared" si="45"/>
        <v>1.0820000000000001</v>
      </c>
      <c r="S152" s="111">
        <f t="shared" si="45"/>
        <v>1.0820000000000001</v>
      </c>
      <c r="T152" s="69"/>
      <c r="U152" s="69"/>
    </row>
    <row r="153" spans="6:23" x14ac:dyDescent="0.25">
      <c r="F153" t="s">
        <v>831</v>
      </c>
      <c r="G153" s="62" t="s">
        <v>283</v>
      </c>
      <c r="H153" s="53"/>
      <c r="J153" s="111">
        <f t="shared" ref="J153:S153" si="46">$H134 * J112</f>
        <v>-1.0820000000000001</v>
      </c>
      <c r="K153" s="111">
        <f t="shared" si="46"/>
        <v>-1.0820000000000001</v>
      </c>
      <c r="L153" s="111">
        <f t="shared" si="46"/>
        <v>-1.0820000000000001</v>
      </c>
      <c r="M153" s="111">
        <f t="shared" si="46"/>
        <v>-0.75739999999999996</v>
      </c>
      <c r="N153" s="111">
        <f t="shared" si="46"/>
        <v>-0.75739999999999996</v>
      </c>
      <c r="O153" s="111">
        <f t="shared" si="46"/>
        <v>-0.75739999999999996</v>
      </c>
      <c r="P153" s="111">
        <f t="shared" si="46"/>
        <v>-0.3246</v>
      </c>
      <c r="Q153" s="111">
        <f t="shared" si="46"/>
        <v>-1.0820000000000001</v>
      </c>
      <c r="R153" s="111">
        <f t="shared" si="46"/>
        <v>-1.0820000000000001</v>
      </c>
      <c r="S153" s="111">
        <f t="shared" si="46"/>
        <v>0</v>
      </c>
      <c r="T153" s="69"/>
      <c r="U153" s="69"/>
    </row>
    <row r="154" spans="6:23" x14ac:dyDescent="0.25">
      <c r="F154" t="s">
        <v>832</v>
      </c>
      <c r="G154" s="62" t="s">
        <v>283</v>
      </c>
      <c r="H154" s="53"/>
      <c r="J154" s="111">
        <f t="shared" ref="J154:S154" si="47">$H135 * J113</f>
        <v>-1.07</v>
      </c>
      <c r="K154" s="111">
        <f t="shared" si="47"/>
        <v>-1.07</v>
      </c>
      <c r="L154" s="111">
        <f t="shared" si="47"/>
        <v>-1.07</v>
      </c>
      <c r="M154" s="111">
        <f t="shared" si="47"/>
        <v>-0.749</v>
      </c>
      <c r="N154" s="111">
        <f t="shared" si="47"/>
        <v>-0.749</v>
      </c>
      <c r="O154" s="111">
        <f t="shared" si="47"/>
        <v>-0.749</v>
      </c>
      <c r="P154" s="111">
        <f t="shared" si="47"/>
        <v>-0.32100000000000001</v>
      </c>
      <c r="Q154" s="111">
        <f t="shared" si="47"/>
        <v>-1.07</v>
      </c>
      <c r="R154" s="111">
        <f t="shared" si="47"/>
        <v>0</v>
      </c>
      <c r="S154" s="111">
        <f t="shared" si="47"/>
        <v>0</v>
      </c>
      <c r="T154" s="69"/>
      <c r="U154" s="69"/>
    </row>
    <row r="155" spans="6:23" x14ac:dyDescent="0.25">
      <c r="F155" t="s">
        <v>833</v>
      </c>
      <c r="G155" s="62" t="s">
        <v>283</v>
      </c>
      <c r="H155" s="53"/>
      <c r="J155" s="111">
        <f t="shared" ref="J155:S155" si="48">$H136 * J114</f>
        <v>-1.0820000000000001</v>
      </c>
      <c r="K155" s="111">
        <f t="shared" si="48"/>
        <v>-1.0820000000000001</v>
      </c>
      <c r="L155" s="111">
        <f t="shared" si="48"/>
        <v>-1.0820000000000001</v>
      </c>
      <c r="M155" s="111">
        <f t="shared" si="48"/>
        <v>-0.75739999999999996</v>
      </c>
      <c r="N155" s="111">
        <f t="shared" si="48"/>
        <v>-0.75739999999999996</v>
      </c>
      <c r="O155" s="111">
        <f t="shared" si="48"/>
        <v>-0.75739999999999996</v>
      </c>
      <c r="P155" s="111">
        <f t="shared" si="48"/>
        <v>-0.3246</v>
      </c>
      <c r="Q155" s="111">
        <f t="shared" si="48"/>
        <v>-1.0820000000000001</v>
      </c>
      <c r="R155" s="111">
        <f t="shared" si="48"/>
        <v>-1.0820000000000001</v>
      </c>
      <c r="S155" s="111">
        <f t="shared" si="48"/>
        <v>0</v>
      </c>
      <c r="T155" s="69"/>
      <c r="U155" s="69"/>
    </row>
    <row r="156" spans="6:23" x14ac:dyDescent="0.25">
      <c r="F156" t="s">
        <v>842</v>
      </c>
      <c r="G156" s="62" t="s">
        <v>283</v>
      </c>
      <c r="H156" s="53"/>
      <c r="J156" s="111">
        <f t="shared" ref="J156:S156" si="49">$H137 * J115</f>
        <v>-1.0820000000000001</v>
      </c>
      <c r="K156" s="111">
        <f t="shared" si="49"/>
        <v>-1.0820000000000001</v>
      </c>
      <c r="L156" s="111">
        <f t="shared" si="49"/>
        <v>-1.0820000000000001</v>
      </c>
      <c r="M156" s="111">
        <f t="shared" si="49"/>
        <v>-0.75739999999999996</v>
      </c>
      <c r="N156" s="111">
        <f t="shared" si="49"/>
        <v>-0.75739999999999996</v>
      </c>
      <c r="O156" s="111">
        <f t="shared" si="49"/>
        <v>-0.75739999999999996</v>
      </c>
      <c r="P156" s="111">
        <f t="shared" si="49"/>
        <v>-0.3246</v>
      </c>
      <c r="Q156" s="111">
        <f t="shared" si="49"/>
        <v>-1.0820000000000001</v>
      </c>
      <c r="R156" s="111">
        <f t="shared" si="49"/>
        <v>-1.0820000000000001</v>
      </c>
      <c r="S156" s="111">
        <f t="shared" si="49"/>
        <v>0</v>
      </c>
      <c r="T156" s="69"/>
      <c r="U156" s="69"/>
    </row>
    <row r="157" spans="6:23" x14ac:dyDescent="0.25">
      <c r="F157" t="s">
        <v>834</v>
      </c>
      <c r="G157" s="62" t="s">
        <v>283</v>
      </c>
      <c r="H157" s="53"/>
      <c r="J157" s="111">
        <f t="shared" ref="J157:S157" si="50">$H138 * J116</f>
        <v>-1.07</v>
      </c>
      <c r="K157" s="111">
        <f t="shared" si="50"/>
        <v>-1.07</v>
      </c>
      <c r="L157" s="111">
        <f t="shared" si="50"/>
        <v>-1.07</v>
      </c>
      <c r="M157" s="111">
        <f t="shared" si="50"/>
        <v>-0.749</v>
      </c>
      <c r="N157" s="111">
        <f t="shared" si="50"/>
        <v>-0.749</v>
      </c>
      <c r="O157" s="111">
        <f t="shared" si="50"/>
        <v>-0.749</v>
      </c>
      <c r="P157" s="111">
        <f t="shared" si="50"/>
        <v>-0.32100000000000001</v>
      </c>
      <c r="Q157" s="111">
        <f t="shared" si="50"/>
        <v>-1.07</v>
      </c>
      <c r="R157" s="111">
        <f t="shared" si="50"/>
        <v>0</v>
      </c>
      <c r="S157" s="111">
        <f t="shared" si="50"/>
        <v>0</v>
      </c>
      <c r="T157" s="69"/>
      <c r="U157" s="69"/>
    </row>
    <row r="158" spans="6:23" x14ac:dyDescent="0.25">
      <c r="F158" t="s">
        <v>841</v>
      </c>
      <c r="G158" s="62" t="s">
        <v>283</v>
      </c>
      <c r="H158" s="53"/>
      <c r="J158" s="111">
        <f t="shared" ref="J158:S158" si="51">$H139 * J117</f>
        <v>-1.07</v>
      </c>
      <c r="K158" s="111">
        <f t="shared" si="51"/>
        <v>-1.07</v>
      </c>
      <c r="L158" s="111">
        <f t="shared" si="51"/>
        <v>-1.07</v>
      </c>
      <c r="M158" s="111">
        <f t="shared" si="51"/>
        <v>-0.749</v>
      </c>
      <c r="N158" s="111">
        <f t="shared" si="51"/>
        <v>-0.749</v>
      </c>
      <c r="O158" s="111">
        <f t="shared" si="51"/>
        <v>-0.749</v>
      </c>
      <c r="P158" s="111">
        <f t="shared" si="51"/>
        <v>-0.32100000000000001</v>
      </c>
      <c r="Q158" s="111">
        <f t="shared" si="51"/>
        <v>-1.07</v>
      </c>
      <c r="R158" s="111">
        <f t="shared" si="51"/>
        <v>0</v>
      </c>
      <c r="S158" s="111">
        <f t="shared" si="51"/>
        <v>0</v>
      </c>
      <c r="T158" s="69"/>
      <c r="U158" s="69"/>
    </row>
    <row r="159" spans="6:23" x14ac:dyDescent="0.25">
      <c r="F159" t="s">
        <v>835</v>
      </c>
      <c r="G159" s="62" t="s">
        <v>283</v>
      </c>
      <c r="H159" s="53"/>
      <c r="J159" s="111">
        <f t="shared" ref="J159:S159" si="52">$H140 * J118</f>
        <v>-1.0509999999999999</v>
      </c>
      <c r="K159" s="111">
        <f t="shared" si="52"/>
        <v>-1.0509999999999999</v>
      </c>
      <c r="L159" s="111">
        <f t="shared" si="52"/>
        <v>-1.0509999999999999</v>
      </c>
      <c r="M159" s="111">
        <f t="shared" si="52"/>
        <v>-0.73569999999999991</v>
      </c>
      <c r="N159" s="111">
        <f t="shared" si="52"/>
        <v>-0.73569999999999991</v>
      </c>
      <c r="O159" s="111">
        <f t="shared" si="52"/>
        <v>-0.73569999999999991</v>
      </c>
      <c r="P159" s="111">
        <f t="shared" si="52"/>
        <v>-0.31529999999999997</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-1.0509999999999999</v>
      </c>
      <c r="K160" s="121">
        <f t="shared" si="53"/>
        <v>-1.0509999999999999</v>
      </c>
      <c r="L160" s="121">
        <f t="shared" si="53"/>
        <v>-1.0509999999999999</v>
      </c>
      <c r="M160" s="121">
        <f t="shared" si="53"/>
        <v>-0.73569999999999991</v>
      </c>
      <c r="N160" s="121">
        <f t="shared" si="53"/>
        <v>-0.73569999999999991</v>
      </c>
      <c r="O160" s="121">
        <f t="shared" si="53"/>
        <v>-0.73569999999999991</v>
      </c>
      <c r="P160" s="121">
        <f t="shared" si="53"/>
        <v>-0.31529999999999997</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-1.0820000000000001</v>
      </c>
      <c r="K172" s="111">
        <f t="shared" si="54"/>
        <v>-1.0820000000000001</v>
      </c>
      <c r="L172" s="111">
        <f t="shared" si="54"/>
        <v>-1.0820000000000001</v>
      </c>
      <c r="M172" s="111">
        <f t="shared" si="54"/>
        <v>-0.75739999999999996</v>
      </c>
      <c r="N172" s="111">
        <f t="shared" si="54"/>
        <v>-0.75739999999999996</v>
      </c>
      <c r="O172" s="111">
        <f t="shared" si="54"/>
        <v>-0.75739999999999996</v>
      </c>
      <c r="P172" s="111">
        <f t="shared" si="54"/>
        <v>-0.3246</v>
      </c>
      <c r="Q172" s="111">
        <f t="shared" si="54"/>
        <v>-1.0820000000000001</v>
      </c>
      <c r="R172" s="111">
        <f t="shared" si="54"/>
        <v>-1.0820000000000001</v>
      </c>
      <c r="S172" s="111">
        <f t="shared" si="54"/>
        <v>-1.0820000000000001</v>
      </c>
      <c r="T172" s="69"/>
      <c r="U172" s="69"/>
    </row>
    <row r="173" spans="5:23" x14ac:dyDescent="0.25">
      <c r="F173" t="s">
        <v>832</v>
      </c>
      <c r="G173" s="62" t="s">
        <v>283</v>
      </c>
      <c r="H173" s="53"/>
      <c r="J173" s="111">
        <f t="shared" ref="J173:S173" si="55">$H135 * J74</f>
        <v>-1.07</v>
      </c>
      <c r="K173" s="111">
        <f t="shared" si="55"/>
        <v>-1.07</v>
      </c>
      <c r="L173" s="111">
        <f t="shared" si="55"/>
        <v>-1.07</v>
      </c>
      <c r="M173" s="111">
        <f t="shared" si="55"/>
        <v>-0.749</v>
      </c>
      <c r="N173" s="111">
        <f t="shared" si="55"/>
        <v>-0.749</v>
      </c>
      <c r="O173" s="111">
        <f t="shared" si="55"/>
        <v>-0.749</v>
      </c>
      <c r="P173" s="111">
        <f t="shared" si="55"/>
        <v>-0.32100000000000001</v>
      </c>
      <c r="Q173" s="111">
        <f t="shared" si="55"/>
        <v>-1.07</v>
      </c>
      <c r="R173" s="111">
        <f t="shared" si="55"/>
        <v>-1.07</v>
      </c>
      <c r="S173" s="111">
        <f t="shared" si="55"/>
        <v>0</v>
      </c>
      <c r="T173" s="69"/>
      <c r="U173" s="69"/>
    </row>
    <row r="174" spans="5:23" x14ac:dyDescent="0.25">
      <c r="F174" t="s">
        <v>833</v>
      </c>
      <c r="G174" s="62" t="s">
        <v>283</v>
      </c>
      <c r="H174" s="53"/>
      <c r="J174" s="111">
        <f t="shared" ref="J174:S174" si="56">$H136 * J75</f>
        <v>-1.0820000000000001</v>
      </c>
      <c r="K174" s="111">
        <f t="shared" si="56"/>
        <v>-1.0820000000000001</v>
      </c>
      <c r="L174" s="111">
        <f t="shared" si="56"/>
        <v>-1.0820000000000001</v>
      </c>
      <c r="M174" s="111">
        <f t="shared" si="56"/>
        <v>-0.75739999999999996</v>
      </c>
      <c r="N174" s="111">
        <f t="shared" si="56"/>
        <v>-0.75739999999999996</v>
      </c>
      <c r="O174" s="111">
        <f t="shared" si="56"/>
        <v>-0.75739999999999996</v>
      </c>
      <c r="P174" s="111">
        <f t="shared" si="56"/>
        <v>-0.3246</v>
      </c>
      <c r="Q174" s="111">
        <f t="shared" si="56"/>
        <v>-1.0820000000000001</v>
      </c>
      <c r="R174" s="111">
        <f t="shared" si="56"/>
        <v>-1.0820000000000001</v>
      </c>
      <c r="S174" s="111">
        <f t="shared" si="56"/>
        <v>-1.0820000000000001</v>
      </c>
      <c r="T174" s="69"/>
      <c r="U174" s="69"/>
    </row>
    <row r="175" spans="5:23" x14ac:dyDescent="0.25">
      <c r="F175" t="s">
        <v>842</v>
      </c>
      <c r="G175" s="62" t="s">
        <v>283</v>
      </c>
      <c r="H175" s="53"/>
      <c r="J175" s="111">
        <f t="shared" ref="J175:S175" si="57">$H137 * J76</f>
        <v>-1.0820000000000001</v>
      </c>
      <c r="K175" s="111">
        <f t="shared" si="57"/>
        <v>-1.0820000000000001</v>
      </c>
      <c r="L175" s="111">
        <f t="shared" si="57"/>
        <v>-1.0820000000000001</v>
      </c>
      <c r="M175" s="111">
        <f t="shared" si="57"/>
        <v>-0.75739999999999996</v>
      </c>
      <c r="N175" s="111">
        <f t="shared" si="57"/>
        <v>-0.75739999999999996</v>
      </c>
      <c r="O175" s="111">
        <f t="shared" si="57"/>
        <v>-0.75739999999999996</v>
      </c>
      <c r="P175" s="111">
        <f t="shared" si="57"/>
        <v>-0.3246</v>
      </c>
      <c r="Q175" s="111">
        <f t="shared" si="57"/>
        <v>-1.0820000000000001</v>
      </c>
      <c r="R175" s="111">
        <f t="shared" si="57"/>
        <v>-1.0820000000000001</v>
      </c>
      <c r="S175" s="111">
        <f t="shared" si="57"/>
        <v>-1.0820000000000001</v>
      </c>
      <c r="T175" s="69"/>
      <c r="U175" s="69"/>
    </row>
    <row r="176" spans="5:23" x14ac:dyDescent="0.25">
      <c r="F176" t="s">
        <v>834</v>
      </c>
      <c r="G176" s="62" t="s">
        <v>283</v>
      </c>
      <c r="H176" s="53"/>
      <c r="J176" s="111">
        <f t="shared" ref="J176:S176" si="58">$H138 * J77</f>
        <v>-1.07</v>
      </c>
      <c r="K176" s="111">
        <f t="shared" si="58"/>
        <v>-1.07</v>
      </c>
      <c r="L176" s="111">
        <f t="shared" si="58"/>
        <v>-1.07</v>
      </c>
      <c r="M176" s="111">
        <f t="shared" si="58"/>
        <v>-0.749</v>
      </c>
      <c r="N176" s="111">
        <f t="shared" si="58"/>
        <v>-0.749</v>
      </c>
      <c r="O176" s="111">
        <f t="shared" si="58"/>
        <v>-0.749</v>
      </c>
      <c r="P176" s="111">
        <f t="shared" si="58"/>
        <v>-0.32100000000000001</v>
      </c>
      <c r="Q176" s="111">
        <f t="shared" si="58"/>
        <v>-1.07</v>
      </c>
      <c r="R176" s="111">
        <f t="shared" si="58"/>
        <v>-1.07</v>
      </c>
      <c r="S176" s="111">
        <f t="shared" si="58"/>
        <v>0</v>
      </c>
      <c r="T176" s="69"/>
      <c r="U176" s="69"/>
    </row>
    <row r="177" spans="2:23" x14ac:dyDescent="0.25">
      <c r="F177" t="s">
        <v>841</v>
      </c>
      <c r="G177" s="62" t="s">
        <v>283</v>
      </c>
      <c r="H177" s="53"/>
      <c r="J177" s="111">
        <f t="shared" ref="J177:S177" si="59">$H139 * J78</f>
        <v>-1.07</v>
      </c>
      <c r="K177" s="111">
        <f t="shared" si="59"/>
        <v>-1.07</v>
      </c>
      <c r="L177" s="111">
        <f t="shared" si="59"/>
        <v>-1.07</v>
      </c>
      <c r="M177" s="111">
        <f t="shared" si="59"/>
        <v>-0.749</v>
      </c>
      <c r="N177" s="111">
        <f t="shared" si="59"/>
        <v>-0.749</v>
      </c>
      <c r="O177" s="111">
        <f t="shared" si="59"/>
        <v>-0.749</v>
      </c>
      <c r="P177" s="111">
        <f t="shared" si="59"/>
        <v>-0.32100000000000001</v>
      </c>
      <c r="Q177" s="111">
        <f t="shared" si="59"/>
        <v>-1.07</v>
      </c>
      <c r="R177" s="111">
        <f t="shared" si="59"/>
        <v>-1.07</v>
      </c>
      <c r="S177" s="111">
        <f t="shared" si="59"/>
        <v>0</v>
      </c>
      <c r="T177" s="69"/>
      <c r="U177" s="69"/>
    </row>
    <row r="178" spans="2:23" x14ac:dyDescent="0.25">
      <c r="F178" t="s">
        <v>835</v>
      </c>
      <c r="G178" s="62" t="s">
        <v>283</v>
      </c>
      <c r="H178" s="53"/>
      <c r="J178" s="111">
        <f t="shared" ref="J178:S178" si="60">$H140 * J79</f>
        <v>-1.0509999999999999</v>
      </c>
      <c r="K178" s="111">
        <f t="shared" si="60"/>
        <v>-1.0509999999999999</v>
      </c>
      <c r="L178" s="111">
        <f t="shared" si="60"/>
        <v>-1.0509999999999999</v>
      </c>
      <c r="M178" s="111">
        <f t="shared" si="60"/>
        <v>-0.73569999999999991</v>
      </c>
      <c r="N178" s="111">
        <f t="shared" si="60"/>
        <v>-0.73569999999999991</v>
      </c>
      <c r="O178" s="111">
        <f t="shared" si="60"/>
        <v>-0.73569999999999991</v>
      </c>
      <c r="P178" s="111">
        <f t="shared" si="60"/>
        <v>-0.31529999999999997</v>
      </c>
      <c r="Q178" s="111">
        <f t="shared" si="60"/>
        <v>-1.0509999999999999</v>
      </c>
      <c r="R178" s="111">
        <f t="shared" si="60"/>
        <v>0</v>
      </c>
      <c r="S178" s="111">
        <f t="shared" si="60"/>
        <v>0</v>
      </c>
      <c r="T178" s="69"/>
      <c r="U178" s="69"/>
    </row>
    <row r="179" spans="2:23" x14ac:dyDescent="0.25">
      <c r="F179" s="28" t="s">
        <v>840</v>
      </c>
      <c r="G179" s="70" t="s">
        <v>283</v>
      </c>
      <c r="H179" s="120"/>
      <c r="I179" s="28"/>
      <c r="J179" s="121">
        <f t="shared" ref="J179:S179" si="61">$H141 * J80</f>
        <v>-1.0509999999999999</v>
      </c>
      <c r="K179" s="121">
        <f t="shared" si="61"/>
        <v>-1.0509999999999999</v>
      </c>
      <c r="L179" s="121">
        <f t="shared" si="61"/>
        <v>-1.0509999999999999</v>
      </c>
      <c r="M179" s="121">
        <f t="shared" si="61"/>
        <v>-0.73569999999999991</v>
      </c>
      <c r="N179" s="121">
        <f t="shared" si="61"/>
        <v>-0.73569999999999991</v>
      </c>
      <c r="O179" s="121">
        <f t="shared" si="61"/>
        <v>-0.73569999999999991</v>
      </c>
      <c r="P179" s="121">
        <f t="shared" si="61"/>
        <v>-0.31529999999999997</v>
      </c>
      <c r="Q179" s="121">
        <f t="shared" si="61"/>
        <v>-1.0509999999999999</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South Wales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0.75</v>
      </c>
      <c r="P43" s="21">
        <f>'Inputs by network level'!P26</f>
        <v>0.75</v>
      </c>
      <c r="Q43" s="21">
        <f>'Inputs by network level'!Q26</f>
        <v>0.75</v>
      </c>
      <c r="R43" s="21">
        <f>'Inputs by network level'!R26</f>
        <v>0.95</v>
      </c>
      <c r="S43" s="21">
        <f>'Inputs by network level'!S26</f>
        <v>0.95</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0.75</v>
      </c>
      <c r="P44" s="21">
        <f>'Inputs by network level'!P27</f>
        <v>0.75</v>
      </c>
      <c r="Q44" s="21">
        <f>'Inputs by network level'!Q27</f>
        <v>0.75</v>
      </c>
      <c r="R44" s="21">
        <f>'Inputs by network level'!R27</f>
        <v>0.95</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0.36</v>
      </c>
      <c r="N45" s="21">
        <f>'Inputs by network level'!N28</f>
        <v>0.36</v>
      </c>
      <c r="O45" s="21">
        <f>'Inputs by network level'!O28</f>
        <v>0.91</v>
      </c>
      <c r="P45" s="21">
        <f>'Inputs by network level'!P28</f>
        <v>0.91</v>
      </c>
      <c r="Q45" s="21">
        <f>'Inputs by network level'!Q28</f>
        <v>0.91</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0.36</v>
      </c>
      <c r="N46" s="131">
        <f>'Inputs by network level'!N29</f>
        <v>0.36</v>
      </c>
      <c r="O46" s="131">
        <f>'Inputs by network level'!O29</f>
        <v>0.91</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0.75</v>
      </c>
      <c r="P51" s="101">
        <f t="shared" si="0"/>
        <v>0.75</v>
      </c>
      <c r="Q51" s="101">
        <f t="shared" si="0"/>
        <v>0.75</v>
      </c>
      <c r="R51" s="101">
        <f t="shared" si="0"/>
        <v>0.95</v>
      </c>
      <c r="S51" s="101">
        <f t="shared" si="0"/>
        <v>0.95</v>
      </c>
      <c r="T51" s="60"/>
      <c r="U51" s="60"/>
    </row>
    <row r="52" spans="5:23" x14ac:dyDescent="0.25">
      <c r="F52" s="23" t="s">
        <v>829</v>
      </c>
      <c r="G52" s="23"/>
      <c r="H52" s="62" t="s">
        <v>167</v>
      </c>
      <c r="J52" s="60"/>
      <c r="K52" s="60"/>
      <c r="L52" s="101">
        <f t="shared" si="0"/>
        <v>0</v>
      </c>
      <c r="M52" s="101">
        <f t="shared" si="0"/>
        <v>0</v>
      </c>
      <c r="N52" s="101">
        <f t="shared" si="0"/>
        <v>0</v>
      </c>
      <c r="O52" s="101">
        <f t="shared" si="0"/>
        <v>0.75</v>
      </c>
      <c r="P52" s="101">
        <f t="shared" si="0"/>
        <v>0.75</v>
      </c>
      <c r="Q52" s="101">
        <f t="shared" si="0"/>
        <v>0.75</v>
      </c>
      <c r="R52" s="101">
        <f t="shared" si="0"/>
        <v>0.95</v>
      </c>
      <c r="S52" s="101">
        <f t="shared" si="0"/>
        <v>0.95</v>
      </c>
      <c r="T52" s="60"/>
      <c r="U52" s="60"/>
    </row>
    <row r="53" spans="5:23" x14ac:dyDescent="0.25">
      <c r="F53" s="23" t="s">
        <v>828</v>
      </c>
      <c r="G53" s="23"/>
      <c r="H53" s="62" t="s">
        <v>167</v>
      </c>
      <c r="J53" s="60"/>
      <c r="K53" s="60"/>
      <c r="L53" s="101">
        <f t="shared" si="0"/>
        <v>0</v>
      </c>
      <c r="M53" s="101">
        <f t="shared" si="0"/>
        <v>0</v>
      </c>
      <c r="N53" s="101">
        <f t="shared" si="0"/>
        <v>0</v>
      </c>
      <c r="O53" s="101">
        <f t="shared" si="0"/>
        <v>0.75</v>
      </c>
      <c r="P53" s="101">
        <f t="shared" si="0"/>
        <v>0.75</v>
      </c>
      <c r="Q53" s="101">
        <f t="shared" si="0"/>
        <v>0.75</v>
      </c>
      <c r="R53" s="101">
        <f t="shared" si="0"/>
        <v>0.95</v>
      </c>
      <c r="S53" s="101">
        <f t="shared" si="0"/>
        <v>0.95</v>
      </c>
      <c r="T53" s="60"/>
      <c r="U53" s="60"/>
    </row>
    <row r="54" spans="5:23" x14ac:dyDescent="0.25">
      <c r="F54" s="23" t="s">
        <v>830</v>
      </c>
      <c r="G54" s="23"/>
      <c r="H54" s="62" t="s">
        <v>167</v>
      </c>
      <c r="J54" s="60"/>
      <c r="K54" s="60"/>
      <c r="L54" s="101">
        <f t="shared" si="0"/>
        <v>0</v>
      </c>
      <c r="M54" s="101">
        <f t="shared" si="0"/>
        <v>0</v>
      </c>
      <c r="N54" s="101">
        <f t="shared" si="0"/>
        <v>0</v>
      </c>
      <c r="O54" s="101">
        <f t="shared" si="0"/>
        <v>0.75</v>
      </c>
      <c r="P54" s="101">
        <f t="shared" si="0"/>
        <v>0.75</v>
      </c>
      <c r="Q54" s="101">
        <f t="shared" si="0"/>
        <v>0.75</v>
      </c>
      <c r="R54" s="101">
        <f t="shared" si="0"/>
        <v>0.95</v>
      </c>
      <c r="S54" s="101">
        <f t="shared" si="0"/>
        <v>0.95</v>
      </c>
      <c r="T54" s="60"/>
      <c r="U54" s="60"/>
    </row>
    <row r="55" spans="5:23" x14ac:dyDescent="0.25">
      <c r="F55" s="23" t="s">
        <v>836</v>
      </c>
      <c r="G55" s="23"/>
      <c r="H55" s="62" t="s">
        <v>167</v>
      </c>
      <c r="J55" s="60"/>
      <c r="K55" s="60"/>
      <c r="L55" s="101">
        <f t="shared" si="0"/>
        <v>0</v>
      </c>
      <c r="M55" s="101">
        <f t="shared" si="0"/>
        <v>0</v>
      </c>
      <c r="N55" s="101">
        <f t="shared" si="0"/>
        <v>0</v>
      </c>
      <c r="O55" s="101">
        <f t="shared" si="0"/>
        <v>0.75</v>
      </c>
      <c r="P55" s="101">
        <f t="shared" si="0"/>
        <v>0.75</v>
      </c>
      <c r="Q55" s="101">
        <f t="shared" si="0"/>
        <v>0.75</v>
      </c>
      <c r="R55" s="101">
        <f t="shared" si="0"/>
        <v>0.95</v>
      </c>
      <c r="S55" s="101">
        <f t="shared" si="0"/>
        <v>0.95</v>
      </c>
      <c r="T55" s="60"/>
      <c r="U55" s="60"/>
    </row>
    <row r="56" spans="5:23" x14ac:dyDescent="0.25">
      <c r="F56" s="23" t="s">
        <v>837</v>
      </c>
      <c r="G56" s="23"/>
      <c r="H56" s="62" t="s">
        <v>167</v>
      </c>
      <c r="J56" s="60"/>
      <c r="K56" s="60"/>
      <c r="L56" s="101">
        <f t="shared" si="0"/>
        <v>0</v>
      </c>
      <c r="M56" s="101">
        <f t="shared" si="0"/>
        <v>0</v>
      </c>
      <c r="N56" s="101">
        <f t="shared" si="0"/>
        <v>0</v>
      </c>
      <c r="O56" s="101">
        <f t="shared" si="0"/>
        <v>0.75</v>
      </c>
      <c r="P56" s="101">
        <f t="shared" si="0"/>
        <v>0.75</v>
      </c>
      <c r="Q56" s="101">
        <f t="shared" si="0"/>
        <v>0.75</v>
      </c>
      <c r="R56" s="101">
        <f t="shared" si="0"/>
        <v>0.95</v>
      </c>
      <c r="S56" s="101">
        <f t="shared" si="0"/>
        <v>0</v>
      </c>
      <c r="T56" s="60"/>
      <c r="U56" s="60"/>
    </row>
    <row r="57" spans="5:23" x14ac:dyDescent="0.25">
      <c r="F57" s="23" t="s">
        <v>838</v>
      </c>
      <c r="G57" s="23"/>
      <c r="H57" s="62" t="s">
        <v>167</v>
      </c>
      <c r="J57" s="60"/>
      <c r="K57" s="60"/>
      <c r="L57" s="101">
        <f t="shared" si="0"/>
        <v>0</v>
      </c>
      <c r="M57" s="101">
        <f t="shared" si="0"/>
        <v>0.36</v>
      </c>
      <c r="N57" s="101">
        <f t="shared" si="0"/>
        <v>0.36</v>
      </c>
      <c r="O57" s="101">
        <f t="shared" si="0"/>
        <v>0.91</v>
      </c>
      <c r="P57" s="101">
        <f t="shared" si="0"/>
        <v>0.91</v>
      </c>
      <c r="Q57" s="101">
        <f t="shared" si="0"/>
        <v>0.91</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0.75</v>
      </c>
      <c r="P58" s="101">
        <f t="shared" si="0"/>
        <v>0.75</v>
      </c>
      <c r="Q58" s="101">
        <f t="shared" si="0"/>
        <v>0.75</v>
      </c>
      <c r="R58" s="101">
        <f t="shared" si="0"/>
        <v>0.95</v>
      </c>
      <c r="S58" s="101">
        <f t="shared" si="0"/>
        <v>0.95</v>
      </c>
      <c r="T58" s="60"/>
      <c r="U58" s="60"/>
    </row>
    <row r="59" spans="5:23" x14ac:dyDescent="0.25">
      <c r="F59" s="23" t="s">
        <v>831</v>
      </c>
      <c r="G59" s="23"/>
      <c r="H59" s="62" t="s">
        <v>167</v>
      </c>
      <c r="J59" s="60"/>
      <c r="K59" s="60"/>
      <c r="L59" s="101">
        <f t="shared" si="0"/>
        <v>0</v>
      </c>
      <c r="M59" s="101">
        <f t="shared" si="0"/>
        <v>0</v>
      </c>
      <c r="N59" s="101">
        <f t="shared" si="0"/>
        <v>0</v>
      </c>
      <c r="O59" s="101">
        <f t="shared" si="0"/>
        <v>0.75</v>
      </c>
      <c r="P59" s="101">
        <f t="shared" si="0"/>
        <v>0.75</v>
      </c>
      <c r="Q59" s="101">
        <f t="shared" si="0"/>
        <v>0.75</v>
      </c>
      <c r="R59" s="101">
        <f t="shared" si="0"/>
        <v>0.95</v>
      </c>
      <c r="S59" s="101">
        <f t="shared" si="0"/>
        <v>0.95</v>
      </c>
      <c r="T59" s="60"/>
      <c r="U59" s="60"/>
    </row>
    <row r="60" spans="5:23" x14ac:dyDescent="0.25">
      <c r="F60" s="23" t="s">
        <v>832</v>
      </c>
      <c r="G60" s="23"/>
      <c r="H60" s="62" t="s">
        <v>167</v>
      </c>
      <c r="J60" s="60"/>
      <c r="K60" s="60"/>
      <c r="L60" s="101">
        <f t="shared" si="0"/>
        <v>0</v>
      </c>
      <c r="M60" s="101">
        <f t="shared" si="0"/>
        <v>0</v>
      </c>
      <c r="N60" s="101">
        <f t="shared" si="0"/>
        <v>0</v>
      </c>
      <c r="O60" s="101">
        <f t="shared" si="0"/>
        <v>0.75</v>
      </c>
      <c r="P60" s="101">
        <f t="shared" si="0"/>
        <v>0.75</v>
      </c>
      <c r="Q60" s="101">
        <f t="shared" si="0"/>
        <v>0.75</v>
      </c>
      <c r="R60" s="101">
        <f t="shared" si="0"/>
        <v>0.95</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0.75</v>
      </c>
      <c r="P61" s="101">
        <f t="shared" si="1"/>
        <v>0.75</v>
      </c>
      <c r="Q61" s="101">
        <f t="shared" si="1"/>
        <v>0.75</v>
      </c>
      <c r="R61" s="101">
        <f t="shared" si="1"/>
        <v>0.95</v>
      </c>
      <c r="S61" s="101">
        <f t="shared" si="1"/>
        <v>0.95</v>
      </c>
      <c r="T61" s="60"/>
      <c r="U61" s="60"/>
    </row>
    <row r="62" spans="5:23" x14ac:dyDescent="0.25">
      <c r="F62" s="23" t="s">
        <v>842</v>
      </c>
      <c r="G62" s="23"/>
      <c r="H62" s="62" t="s">
        <v>167</v>
      </c>
      <c r="J62" s="60"/>
      <c r="K62" s="60"/>
      <c r="L62" s="101">
        <f t="shared" si="1"/>
        <v>0</v>
      </c>
      <c r="M62" s="101">
        <f t="shared" si="1"/>
        <v>0</v>
      </c>
      <c r="N62" s="101">
        <f t="shared" si="1"/>
        <v>0</v>
      </c>
      <c r="O62" s="101">
        <f t="shared" si="1"/>
        <v>0.75</v>
      </c>
      <c r="P62" s="101">
        <f t="shared" si="1"/>
        <v>0.75</v>
      </c>
      <c r="Q62" s="101">
        <f t="shared" si="1"/>
        <v>0.75</v>
      </c>
      <c r="R62" s="101">
        <f t="shared" si="1"/>
        <v>0.95</v>
      </c>
      <c r="S62" s="101">
        <f t="shared" si="1"/>
        <v>0.95</v>
      </c>
      <c r="T62" s="60"/>
      <c r="U62" s="60"/>
    </row>
    <row r="63" spans="5:23" x14ac:dyDescent="0.25">
      <c r="F63" s="23" t="s">
        <v>834</v>
      </c>
      <c r="G63" s="23"/>
      <c r="H63" s="62" t="s">
        <v>167</v>
      </c>
      <c r="J63" s="60"/>
      <c r="K63" s="60"/>
      <c r="L63" s="101">
        <f t="shared" si="1"/>
        <v>0</v>
      </c>
      <c r="M63" s="101">
        <f t="shared" si="1"/>
        <v>0</v>
      </c>
      <c r="N63" s="101">
        <f t="shared" si="1"/>
        <v>0</v>
      </c>
      <c r="O63" s="101">
        <f t="shared" si="1"/>
        <v>0.75</v>
      </c>
      <c r="P63" s="101">
        <f t="shared" si="1"/>
        <v>0.75</v>
      </c>
      <c r="Q63" s="101">
        <f t="shared" si="1"/>
        <v>0.75</v>
      </c>
      <c r="R63" s="101">
        <f t="shared" si="1"/>
        <v>0.95</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0.75</v>
      </c>
      <c r="P64" s="101">
        <f t="shared" si="1"/>
        <v>0.75</v>
      </c>
      <c r="Q64" s="101">
        <f t="shared" si="1"/>
        <v>0.75</v>
      </c>
      <c r="R64" s="101">
        <f t="shared" si="1"/>
        <v>0.95</v>
      </c>
      <c r="S64" s="101">
        <f t="shared" si="1"/>
        <v>0</v>
      </c>
      <c r="T64" s="60"/>
      <c r="U64" s="60"/>
    </row>
    <row r="65" spans="2:23" x14ac:dyDescent="0.25">
      <c r="F65" s="23" t="s">
        <v>835</v>
      </c>
      <c r="G65" s="23"/>
      <c r="H65" s="62" t="s">
        <v>167</v>
      </c>
      <c r="J65" s="60"/>
      <c r="K65" s="60"/>
      <c r="L65" s="101">
        <f t="shared" si="1"/>
        <v>0</v>
      </c>
      <c r="M65" s="101">
        <f t="shared" si="1"/>
        <v>0.36</v>
      </c>
      <c r="N65" s="101">
        <f t="shared" si="1"/>
        <v>0.36</v>
      </c>
      <c r="O65" s="101">
        <f t="shared" si="1"/>
        <v>0.91</v>
      </c>
      <c r="P65" s="101">
        <f t="shared" si="1"/>
        <v>0.91</v>
      </c>
      <c r="Q65" s="101">
        <f t="shared" si="1"/>
        <v>0.91</v>
      </c>
      <c r="R65" s="101">
        <f t="shared" si="1"/>
        <v>0</v>
      </c>
      <c r="S65" s="101">
        <f t="shared" si="1"/>
        <v>0</v>
      </c>
      <c r="T65" s="60"/>
      <c r="U65" s="60"/>
    </row>
    <row r="66" spans="2:23" x14ac:dyDescent="0.25">
      <c r="F66" s="57" t="s">
        <v>840</v>
      </c>
      <c r="G66" s="57"/>
      <c r="H66" s="70" t="s">
        <v>167</v>
      </c>
      <c r="I66" s="28"/>
      <c r="J66" s="61"/>
      <c r="K66" s="61"/>
      <c r="L66" s="133">
        <f t="shared" si="1"/>
        <v>0</v>
      </c>
      <c r="M66" s="133">
        <f t="shared" si="1"/>
        <v>0.36</v>
      </c>
      <c r="N66" s="133">
        <f t="shared" si="1"/>
        <v>0.36</v>
      </c>
      <c r="O66" s="133">
        <f t="shared" si="1"/>
        <v>0.91</v>
      </c>
      <c r="P66" s="133">
        <f t="shared" si="1"/>
        <v>0.91</v>
      </c>
      <c r="Q66" s="133">
        <f t="shared" si="1"/>
        <v>0.91</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0.33207561272492769</v>
      </c>
      <c r="AQ22" s="3"/>
    </row>
    <row r="23" spans="4:43" x14ac:dyDescent="0.25">
      <c r="F23" t="s">
        <v>177</v>
      </c>
      <c r="G23" t="s">
        <v>167</v>
      </c>
      <c r="H23" s="21">
        <f>'General inputs'!H31</f>
        <v>0.58414695436552877</v>
      </c>
      <c r="AQ23" s="3"/>
    </row>
    <row r="24" spans="4:43" x14ac:dyDescent="0.25">
      <c r="F24" t="s">
        <v>178</v>
      </c>
      <c r="G24" t="s">
        <v>167</v>
      </c>
      <c r="H24" s="21">
        <f>'General inputs'!H32</f>
        <v>0.35899011322721613</v>
      </c>
      <c r="AQ24" s="3"/>
    </row>
    <row r="25" spans="4:43" x14ac:dyDescent="0.25">
      <c r="F25" s="28" t="s">
        <v>179</v>
      </c>
      <c r="G25" s="28" t="s">
        <v>167</v>
      </c>
      <c r="H25" s="131">
        <f>'General inputs'!H33</f>
        <v>0.22668597434951401</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0.33207561272492769</v>
      </c>
      <c r="K34" s="135">
        <f t="shared" si="0"/>
        <v>0.33207561272492769</v>
      </c>
      <c r="L34" s="135">
        <f t="shared" si="0"/>
        <v>0.33207561272492769</v>
      </c>
      <c r="M34" s="135">
        <f t="shared" si="0"/>
        <v>0.33207561272492769</v>
      </c>
      <c r="N34" s="135">
        <f t="shared" si="0"/>
        <v>0.33207561272492769</v>
      </c>
      <c r="O34" s="135">
        <f t="shared" si="0"/>
        <v>0</v>
      </c>
      <c r="P34" s="135">
        <f t="shared" si="0"/>
        <v>0</v>
      </c>
      <c r="Q34" s="135">
        <f t="shared" si="0"/>
        <v>0.33207561272492769</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0.58414695436552877</v>
      </c>
      <c r="K35" s="135">
        <f t="shared" si="1"/>
        <v>0.58414695436552877</v>
      </c>
      <c r="L35" s="135">
        <f t="shared" si="1"/>
        <v>0.58414695436552877</v>
      </c>
      <c r="M35" s="135">
        <f t="shared" si="1"/>
        <v>0.58414695436552877</v>
      </c>
      <c r="N35" s="135">
        <f t="shared" si="1"/>
        <v>0.58414695436552877</v>
      </c>
      <c r="O35" s="135">
        <f t="shared" si="1"/>
        <v>0.35899011322721613</v>
      </c>
      <c r="P35" s="135">
        <f t="shared" si="1"/>
        <v>0.22668597434951401</v>
      </c>
      <c r="Q35" s="135">
        <f t="shared" si="1"/>
        <v>0.58414695436552877</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0</v>
      </c>
      <c r="L58" s="114">
        <f>'Inputs by customer type'!L23</f>
        <v>1.6598135598820805</v>
      </c>
      <c r="M58" s="114">
        <f>'Inputs by customer type'!M23</f>
        <v>0</v>
      </c>
      <c r="N58" s="114">
        <f>'Inputs by customer type'!N23</f>
        <v>33.853899190370342</v>
      </c>
      <c r="O58" s="114">
        <f>'Inputs by customer type'!O23</f>
        <v>0</v>
      </c>
      <c r="P58" s="114">
        <f>'Inputs by customer type'!P23</f>
        <v>155.54642571692139</v>
      </c>
      <c r="Q58" s="73"/>
      <c r="R58" s="114">
        <f>'Inputs by customer type'!R23</f>
        <v>222.04580969635782</v>
      </c>
      <c r="S58" s="114">
        <f>'Inputs by customer type'!S23</f>
        <v>0</v>
      </c>
      <c r="T58" s="114">
        <f>'Inputs by customer type'!T23</f>
        <v>2393.7724103462688</v>
      </c>
      <c r="U58" s="114">
        <f>'Inputs by customer type'!U23</f>
        <v>0</v>
      </c>
      <c r="V58" s="114">
        <f>'Inputs by customer type'!V23</f>
        <v>102.34567716403872</v>
      </c>
      <c r="W58" s="114">
        <f>'Inputs by customer type'!W23</f>
        <v>0</v>
      </c>
      <c r="X58" s="114">
        <f>'Inputs by customer type'!X23</f>
        <v>52430.032867537724</v>
      </c>
      <c r="Y58" s="114">
        <f>'Inputs by customer type'!Y23</f>
        <v>0</v>
      </c>
      <c r="AQ58" s="3"/>
    </row>
    <row r="59" spans="2:43" x14ac:dyDescent="0.25">
      <c r="E59" s="27"/>
      <c r="F59" s="62" t="s">
        <v>248</v>
      </c>
      <c r="G59" s="62" t="s">
        <v>207</v>
      </c>
      <c r="J59" s="319"/>
      <c r="K59" s="321">
        <f>'Inputs by customer type'!K24</f>
        <v>311.67466910456034</v>
      </c>
      <c r="L59" s="321">
        <f>'Inputs by customer type'!L24</f>
        <v>11.737621875054616</v>
      </c>
      <c r="M59" s="321">
        <f>'Inputs by customer type'!M24</f>
        <v>254.4533334022635</v>
      </c>
      <c r="N59" s="321">
        <f>'Inputs by customer type'!N24</f>
        <v>216.58892593568103</v>
      </c>
      <c r="O59" s="321">
        <f>'Inputs by customer type'!O24</f>
        <v>0</v>
      </c>
      <c r="P59" s="321">
        <f>'Inputs by customer type'!P24</f>
        <v>958.36330357081044</v>
      </c>
      <c r="Q59" s="319"/>
      <c r="R59" s="321">
        <f>'Inputs by customer type'!R24</f>
        <v>1826.6419105136445</v>
      </c>
      <c r="S59" s="321">
        <f>'Inputs by customer type'!S24</f>
        <v>0</v>
      </c>
      <c r="T59" s="321">
        <f>'Inputs by customer type'!T24</f>
        <v>17743.519072351144</v>
      </c>
      <c r="U59" s="321">
        <f>'Inputs by customer type'!U24</f>
        <v>0</v>
      </c>
      <c r="V59" s="321">
        <f>'Inputs by customer type'!V24</f>
        <v>645.59135646956486</v>
      </c>
      <c r="W59" s="321">
        <f>'Inputs by customer type'!W24</f>
        <v>0</v>
      </c>
      <c r="X59" s="321">
        <f>'Inputs by customer type'!X24</f>
        <v>214960.9913087342</v>
      </c>
      <c r="Y59" s="321">
        <f>'Inputs by customer type'!Y24</f>
        <v>0</v>
      </c>
      <c r="AQ59" s="3"/>
    </row>
    <row r="60" spans="2:43" x14ac:dyDescent="0.25">
      <c r="E60" s="27"/>
      <c r="F60" s="62" t="s">
        <v>249</v>
      </c>
      <c r="G60" s="62" t="s">
        <v>207</v>
      </c>
      <c r="J60" s="319"/>
      <c r="K60" s="321">
        <f>'Inputs by customer type'!K25</f>
        <v>689.94611207811806</v>
      </c>
      <c r="L60" s="321">
        <f>'Inputs by customer type'!L25</f>
        <v>8.6076645650633044</v>
      </c>
      <c r="M60" s="321">
        <f>'Inputs by customer type'!M25</f>
        <v>716.8897730109868</v>
      </c>
      <c r="N60" s="321">
        <f>'Inputs by customer type'!N25</f>
        <v>183.30187487394863</v>
      </c>
      <c r="O60" s="321">
        <f>'Inputs by customer type'!O25</f>
        <v>0</v>
      </c>
      <c r="P60" s="321">
        <f>'Inputs by customer type'!P25</f>
        <v>980.82067071226822</v>
      </c>
      <c r="Q60" s="319"/>
      <c r="R60" s="321">
        <f>'Inputs by customer type'!R25</f>
        <v>648.49227978999784</v>
      </c>
      <c r="S60" s="321">
        <f>'Inputs by customer type'!S25</f>
        <v>0</v>
      </c>
      <c r="T60" s="321">
        <f>'Inputs by customer type'!T25</f>
        <v>13716.423517302588</v>
      </c>
      <c r="U60" s="321">
        <f>'Inputs by customer type'!U25</f>
        <v>0</v>
      </c>
      <c r="V60" s="321">
        <f>'Inputs by customer type'!V25</f>
        <v>513.84263303306307</v>
      </c>
      <c r="W60" s="321">
        <f>'Inputs by customer type'!W25</f>
        <v>0</v>
      </c>
      <c r="X60" s="321">
        <f>'Inputs by customer type'!X25</f>
        <v>117165.61582372811</v>
      </c>
      <c r="Y60" s="321">
        <f>'Inputs by customer type'!Y25</f>
        <v>0</v>
      </c>
      <c r="AQ60" s="3"/>
    </row>
    <row r="61" spans="2:43" x14ac:dyDescent="0.25">
      <c r="E61" s="27"/>
      <c r="F61" s="62" t="s">
        <v>212</v>
      </c>
      <c r="G61" s="62" t="s">
        <v>212</v>
      </c>
      <c r="J61" s="319"/>
      <c r="K61" s="321">
        <f>'Inputs by customer type'!K26</f>
        <v>0</v>
      </c>
      <c r="L61" s="321">
        <f>'Inputs by customer type'!L26</f>
        <v>22.005099999999999</v>
      </c>
      <c r="M61" s="321">
        <f>'Inputs by customer type'!M26</f>
        <v>0</v>
      </c>
      <c r="N61" s="321">
        <f>'Inputs by customer type'!N26</f>
        <v>25</v>
      </c>
      <c r="O61" s="321">
        <f>'Inputs by customer type'!O26</f>
        <v>0</v>
      </c>
      <c r="P61" s="321">
        <f>'Inputs by customer type'!P26</f>
        <v>84</v>
      </c>
      <c r="Q61" s="319"/>
      <c r="R61" s="321">
        <f>'Inputs by customer type'!R26</f>
        <v>0</v>
      </c>
      <c r="S61" s="321">
        <f>'Inputs by customer type'!S26</f>
        <v>0</v>
      </c>
      <c r="T61" s="321">
        <f>'Inputs by customer type'!T26</f>
        <v>422.59562841530061</v>
      </c>
      <c r="U61" s="321">
        <f>'Inputs by customer type'!U26</f>
        <v>0</v>
      </c>
      <c r="V61" s="321">
        <f>'Inputs by customer type'!V26</f>
        <v>21.451502732240439</v>
      </c>
      <c r="W61" s="321">
        <f>'Inputs by customer type'!W26</f>
        <v>0</v>
      </c>
      <c r="X61" s="321">
        <f>'Inputs by customer type'!X26</f>
        <v>184.72677595628411</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655</v>
      </c>
      <c r="O62" s="321">
        <f>'Inputs by customer type'!O27</f>
        <v>0</v>
      </c>
      <c r="P62" s="321">
        <f>'Inputs by customer type'!P27</f>
        <v>4601</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163.96744621098219</v>
      </c>
      <c r="O64" s="115">
        <f>'Inputs by customer type'!O29</f>
        <v>134.07422686454896</v>
      </c>
      <c r="P64" s="115">
        <f>'Inputs by customer type'!P29</f>
        <v>153.60635938779083</v>
      </c>
      <c r="Q64" s="71"/>
      <c r="R64" s="115">
        <f>'Inputs by customer type'!R29</f>
        <v>0</v>
      </c>
      <c r="S64" s="115">
        <f>'Inputs by customer type'!S29</f>
        <v>0</v>
      </c>
      <c r="T64" s="115">
        <f>'Inputs by customer type'!T29</f>
        <v>5508.577666666667</v>
      </c>
      <c r="U64" s="115">
        <f>'Inputs by customer type'!U29</f>
        <v>0</v>
      </c>
      <c r="V64" s="115">
        <f>'Inputs by customer type'!V29</f>
        <v>70.108999999999995</v>
      </c>
      <c r="W64" s="115">
        <f>'Inputs by customer type'!W29</f>
        <v>0</v>
      </c>
      <c r="X64" s="115">
        <f>'Inputs by customer type'!X29</f>
        <v>8614.4963333333344</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356045.24501691246</v>
      </c>
      <c r="K67" s="73"/>
      <c r="L67" s="114">
        <f>'Inputs by customer type'!L32</f>
        <v>3791.4066551193305</v>
      </c>
      <c r="M67" s="73"/>
      <c r="N67" s="114">
        <f>'Inputs by customer type'!N32</f>
        <v>20172.866907104046</v>
      </c>
      <c r="O67" s="114">
        <f>'Inputs by customer type'!O32</f>
        <v>177.7897492805042</v>
      </c>
      <c r="P67" s="114">
        <f>'Inputs by customer type'!P32</f>
        <v>7906.1074328822933</v>
      </c>
      <c r="Q67" s="114">
        <f>'Inputs by customer type'!Q32</f>
        <v>3673.1454721088435</v>
      </c>
      <c r="R67" s="73"/>
      <c r="S67" s="73"/>
      <c r="T67" s="73"/>
      <c r="U67" s="73"/>
      <c r="V67" s="73"/>
      <c r="W67" s="73"/>
      <c r="X67" s="73"/>
      <c r="Y67" s="73"/>
      <c r="AQ67" s="3"/>
    </row>
    <row r="68" spans="3:43" x14ac:dyDescent="0.25">
      <c r="E68" s="27"/>
      <c r="F68" s="62" t="s">
        <v>248</v>
      </c>
      <c r="G68" s="62" t="s">
        <v>207</v>
      </c>
      <c r="J68" s="321">
        <f>'Inputs by customer type'!J33</f>
        <v>1606299.7420500957</v>
      </c>
      <c r="K68" s="319"/>
      <c r="L68" s="321">
        <f>'Inputs by customer type'!L33</f>
        <v>26811.503874879723</v>
      </c>
      <c r="M68" s="319"/>
      <c r="N68" s="321">
        <f>'Inputs by customer type'!N33</f>
        <v>129061.04410259255</v>
      </c>
      <c r="O68" s="321">
        <f>'Inputs by customer type'!O33</f>
        <v>1011.5081643425449</v>
      </c>
      <c r="P68" s="321">
        <f>'Inputs by customer type'!P33</f>
        <v>48711.651218215979</v>
      </c>
      <c r="Q68" s="321">
        <f>'Inputs by customer type'!Q33</f>
        <v>25459.017421400629</v>
      </c>
      <c r="R68" s="319"/>
      <c r="S68" s="319"/>
      <c r="T68" s="319"/>
      <c r="U68" s="319"/>
      <c r="V68" s="319"/>
      <c r="W68" s="319"/>
      <c r="X68" s="319"/>
      <c r="Y68" s="319"/>
      <c r="AQ68" s="3"/>
    </row>
    <row r="69" spans="3:43" x14ac:dyDescent="0.25">
      <c r="E69" s="27"/>
      <c r="F69" s="62" t="s">
        <v>249</v>
      </c>
      <c r="G69" s="62" t="s">
        <v>207</v>
      </c>
      <c r="J69" s="321">
        <f>'Inputs by customer type'!J34</f>
        <v>1452016.7332063573</v>
      </c>
      <c r="K69" s="319"/>
      <c r="L69" s="321">
        <f>'Inputs by customer type'!L34</f>
        <v>19661.941260037893</v>
      </c>
      <c r="M69" s="319"/>
      <c r="N69" s="321">
        <f>'Inputs by customer type'!N34</f>
        <v>109225.95074976218</v>
      </c>
      <c r="O69" s="321">
        <f>'Inputs by customer type'!O34</f>
        <v>919.3517466847527</v>
      </c>
      <c r="P69" s="321">
        <f>'Inputs by customer type'!P34</f>
        <v>49853.113366649843</v>
      </c>
      <c r="Q69" s="321">
        <f>'Inputs by customer type'!Q34</f>
        <v>46835.34130816767</v>
      </c>
      <c r="R69" s="319"/>
      <c r="S69" s="319"/>
      <c r="T69" s="319"/>
      <c r="U69" s="319"/>
      <c r="V69" s="319"/>
      <c r="W69" s="319"/>
      <c r="X69" s="319"/>
      <c r="Y69" s="319"/>
      <c r="AQ69" s="3"/>
    </row>
    <row r="70" spans="3:43" x14ac:dyDescent="0.25">
      <c r="E70" s="27"/>
      <c r="F70" s="62" t="s">
        <v>212</v>
      </c>
      <c r="G70" s="62" t="s">
        <v>212</v>
      </c>
      <c r="J70" s="321">
        <f>'Inputs by customer type'!J35</f>
        <v>1063886.6411657543</v>
      </c>
      <c r="K70" s="319"/>
      <c r="L70" s="321">
        <f>'Inputs by customer type'!L35</f>
        <v>32529.122477447538</v>
      </c>
      <c r="M70" s="319"/>
      <c r="N70" s="321">
        <f>'Inputs by customer type'!N35</f>
        <v>2729.4020087013109</v>
      </c>
      <c r="O70" s="321">
        <f>'Inputs by customer type'!O35</f>
        <v>12.933662850665778</v>
      </c>
      <c r="P70" s="321">
        <f>'Inputs by customer type'!P35</f>
        <v>220.72317178903455</v>
      </c>
      <c r="Q70" s="321">
        <f>'Inputs by customer type'!Q35</f>
        <v>1690</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124269.02178132035</v>
      </c>
      <c r="O71" s="321">
        <f>'Inputs by customer type'!O36</f>
        <v>195.17546752498734</v>
      </c>
      <c r="P71" s="321">
        <f>'Inputs by customer type'!P36</f>
        <v>52979.479139459792</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2496.1092394274624</v>
      </c>
      <c r="O72" s="321">
        <f>'Inputs by customer type'!O37</f>
        <v>5.3092033591159886</v>
      </c>
      <c r="P72" s="321">
        <f>'Inputs by customer type'!P37</f>
        <v>1124.1533296018706</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20109.235973390769</v>
      </c>
      <c r="O73" s="115">
        <f>'Inputs by customer type'!O38</f>
        <v>23.750389692103738</v>
      </c>
      <c r="P73" s="115">
        <f>'Inputs by customer type'!P38</f>
        <v>7807.49782000094</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14751.838476046629</v>
      </c>
      <c r="M76" s="73"/>
      <c r="N76" s="114">
        <f>'Inputs by customer type'!N41</f>
        <v>30068.692604562839</v>
      </c>
      <c r="O76" s="114">
        <f>'Inputs by customer type'!O41</f>
        <v>186.156452039188</v>
      </c>
      <c r="P76" s="114">
        <f>'Inputs by customer type'!P41</f>
        <v>29989.744705742814</v>
      </c>
      <c r="Q76" s="73"/>
      <c r="R76" s="73"/>
      <c r="S76" s="73"/>
      <c r="T76" s="73"/>
      <c r="U76" s="73"/>
      <c r="V76" s="73"/>
      <c r="W76" s="73"/>
      <c r="X76" s="73"/>
      <c r="Y76" s="73"/>
      <c r="AQ76" s="3"/>
    </row>
    <row r="77" spans="3:43" x14ac:dyDescent="0.25">
      <c r="E77" s="27"/>
      <c r="F77" s="62" t="s">
        <v>248</v>
      </c>
      <c r="G77" s="62" t="s">
        <v>207</v>
      </c>
      <c r="J77" s="319"/>
      <c r="K77" s="319"/>
      <c r="L77" s="321">
        <f>'Inputs by customer type'!L42</f>
        <v>104319.85024029965</v>
      </c>
      <c r="M77" s="319"/>
      <c r="N77" s="321">
        <f>'Inputs by customer type'!N42</f>
        <v>192372.10458064155</v>
      </c>
      <c r="O77" s="321">
        <f>'Inputs by customer type'!O42</f>
        <v>1059.1092672367486</v>
      </c>
      <c r="P77" s="321">
        <f>'Inputs by customer type'!P42</f>
        <v>184774.87140557458</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76501.891772004281</v>
      </c>
      <c r="M78" s="319"/>
      <c r="N78" s="321">
        <f>'Inputs by customer type'!N43</f>
        <v>162806.88078000114</v>
      </c>
      <c r="O78" s="321">
        <f>'Inputs by customer type'!O43</f>
        <v>962.61601150494926</v>
      </c>
      <c r="P78" s="321">
        <f>'Inputs by customer type'!P43</f>
        <v>189104.70865018692</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25579.915556033298</v>
      </c>
      <c r="M79" s="319"/>
      <c r="N79" s="321">
        <f>'Inputs by customer type'!N44</f>
        <v>2023.6495192639966</v>
      </c>
      <c r="O79" s="321">
        <f>'Inputs by customer type'!O44</f>
        <v>11.855857613110295</v>
      </c>
      <c r="P79" s="321">
        <f>'Inputs by customer type'!P44</f>
        <v>228.11051909639448</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229630.61072419633</v>
      </c>
      <c r="O80" s="321">
        <f>'Inputs by customer type'!O45</f>
        <v>1443.3906668126972</v>
      </c>
      <c r="P80" s="321">
        <f>'Inputs by customer type'!P45</f>
        <v>158010.11813567157</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4597.7859779263472</v>
      </c>
      <c r="O81" s="321">
        <f>'Inputs by customer type'!O46</f>
        <v>39.263410888346151</v>
      </c>
      <c r="P81" s="321">
        <f>'Inputs by customer type'!P46</f>
        <v>3084.8579773500401</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30127.751589422824</v>
      </c>
      <c r="O82" s="115">
        <f>'Inputs by customer type'!O47</f>
        <v>118.45705147889585</v>
      </c>
      <c r="P82" s="115">
        <f>'Inputs by customer type'!P47</f>
        <v>29615.695005438425</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17013.760662392309</v>
      </c>
      <c r="M85" s="73"/>
      <c r="N85" s="114">
        <f>'Inputs by customer type'!N50</f>
        <v>17798.975118458144</v>
      </c>
      <c r="O85" s="114">
        <f>'Inputs by customer type'!O50</f>
        <v>691.97062767395835</v>
      </c>
      <c r="P85" s="114">
        <f>'Inputs by customer type'!P50</f>
        <v>27334.970012158185</v>
      </c>
      <c r="Q85" s="73"/>
      <c r="R85" s="73"/>
      <c r="S85" s="73"/>
      <c r="T85" s="73"/>
      <c r="U85" s="73"/>
      <c r="V85" s="73"/>
      <c r="W85" s="73"/>
      <c r="X85" s="73"/>
      <c r="Y85" s="73"/>
      <c r="AQ85" s="3"/>
    </row>
    <row r="86" spans="3:43" x14ac:dyDescent="0.25">
      <c r="E86" s="27"/>
      <c r="F86" s="62" t="s">
        <v>248</v>
      </c>
      <c r="G86" s="62" t="s">
        <v>207</v>
      </c>
      <c r="J86" s="319"/>
      <c r="K86" s="319"/>
      <c r="L86" s="321">
        <f>'Inputs by customer type'!L51</f>
        <v>120315.37406046208</v>
      </c>
      <c r="M86" s="319"/>
      <c r="N86" s="321">
        <f>'Inputs by customer type'!N51</f>
        <v>113873.46792712498</v>
      </c>
      <c r="O86" s="321">
        <f>'Inputs by customer type'!O51</f>
        <v>3936.8633017932748</v>
      </c>
      <c r="P86" s="321">
        <f>'Inputs by customer type'!P51</f>
        <v>168418.09153195535</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88232.045039170887</v>
      </c>
      <c r="M87" s="319"/>
      <c r="N87" s="321">
        <f>'Inputs by customer type'!N52</f>
        <v>96372.518028179562</v>
      </c>
      <c r="O87" s="321">
        <f>'Inputs by customer type'!O52</f>
        <v>3578.183825451616</v>
      </c>
      <c r="P87" s="321">
        <f>'Inputs by customer type'!P52</f>
        <v>172364.63967367192</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12113.991988078938</v>
      </c>
      <c r="M88" s="319"/>
      <c r="N88" s="321">
        <f>'Inputs by customer type'!N53</f>
        <v>742.68151142278748</v>
      </c>
      <c r="O88" s="321">
        <f>'Inputs by customer type'!O53</f>
        <v>18.322689038443183</v>
      </c>
      <c r="P88" s="321">
        <f>'Inputs by customer type'!P53</f>
        <v>101.24862840241357</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136321.05577065653</v>
      </c>
      <c r="O89" s="321">
        <f>'Inputs by customer type'!O54</f>
        <v>3947.7642530199473</v>
      </c>
      <c r="P89" s="321">
        <f>'Inputs by customer type'!P54</f>
        <v>143098.58967209057</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2729.4925390902877</v>
      </c>
      <c r="O90" s="321">
        <f>'Inputs by customer type'!O55</f>
        <v>107.38789817653793</v>
      </c>
      <c r="P90" s="321">
        <f>'Inputs by customer type'!P55</f>
        <v>2793.7377119005623</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17850.483235717449</v>
      </c>
      <c r="O91" s="115">
        <f>'Inputs by customer type'!O56</f>
        <v>525.29411916415165</v>
      </c>
      <c r="P91" s="115">
        <f>'Inputs by customer type'!P56</f>
        <v>26994.032220216286</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52286.9413985789</v>
      </c>
      <c r="M94" s="73"/>
      <c r="N94" s="114">
        <f>'Inputs by customer type'!N59</f>
        <v>40556.035941081886</v>
      </c>
      <c r="O94" s="114">
        <f>'Inputs by customer type'!O59</f>
        <v>6931.3011906817655</v>
      </c>
      <c r="P94" s="114">
        <f>'Inputs by customer type'!P59</f>
        <v>67209.872578747745</v>
      </c>
      <c r="Q94" s="73"/>
      <c r="R94" s="73"/>
      <c r="S94" s="73"/>
      <c r="T94" s="73"/>
      <c r="U94" s="73"/>
      <c r="V94" s="73"/>
      <c r="W94" s="73"/>
      <c r="X94" s="73"/>
      <c r="Y94" s="73"/>
      <c r="AQ94" s="3"/>
    </row>
    <row r="95" spans="3:43" x14ac:dyDescent="0.25">
      <c r="E95" s="27"/>
      <c r="F95" s="62" t="s">
        <v>248</v>
      </c>
      <c r="G95" s="62" t="s">
        <v>207</v>
      </c>
      <c r="J95" s="319"/>
      <c r="K95" s="319"/>
      <c r="L95" s="321">
        <f>'Inputs by customer type'!L60</f>
        <v>369754.99054439575</v>
      </c>
      <c r="M95" s="319"/>
      <c r="N95" s="321">
        <f>'Inputs by customer type'!N60</f>
        <v>259467.5495219288</v>
      </c>
      <c r="O95" s="321">
        <f>'Inputs by customer type'!O60</f>
        <v>39434.600545109257</v>
      </c>
      <c r="P95" s="321">
        <f>'Inputs by customer type'!P60</f>
        <v>414098.07535124099</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271156.02834577631</v>
      </c>
      <c r="M96" s="319"/>
      <c r="N96" s="321">
        <f>'Inputs by customer type'!N61</f>
        <v>219590.58197851953</v>
      </c>
      <c r="O96" s="321">
        <f>'Inputs by customer type'!O61</f>
        <v>35841.795616673109</v>
      </c>
      <c r="P96" s="321">
        <f>'Inputs by customer type'!P61</f>
        <v>423801.65276920365</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11643.53591669159</v>
      </c>
      <c r="M97" s="319"/>
      <c r="N97" s="321">
        <f>'Inputs by customer type'!N62</f>
        <v>741.64435054336855</v>
      </c>
      <c r="O97" s="321">
        <f>'Inputs by customer type'!O62</f>
        <v>81.913198054216593</v>
      </c>
      <c r="P97" s="321">
        <f>'Inputs by customer type'!P62</f>
        <v>111.47576258447556</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281024.02001921216</v>
      </c>
      <c r="O98" s="321">
        <f>'Inputs by customer type'!O63</f>
        <v>40951.671206449239</v>
      </c>
      <c r="P98" s="321">
        <f>'Inputs by customer type'!P63</f>
        <v>365169.42575769604</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5631.9979343974974</v>
      </c>
      <c r="O99" s="321">
        <f>'Inputs by customer type'!O64</f>
        <v>1113.9758141112613</v>
      </c>
      <c r="P99" s="321">
        <f>'Inputs by customer type'!P64</f>
        <v>7129.2638055350581</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40693.349755257994</v>
      </c>
      <c r="O100" s="115">
        <f>'Inputs by customer type'!O65</f>
        <v>5261.7432128003002</v>
      </c>
      <c r="P100" s="115">
        <f>'Inputs by customer type'!P65</f>
        <v>66371.591594956553</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0.31049087420018529</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1.5395161450918553</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0.43649298070795972</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793.00447154130188</v>
      </c>
      <c r="K114" s="73"/>
      <c r="L114" s="114">
        <f>'Inputs by customer type'!L79</f>
        <v>0.34108113396938561</v>
      </c>
      <c r="M114" s="73"/>
      <c r="N114" s="114">
        <f>'Inputs by customer type'!N79</f>
        <v>13.020907886941504</v>
      </c>
      <c r="O114" s="114">
        <f>'Inputs by customer type'!O79</f>
        <v>0</v>
      </c>
      <c r="P114" s="114">
        <f>'Inputs by customer type'!P79</f>
        <v>0</v>
      </c>
      <c r="Q114" s="114">
        <f>'Inputs by customer type'!Q79</f>
        <v>1.086843927874553</v>
      </c>
      <c r="R114" s="73"/>
      <c r="S114" s="73"/>
      <c r="T114" s="73"/>
      <c r="U114" s="73"/>
      <c r="V114" s="73"/>
      <c r="W114" s="73"/>
      <c r="X114" s="73"/>
      <c r="Y114" s="73"/>
      <c r="AQ114" s="3"/>
    </row>
    <row r="115" spans="5:43" x14ac:dyDescent="0.25">
      <c r="E115" s="27"/>
      <c r="F115" s="62" t="s">
        <v>248</v>
      </c>
      <c r="G115" s="62" t="s">
        <v>207</v>
      </c>
      <c r="J115" s="321">
        <f>'Inputs by customer type'!J80</f>
        <v>7000</v>
      </c>
      <c r="K115" s="319"/>
      <c r="L115" s="321">
        <f>'Inputs by customer type'!L80</f>
        <v>2.5628096517858756</v>
      </c>
      <c r="M115" s="319"/>
      <c r="N115" s="321">
        <f>'Inputs by customer type'!N80</f>
        <v>90.114881372897827</v>
      </c>
      <c r="O115" s="321">
        <f>'Inputs by customer type'!O80</f>
        <v>0</v>
      </c>
      <c r="P115" s="321">
        <f>'Inputs by customer type'!P80</f>
        <v>0</v>
      </c>
      <c r="Q115" s="321">
        <f>'Inputs by customer type'!Q80</f>
        <v>62.317468781923758</v>
      </c>
      <c r="R115" s="319"/>
      <c r="S115" s="319"/>
      <c r="T115" s="319"/>
      <c r="U115" s="319"/>
      <c r="V115" s="319"/>
      <c r="W115" s="319"/>
      <c r="X115" s="319"/>
      <c r="Y115" s="319"/>
      <c r="AQ115" s="3"/>
    </row>
    <row r="116" spans="5:43" x14ac:dyDescent="0.25">
      <c r="E116" s="27"/>
      <c r="F116" s="62" t="s">
        <v>249</v>
      </c>
      <c r="G116" s="62" t="s">
        <v>207</v>
      </c>
      <c r="J116" s="321">
        <f>'Inputs by customer type'!J81</f>
        <v>6200</v>
      </c>
      <c r="K116" s="319"/>
      <c r="L116" s="321">
        <f>'Inputs by customer type'!L81</f>
        <v>1.5310415024427837</v>
      </c>
      <c r="M116" s="319"/>
      <c r="N116" s="321">
        <f>'Inputs by customer type'!N81</f>
        <v>71.885085701793798</v>
      </c>
      <c r="O116" s="321">
        <f>'Inputs by customer type'!O81</f>
        <v>0</v>
      </c>
      <c r="P116" s="321">
        <f>'Inputs by customer type'!P81</f>
        <v>0</v>
      </c>
      <c r="Q116" s="321">
        <f>'Inputs by customer type'!Q81</f>
        <v>56.382502714801731</v>
      </c>
      <c r="R116" s="319"/>
      <c r="S116" s="319"/>
      <c r="T116" s="319"/>
      <c r="U116" s="319"/>
      <c r="V116" s="319"/>
      <c r="W116" s="319"/>
      <c r="X116" s="319"/>
      <c r="Y116" s="319"/>
      <c r="AQ116" s="3"/>
    </row>
    <row r="117" spans="5:43" x14ac:dyDescent="0.25">
      <c r="E117" s="27"/>
      <c r="F117" s="62" t="s">
        <v>212</v>
      </c>
      <c r="G117" s="62" t="s">
        <v>212</v>
      </c>
      <c r="J117" s="321">
        <f>'Inputs by customer type'!J82</f>
        <v>3835.2422586520956</v>
      </c>
      <c r="K117" s="319"/>
      <c r="L117" s="321">
        <f>'Inputs by customer type'!L82</f>
        <v>15.750869498957382</v>
      </c>
      <c r="M117" s="319"/>
      <c r="N117" s="321">
        <f>'Inputs by customer type'!N82</f>
        <v>6.7608690799194644</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293.03828492354643</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3.3996579083577059</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50.885495066704856</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1.3265187512770498</v>
      </c>
      <c r="M123" s="73"/>
      <c r="N123" s="114">
        <f>'Inputs by customer type'!N88</f>
        <v>19.394907371965747</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9.9671741426569476</v>
      </c>
      <c r="M124" s="319"/>
      <c r="N124" s="321">
        <f>'Inputs by customer type'!N89</f>
        <v>134.22795032716957</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5.9544637908821771</v>
      </c>
      <c r="M125" s="319"/>
      <c r="N125" s="321">
        <f>'Inputs by customer type'!N90</f>
        <v>107.074298560267</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12.377633025424791</v>
      </c>
      <c r="M126" s="319"/>
      <c r="N126" s="321">
        <f>'Inputs by customer type'!N91</f>
        <v>4.9915026628559493</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539.77097481763531</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6.2621055256294662</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75.794980808145411</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1.5299159209918058</v>
      </c>
      <c r="M132" s="73"/>
      <c r="N132" s="114">
        <f>'Inputs by customer type'!N97</f>
        <v>11.480694497706034</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11.49545635406092</v>
      </c>
      <c r="M133" s="319"/>
      <c r="N133" s="321">
        <f>'Inputs by customer type'!N98</f>
        <v>79.455398327241681</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6.8674709240783542</v>
      </c>
      <c r="M134" s="319"/>
      <c r="N134" s="321">
        <f>'Inputs by customer type'!N99</f>
        <v>63.381963458276502</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5.8617295656400872</v>
      </c>
      <c r="M135" s="319"/>
      <c r="N135" s="321">
        <f>'Inputs by customer type'!N100</f>
        <v>1.8331963743890392</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320.43702243980965</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3.7175219536666089</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44.866366331586846</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4.7017602805753445</v>
      </c>
      <c r="M141" s="73"/>
      <c r="N141" s="114">
        <f>'Inputs by customer type'!N106</f>
        <v>26.172283991371749</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35.328006821167378</v>
      </c>
      <c r="M142" s="319"/>
      <c r="N142" s="321">
        <f>'Inputs by customer type'!N107</f>
        <v>181.13270500174406</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21.105213414542014</v>
      </c>
      <c r="M143" s="319"/>
      <c r="N143" s="321">
        <f>'Inputs by customer type'!N108</f>
        <v>144.49045289831687</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5.6340848498684517</v>
      </c>
      <c r="M144" s="319"/>
      <c r="N144" s="321">
        <f>'Inputs by customer type'!N109</f>
        <v>1.830643176096018</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661.18541180807949</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7.6706844456536984</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102.2808577935629</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0</v>
      </c>
      <c r="S152" s="114">
        <f>'Inputs by customer type'!S117</f>
        <v>0</v>
      </c>
      <c r="T152" s="114">
        <f>'Inputs by customer type'!T117</f>
        <v>5.1026797506072503</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0</v>
      </c>
      <c r="S153" s="321">
        <f>'Inputs by customer type'!S118</f>
        <v>0</v>
      </c>
      <c r="T153" s="321">
        <f>'Inputs by customer type'!T118</f>
        <v>113.7540144286983</v>
      </c>
      <c r="U153" s="321">
        <f>'Inputs by customer type'!U118</f>
        <v>0</v>
      </c>
      <c r="V153" s="321">
        <f>'Inputs by customer type'!V118</f>
        <v>0</v>
      </c>
      <c r="W153" s="321">
        <f>'Inputs by customer type'!W118</f>
        <v>0</v>
      </c>
      <c r="X153" s="321">
        <f>'Inputs by customer type'!X118</f>
        <v>0</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0</v>
      </c>
      <c r="S154" s="321">
        <f>'Inputs by customer type'!S119</f>
        <v>0</v>
      </c>
      <c r="T154" s="321">
        <f>'Inputs by customer type'!T119</f>
        <v>55.664655820694442</v>
      </c>
      <c r="U154" s="321">
        <f>'Inputs by customer type'!U119</f>
        <v>0</v>
      </c>
      <c r="V154" s="321">
        <f>'Inputs by customer type'!V119</f>
        <v>0</v>
      </c>
      <c r="W154" s="321">
        <f>'Inputs by customer type'!W119</f>
        <v>0</v>
      </c>
      <c r="X154" s="321">
        <f>'Inputs by customer type'!X119</f>
        <v>0</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5</v>
      </c>
      <c r="U155" s="321">
        <f>'Inputs by customer type'!U120</f>
        <v>0</v>
      </c>
      <c r="V155" s="321">
        <f>'Inputs by customer type'!V120</f>
        <v>0</v>
      </c>
      <c r="W155" s="321">
        <f>'Inputs by customer type'!W120</f>
        <v>0</v>
      </c>
      <c r="X155" s="321">
        <f>'Inputs by customer type'!X120</f>
        <v>0</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80.46635000000002</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6000</v>
      </c>
      <c r="K161" s="73"/>
      <c r="L161" s="114">
        <f>'Inputs by customer type'!L126</f>
        <v>28.178627692811173</v>
      </c>
      <c r="M161" s="73"/>
      <c r="N161" s="114">
        <f>'Inputs by customer type'!N126</f>
        <v>743.32136692825247</v>
      </c>
      <c r="O161" s="114">
        <f>'Inputs by customer type'!O126</f>
        <v>22.059864667618406</v>
      </c>
      <c r="P161" s="114">
        <f>'Inputs by customer type'!P126</f>
        <v>18.537058053728703</v>
      </c>
      <c r="Q161" s="114">
        <f>'Inputs by customer type'!Q126</f>
        <v>1.4621737967967878</v>
      </c>
      <c r="R161" s="73"/>
      <c r="S161" s="73"/>
      <c r="T161" s="73"/>
      <c r="U161" s="73"/>
      <c r="V161" s="73"/>
      <c r="W161" s="73"/>
      <c r="X161" s="73"/>
      <c r="Y161" s="73"/>
      <c r="AQ161" s="3"/>
    </row>
    <row r="162" spans="5:43" x14ac:dyDescent="0.25">
      <c r="E162" s="27"/>
      <c r="F162" s="62" t="s">
        <v>248</v>
      </c>
      <c r="G162" s="62" t="s">
        <v>207</v>
      </c>
      <c r="J162" s="321">
        <f>'Inputs by customer type'!J127</f>
        <v>26000</v>
      </c>
      <c r="K162" s="319"/>
      <c r="L162" s="321">
        <f>'Inputs by customer type'!L127</f>
        <v>210.16461243146335</v>
      </c>
      <c r="M162" s="319"/>
      <c r="N162" s="321">
        <f>'Inputs by customer type'!N127</f>
        <v>5389.0799102298306</v>
      </c>
      <c r="O162" s="321">
        <f>'Inputs by customer type'!O127</f>
        <v>222.59283375330875</v>
      </c>
      <c r="P162" s="321">
        <f>'Inputs by customer type'!P127</f>
        <v>78.77805074830404</v>
      </c>
      <c r="Q162" s="321">
        <f>'Inputs by customer type'!Q127</f>
        <v>113.00253086858633</v>
      </c>
      <c r="R162" s="319"/>
      <c r="S162" s="319"/>
      <c r="T162" s="319"/>
      <c r="U162" s="319"/>
      <c r="V162" s="319"/>
      <c r="W162" s="319"/>
      <c r="X162" s="319"/>
      <c r="Y162" s="319"/>
      <c r="AQ162" s="3"/>
    </row>
    <row r="163" spans="5:43" x14ac:dyDescent="0.25">
      <c r="E163" s="27"/>
      <c r="F163" s="62" t="s">
        <v>249</v>
      </c>
      <c r="G163" s="62" t="s">
        <v>207</v>
      </c>
      <c r="J163" s="321">
        <f>'Inputs by customer type'!J128</f>
        <v>20000</v>
      </c>
      <c r="K163" s="319"/>
      <c r="L163" s="321">
        <f>'Inputs by customer type'!L128</f>
        <v>124.61090954300802</v>
      </c>
      <c r="M163" s="319"/>
      <c r="N163" s="321">
        <f>'Inputs by customer type'!N128</f>
        <v>4430.8251635485422</v>
      </c>
      <c r="O163" s="321">
        <f>'Inputs by customer type'!O128</f>
        <v>242.62618879110653</v>
      </c>
      <c r="P163" s="321">
        <f>'Inputs by customer type'!P128</f>
        <v>54.538650518056642</v>
      </c>
      <c r="Q163" s="321">
        <f>'Inputs by customer type'!Q128</f>
        <v>110.99311008381693</v>
      </c>
      <c r="R163" s="319"/>
      <c r="S163" s="319"/>
      <c r="T163" s="319"/>
      <c r="U163" s="319"/>
      <c r="V163" s="319"/>
      <c r="W163" s="319"/>
      <c r="X163" s="319"/>
      <c r="Y163" s="319"/>
      <c r="AQ163" s="3"/>
    </row>
    <row r="164" spans="5:43" x14ac:dyDescent="0.25">
      <c r="E164" s="27"/>
      <c r="F164" s="62" t="s">
        <v>212</v>
      </c>
      <c r="G164" s="62" t="s">
        <v>212</v>
      </c>
      <c r="J164" s="321">
        <f>'Inputs by customer type'!J129</f>
        <v>18141.523224043714</v>
      </c>
      <c r="K164" s="319"/>
      <c r="L164" s="321">
        <f>'Inputs by customer type'!L129</f>
        <v>151.4311745226716</v>
      </c>
      <c r="M164" s="319"/>
      <c r="N164" s="321">
        <f>'Inputs by customer type'!N129</f>
        <v>65.580669723204153</v>
      </c>
      <c r="O164" s="321">
        <f>'Inputs by customer type'!O129</f>
        <v>0.84911437723761052</v>
      </c>
      <c r="P164" s="321">
        <f>'Inputs by customer type'!P129</f>
        <v>1.2181069958847737</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7855.0138955293332</v>
      </c>
      <c r="O165" s="321">
        <f>'Inputs by customer type'!O130</f>
        <v>22.664027250809525</v>
      </c>
      <c r="P165" s="321">
        <f>'Inputs by customer type'!P130</f>
        <v>107.38788690763144</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1.7313376414341459</v>
      </c>
      <c r="O166" s="321">
        <f>'Inputs by customer type'!O131</f>
        <v>0</v>
      </c>
      <c r="P166" s="321">
        <f>'Inputs by customer type'!P131</f>
        <v>13.26394243711742</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664.98130646556956</v>
      </c>
      <c r="O167" s="115">
        <f>'Inputs by customer type'!O132</f>
        <v>3.1721949590301151</v>
      </c>
      <c r="P167" s="115">
        <f>'Inputs by customer type'!P132</f>
        <v>8.4989700049807801</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109.59116262092596</v>
      </c>
      <c r="M170" s="73"/>
      <c r="N170" s="114">
        <f>'Inputs by customer type'!N135</f>
        <v>1107.1923082748081</v>
      </c>
      <c r="O170" s="114">
        <f>'Inputs by customer type'!O135</f>
        <v>23.097991619918428</v>
      </c>
      <c r="P170" s="114">
        <f>'Inputs by customer type'!P135</f>
        <v>69.247543576712033</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817.36358736931186</v>
      </c>
      <c r="M171" s="319"/>
      <c r="N171" s="321">
        <f>'Inputs by customer type'!N136</f>
        <v>8027.1442349923582</v>
      </c>
      <c r="O171" s="321">
        <f>'Inputs by customer type'!O136</f>
        <v>233.06794879095213</v>
      </c>
      <c r="P171" s="321">
        <f>'Inputs by customer type'!P136</f>
        <v>294.28545167577516</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484.63163646373096</v>
      </c>
      <c r="M172" s="319"/>
      <c r="N172" s="321">
        <f>'Inputs by customer type'!N137</f>
        <v>6599.8042820487553</v>
      </c>
      <c r="O172" s="321">
        <f>'Inputs by customer type'!O137</f>
        <v>254.04406418213782</v>
      </c>
      <c r="P172" s="321">
        <f>'Inputs by customer type'!P137</f>
        <v>203.73608192938278</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119.00038324708088</v>
      </c>
      <c r="M173" s="319"/>
      <c r="N173" s="321">
        <f>'Inputs by customer type'!N138</f>
        <v>48.417752760145071</v>
      </c>
      <c r="O173" s="321">
        <f>'Inputs by customer type'!O138</f>
        <v>0.778354845801143</v>
      </c>
      <c r="P173" s="321">
        <f>'Inputs by customer type'!P138</f>
        <v>0.92592592592592582</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14468.786932404171</v>
      </c>
      <c r="O174" s="321">
        <f>'Inputs by customer type'!O139</f>
        <v>167.60838757575416</v>
      </c>
      <c r="P174" s="321">
        <f>'Inputs by customer type'!P139</f>
        <v>294.6896752199234</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3.1890911684089054</v>
      </c>
      <c r="O175" s="321">
        <f>'Inputs by customer type'!O140</f>
        <v>0</v>
      </c>
      <c r="P175" s="321">
        <f>'Inputs by customer type'!P140</f>
        <v>36.398396518333207</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990.50319340043632</v>
      </c>
      <c r="O176" s="115">
        <f>'Inputs by customer type'!O141</f>
        <v>3.3214769756942251</v>
      </c>
      <c r="P176" s="115">
        <f>'Inputs by customer type'!P141</f>
        <v>31.748985954040997</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126.39494491302447</v>
      </c>
      <c r="M179" s="73"/>
      <c r="N179" s="114">
        <f>'Inputs by customer type'!N144</f>
        <v>655.39558388850867</v>
      </c>
      <c r="O179" s="114">
        <f>'Inputs by customer type'!O144</f>
        <v>85.858596810161359</v>
      </c>
      <c r="P179" s="114">
        <f>'Inputs by customer type'!P144</f>
        <v>63.061793879660598</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942.69120911515472</v>
      </c>
      <c r="M180" s="319"/>
      <c r="N180" s="321">
        <f>'Inputs by customer type'!N145</f>
        <v>4751.6179831916879</v>
      </c>
      <c r="O180" s="321">
        <f>'Inputs by customer type'!O145</f>
        <v>866.34748916253886</v>
      </c>
      <c r="P180" s="321">
        <f>'Inputs by customer type'!P145</f>
        <v>267.9974990708792</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558.94095407877171</v>
      </c>
      <c r="M181" s="319"/>
      <c r="N181" s="321">
        <f>'Inputs by customer type'!N146</f>
        <v>3906.7129970610558</v>
      </c>
      <c r="O181" s="321">
        <f>'Inputs by customer type'!O146</f>
        <v>944.31876318716741</v>
      </c>
      <c r="P181" s="321">
        <f>'Inputs by customer type'!P146</f>
        <v>185.5367301259933</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56.355529637135611</v>
      </c>
      <c r="M182" s="319"/>
      <c r="N182" s="321">
        <f>'Inputs by customer type'!N147</f>
        <v>17.782069811654303</v>
      </c>
      <c r="O182" s="321">
        <f>'Inputs by customer type'!O147</f>
        <v>1.2029120344199482</v>
      </c>
      <c r="P182" s="321">
        <f>'Inputs by customer type'!P147</f>
        <v>0.40740740740740738</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8589.4485239819223</v>
      </c>
      <c r="O183" s="321">
        <f>'Inputs by customer type'!O148</f>
        <v>458.41948142771128</v>
      </c>
      <c r="P183" s="321">
        <f>'Inputs by customer type'!P148</f>
        <v>266.87959867664603</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1.8932156895603713</v>
      </c>
      <c r="O184" s="321">
        <f>'Inputs by customer type'!O149</f>
        <v>0</v>
      </c>
      <c r="P184" s="321">
        <f>'Inputs by customer type'!P149</f>
        <v>32.963453667105099</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586.32218985844452</v>
      </c>
      <c r="O185" s="115">
        <f>'Inputs by customer type'!O150</f>
        <v>12.346413366279148</v>
      </c>
      <c r="P185" s="115">
        <f>'Inputs by customer type'!P150</f>
        <v>28.912910187261801</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388.43881778307872</v>
      </c>
      <c r="M188" s="73"/>
      <c r="N188" s="114">
        <f>'Inputs by customer type'!N153</f>
        <v>1494.0907409084311</v>
      </c>
      <c r="O188" s="114">
        <f>'Inputs by customer type'!O153</f>
        <v>860.0246462786871</v>
      </c>
      <c r="P188" s="114">
        <f>'Inputs by customer type'!P153</f>
        <v>155.05322044816867</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2897.0925938151076</v>
      </c>
      <c r="M189" s="319"/>
      <c r="N189" s="321">
        <f>'Inputs by customer type'!N154</f>
        <v>10832.157871586127</v>
      </c>
      <c r="O189" s="321">
        <f>'Inputs by customer type'!O154</f>
        <v>8677.9917282932001</v>
      </c>
      <c r="P189" s="321">
        <f>'Inputs by customer type'!P154</f>
        <v>658.93899850504158</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1717.7456231521442</v>
      </c>
      <c r="M190" s="319"/>
      <c r="N190" s="321">
        <f>'Inputs by customer type'!N155</f>
        <v>8906.0467598275682</v>
      </c>
      <c r="O190" s="321">
        <f>'Inputs by customer type'!O155</f>
        <v>9459.0109838395874</v>
      </c>
      <c r="P190" s="321">
        <f>'Inputs by customer type'!P155</f>
        <v>456.18853742656722</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54.166919879086358</v>
      </c>
      <c r="M191" s="319"/>
      <c r="N191" s="321">
        <f>'Inputs by customer type'!N156</f>
        <v>17.757303697710491</v>
      </c>
      <c r="O191" s="321">
        <f>'Inputs by customer type'!O156</f>
        <v>5.3777243891715329</v>
      </c>
      <c r="P191" s="321">
        <f>'Inputs by customer type'!P156</f>
        <v>0.44855967078189302</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17723.35174098075</v>
      </c>
      <c r="O192" s="321">
        <f>'Inputs by customer type'!O157</f>
        <v>4755.3609270608431</v>
      </c>
      <c r="P192" s="321">
        <f>'Inputs by customer type'!P157</f>
        <v>681.04283919579905</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3.9064356103815099</v>
      </c>
      <c r="O193" s="321">
        <f>'Inputs by customer type'!O158</f>
        <v>0</v>
      </c>
      <c r="P193" s="321">
        <f>'Inputs by customer type'!P158</f>
        <v>84.118547039425437</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1336.6256602755495</v>
      </c>
      <c r="O194" s="115">
        <f>'Inputs by customer type'!O159</f>
        <v>123.67101469899647</v>
      </c>
      <c r="P194" s="115">
        <f>'Inputs by customer type'!P159</f>
        <v>71.089633853716407</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356045.24501691246</v>
      </c>
      <c r="K199" s="116">
        <f t="shared" si="2"/>
        <v>0</v>
      </c>
      <c r="L199" s="116">
        <f t="shared" si="2"/>
        <v>87845.607005697049</v>
      </c>
      <c r="M199" s="116">
        <f t="shared" si="2"/>
        <v>0</v>
      </c>
      <c r="N199" s="116">
        <f t="shared" si="2"/>
        <v>108630.42447039729</v>
      </c>
      <c r="O199" s="116">
        <f t="shared" si="2"/>
        <v>7987.2180196754161</v>
      </c>
      <c r="P199" s="116">
        <f t="shared" si="2"/>
        <v>132596.24115524796</v>
      </c>
      <c r="Q199" s="116">
        <f t="shared" si="2"/>
        <v>3673.1454721088435</v>
      </c>
      <c r="R199" s="116">
        <f t="shared" si="2"/>
        <v>222.04580969635782</v>
      </c>
      <c r="S199" s="116">
        <f t="shared" si="2"/>
        <v>0</v>
      </c>
      <c r="T199" s="116">
        <f t="shared" si="2"/>
        <v>2393.7724103462688</v>
      </c>
      <c r="U199" s="116">
        <f t="shared" si="2"/>
        <v>0</v>
      </c>
      <c r="V199" s="116">
        <f t="shared" si="2"/>
        <v>102.34567716403872</v>
      </c>
      <c r="W199" s="116">
        <f t="shared" si="2"/>
        <v>0</v>
      </c>
      <c r="X199" s="116">
        <f t="shared" si="2"/>
        <v>52430.032867537724</v>
      </c>
      <c r="Y199" s="116">
        <f t="shared" si="2"/>
        <v>0</v>
      </c>
    </row>
    <row r="200" spans="4:43" x14ac:dyDescent="0.25">
      <c r="E200" s="27"/>
      <c r="F200" s="62" t="s">
        <v>248</v>
      </c>
      <c r="G200" s="62" t="s">
        <v>207</v>
      </c>
      <c r="J200" s="318">
        <f t="shared" ref="J200:Y200" si="3">SUM( J68, J77, J86, J95, J59 )</f>
        <v>1606299.7420500957</v>
      </c>
      <c r="K200" s="318">
        <f t="shared" si="3"/>
        <v>311.67466910456034</v>
      </c>
      <c r="L200" s="318">
        <f t="shared" si="3"/>
        <v>621213.45634191227</v>
      </c>
      <c r="M200" s="318">
        <f t="shared" si="3"/>
        <v>254.4533334022635</v>
      </c>
      <c r="N200" s="318">
        <f t="shared" si="3"/>
        <v>694990.75505822361</v>
      </c>
      <c r="O200" s="318">
        <f t="shared" si="3"/>
        <v>45442.081278481826</v>
      </c>
      <c r="P200" s="318">
        <f t="shared" si="3"/>
        <v>816961.05281055765</v>
      </c>
      <c r="Q200" s="412">
        <f t="shared" si="3"/>
        <v>25459.017421400629</v>
      </c>
      <c r="R200" s="412">
        <f t="shared" si="3"/>
        <v>1826.6419105136445</v>
      </c>
      <c r="S200" s="412">
        <f t="shared" si="3"/>
        <v>0</v>
      </c>
      <c r="T200" s="318">
        <f t="shared" si="3"/>
        <v>17743.519072351144</v>
      </c>
      <c r="U200" s="318">
        <f t="shared" si="3"/>
        <v>0</v>
      </c>
      <c r="V200" s="318">
        <f t="shared" si="3"/>
        <v>645.59135646956486</v>
      </c>
      <c r="W200" s="318">
        <f t="shared" si="3"/>
        <v>0</v>
      </c>
      <c r="X200" s="318">
        <f t="shared" si="3"/>
        <v>214960.9913087342</v>
      </c>
      <c r="Y200" s="318">
        <f t="shared" si="3"/>
        <v>0</v>
      </c>
    </row>
    <row r="201" spans="4:43" x14ac:dyDescent="0.25">
      <c r="E201" s="27"/>
      <c r="F201" s="62" t="s">
        <v>249</v>
      </c>
      <c r="G201" s="62" t="s">
        <v>207</v>
      </c>
      <c r="J201" s="318">
        <f t="shared" ref="J201:Y201" si="4">SUM( J69, J78, J87, J96, J60 )</f>
        <v>1452016.7332063573</v>
      </c>
      <c r="K201" s="318">
        <f t="shared" si="4"/>
        <v>689.94611207811806</v>
      </c>
      <c r="L201" s="318">
        <f t="shared" si="4"/>
        <v>455560.51408155449</v>
      </c>
      <c r="M201" s="318">
        <f t="shared" si="4"/>
        <v>716.8897730109868</v>
      </c>
      <c r="N201" s="318">
        <f t="shared" si="4"/>
        <v>588179.23341133632</v>
      </c>
      <c r="O201" s="318">
        <f t="shared" si="4"/>
        <v>41301.947200314426</v>
      </c>
      <c r="P201" s="318">
        <f t="shared" si="4"/>
        <v>836104.93513042456</v>
      </c>
      <c r="Q201" s="412">
        <f t="shared" si="4"/>
        <v>46835.34130816767</v>
      </c>
      <c r="R201" s="412">
        <f t="shared" si="4"/>
        <v>648.49227978999784</v>
      </c>
      <c r="S201" s="412">
        <f t="shared" si="4"/>
        <v>0</v>
      </c>
      <c r="T201" s="318">
        <f t="shared" si="4"/>
        <v>13716.423517302588</v>
      </c>
      <c r="U201" s="318">
        <f t="shared" si="4"/>
        <v>0</v>
      </c>
      <c r="V201" s="318">
        <f t="shared" si="4"/>
        <v>513.84263303306307</v>
      </c>
      <c r="W201" s="318">
        <f t="shared" si="4"/>
        <v>0</v>
      </c>
      <c r="X201" s="318">
        <f t="shared" si="4"/>
        <v>117165.61582372811</v>
      </c>
      <c r="Y201" s="318">
        <f t="shared" si="4"/>
        <v>0</v>
      </c>
    </row>
    <row r="202" spans="4:43" x14ac:dyDescent="0.25">
      <c r="E202" s="27"/>
      <c r="F202" s="62" t="s">
        <v>212</v>
      </c>
      <c r="G202" s="62" t="s">
        <v>212</v>
      </c>
      <c r="J202" s="318">
        <f t="shared" ref="J202:Y202" si="5">SUM( J70, J79, J88, J97, J61 )</f>
        <v>1063886.6411657543</v>
      </c>
      <c r="K202" s="318">
        <f t="shared" si="5"/>
        <v>0</v>
      </c>
      <c r="L202" s="318">
        <f t="shared" si="5"/>
        <v>81888.57103825135</v>
      </c>
      <c r="M202" s="318">
        <f t="shared" si="5"/>
        <v>0</v>
      </c>
      <c r="N202" s="318">
        <f t="shared" si="5"/>
        <v>6262.3773899314638</v>
      </c>
      <c r="O202" s="318">
        <f t="shared" si="5"/>
        <v>125.02540755643585</v>
      </c>
      <c r="P202" s="318">
        <f t="shared" si="5"/>
        <v>745.55808187231821</v>
      </c>
      <c r="Q202" s="318">
        <f t="shared" si="5"/>
        <v>1690</v>
      </c>
      <c r="R202" s="318">
        <f t="shared" si="5"/>
        <v>0</v>
      </c>
      <c r="S202" s="318">
        <f t="shared" si="5"/>
        <v>0</v>
      </c>
      <c r="T202" s="318">
        <f t="shared" si="5"/>
        <v>422.59562841530061</v>
      </c>
      <c r="U202" s="318">
        <f t="shared" si="5"/>
        <v>0</v>
      </c>
      <c r="V202" s="318">
        <f t="shared" si="5"/>
        <v>21.451502732240439</v>
      </c>
      <c r="W202" s="318">
        <f t="shared" si="5"/>
        <v>0</v>
      </c>
      <c r="X202" s="318">
        <f t="shared" si="5"/>
        <v>184.72677595628411</v>
      </c>
      <c r="Y202" s="318">
        <f t="shared" si="5"/>
        <v>0</v>
      </c>
    </row>
    <row r="203" spans="4:43" x14ac:dyDescent="0.25">
      <c r="E203" s="27"/>
      <c r="F203" s="62" t="s">
        <v>250</v>
      </c>
      <c r="G203" s="62" t="s">
        <v>251</v>
      </c>
      <c r="J203" s="69"/>
      <c r="K203" s="69"/>
      <c r="L203" s="69"/>
      <c r="M203" s="69"/>
      <c r="N203" s="318">
        <f t="shared" ref="N203:P205" si="6">SUM( N71, N80, N89, N98, N62 )</f>
        <v>771899.70829538535</v>
      </c>
      <c r="O203" s="318">
        <f t="shared" si="6"/>
        <v>46538.001593806868</v>
      </c>
      <c r="P203" s="318">
        <f t="shared" si="6"/>
        <v>723858.61270491802</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15455.385690841595</v>
      </c>
      <c r="O204" s="318">
        <f t="shared" si="6"/>
        <v>1265.9363265352613</v>
      </c>
      <c r="P204" s="318">
        <f t="shared" si="6"/>
        <v>14132.01282438753</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108944.78800000002</v>
      </c>
      <c r="O205" s="90">
        <f t="shared" si="6"/>
        <v>6063.3190000000004</v>
      </c>
      <c r="P205" s="90">
        <f t="shared" si="6"/>
        <v>130942.423</v>
      </c>
      <c r="Q205" s="71"/>
      <c r="R205" s="71"/>
      <c r="S205" s="71"/>
      <c r="T205" s="90">
        <f>SUM( T73, T82, T91, T100, T64 )</f>
        <v>5508.577666666667</v>
      </c>
      <c r="U205" s="71"/>
      <c r="V205" s="90">
        <f>SUM( V73, V82, V91, V100, V64 )</f>
        <v>70.108999999999995</v>
      </c>
      <c r="W205" s="71"/>
      <c r="X205" s="90">
        <f>SUM( X73, X82, X91, X100, X64 )</f>
        <v>8614.4963333333344</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793.00447154130188</v>
      </c>
      <c r="K208" s="116">
        <f t="shared" si="7"/>
        <v>0</v>
      </c>
      <c r="L208" s="116">
        <f t="shared" si="7"/>
        <v>7.8992760868135861</v>
      </c>
      <c r="M208" s="116">
        <f t="shared" si="7"/>
        <v>0</v>
      </c>
      <c r="N208" s="116">
        <f t="shared" si="7"/>
        <v>70.06879374798504</v>
      </c>
      <c r="O208" s="73"/>
      <c r="P208" s="73"/>
      <c r="Q208" s="116">
        <f t="shared" ref="Q208:R211" si="8">SUM( Q114, Q123, Q132, Q141, Q105 )</f>
        <v>1.086843927874553</v>
      </c>
      <c r="R208" s="116">
        <f t="shared" si="8"/>
        <v>0.31049087420018529</v>
      </c>
      <c r="S208" s="73"/>
      <c r="T208" s="116">
        <f>SUM( T114, T123, T132, T141, T105 )</f>
        <v>0</v>
      </c>
      <c r="U208" s="73"/>
      <c r="V208" s="73"/>
      <c r="W208" s="73"/>
      <c r="X208" s="73"/>
      <c r="Y208" s="73"/>
    </row>
    <row r="209" spans="5:27" x14ac:dyDescent="0.25">
      <c r="E209" s="27"/>
      <c r="F209" s="62" t="s">
        <v>248</v>
      </c>
      <c r="G209" s="62" t="s">
        <v>207</v>
      </c>
      <c r="J209" s="318">
        <f t="shared" si="7"/>
        <v>7000</v>
      </c>
      <c r="K209" s="318">
        <f t="shared" si="7"/>
        <v>0</v>
      </c>
      <c r="L209" s="318">
        <f t="shared" si="7"/>
        <v>59.353446969671126</v>
      </c>
      <c r="M209" s="318">
        <f t="shared" si="7"/>
        <v>0</v>
      </c>
      <c r="N209" s="318">
        <f t="shared" si="7"/>
        <v>484.9309350290531</v>
      </c>
      <c r="O209" s="69"/>
      <c r="P209" s="69"/>
      <c r="Q209" s="412">
        <f t="shared" si="8"/>
        <v>62.317468781923758</v>
      </c>
      <c r="R209" s="412">
        <f t="shared" si="8"/>
        <v>1.5395161450918553</v>
      </c>
      <c r="S209" s="69"/>
      <c r="T209" s="318">
        <f>SUM( T115, T124, T133, T142, T106 )</f>
        <v>0</v>
      </c>
      <c r="U209" s="69"/>
      <c r="V209" s="69"/>
      <c r="W209" s="69"/>
      <c r="X209" s="69"/>
      <c r="Y209" s="69"/>
    </row>
    <row r="210" spans="5:27" x14ac:dyDescent="0.25">
      <c r="E210" s="27"/>
      <c r="F210" s="62" t="s">
        <v>249</v>
      </c>
      <c r="G210" s="62" t="s">
        <v>207</v>
      </c>
      <c r="J210" s="318">
        <f t="shared" si="7"/>
        <v>6200</v>
      </c>
      <c r="K210" s="318">
        <f t="shared" si="7"/>
        <v>0</v>
      </c>
      <c r="L210" s="318">
        <f t="shared" si="7"/>
        <v>35.458189631945331</v>
      </c>
      <c r="M210" s="318">
        <f t="shared" si="7"/>
        <v>0</v>
      </c>
      <c r="N210" s="318">
        <f t="shared" si="7"/>
        <v>386.83180061865414</v>
      </c>
      <c r="O210" s="69"/>
      <c r="P210" s="69"/>
      <c r="Q210" s="412">
        <f t="shared" si="8"/>
        <v>56.382502714801731</v>
      </c>
      <c r="R210" s="412">
        <f t="shared" si="8"/>
        <v>0.43649298070795972</v>
      </c>
      <c r="S210" s="69"/>
      <c r="T210" s="318">
        <f>SUM( T116, T125, T134, T143, T107 )</f>
        <v>0</v>
      </c>
      <c r="U210" s="69"/>
      <c r="V210" s="69"/>
      <c r="W210" s="69"/>
      <c r="X210" s="69"/>
      <c r="Y210" s="69"/>
    </row>
    <row r="211" spans="5:27" x14ac:dyDescent="0.25">
      <c r="E211" s="27"/>
      <c r="F211" s="62" t="s">
        <v>212</v>
      </c>
      <c r="G211" s="62" t="s">
        <v>212</v>
      </c>
      <c r="J211" s="318">
        <f t="shared" si="7"/>
        <v>3835.2422586520956</v>
      </c>
      <c r="K211" s="318">
        <f t="shared" si="7"/>
        <v>0</v>
      </c>
      <c r="L211" s="318">
        <f t="shared" si="7"/>
        <v>39.624316939890711</v>
      </c>
      <c r="M211" s="318">
        <f t="shared" si="7"/>
        <v>0</v>
      </c>
      <c r="N211" s="318">
        <f t="shared" si="7"/>
        <v>15.416211293260471</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1814.4316939890709</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21.049969833307479</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273.82769999999999</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6000</v>
      </c>
      <c r="K217" s="116">
        <f t="shared" si="9"/>
        <v>0</v>
      </c>
      <c r="L217" s="116">
        <f t="shared" si="9"/>
        <v>652.60355300984031</v>
      </c>
      <c r="M217" s="116">
        <f t="shared" si="9"/>
        <v>0</v>
      </c>
      <c r="N217" s="116">
        <f t="shared" si="9"/>
        <v>4000.0000000000005</v>
      </c>
      <c r="O217" s="116">
        <f t="shared" si="9"/>
        <v>991.04109937638532</v>
      </c>
      <c r="P217" s="116">
        <f t="shared" si="9"/>
        <v>305.89961595827003</v>
      </c>
      <c r="Q217" s="116">
        <f t="shared" si="9"/>
        <v>1.4621737967967878</v>
      </c>
      <c r="R217" s="116">
        <f t="shared" si="9"/>
        <v>0</v>
      </c>
      <c r="S217" s="116">
        <f t="shared" si="9"/>
        <v>0</v>
      </c>
      <c r="T217" s="116">
        <f t="shared" si="9"/>
        <v>5.1026797506072503</v>
      </c>
      <c r="U217" s="73"/>
      <c r="V217" s="116">
        <f>SUM( V161, V170, V179, V188, V152 )</f>
        <v>0</v>
      </c>
      <c r="W217" s="73"/>
      <c r="X217" s="116">
        <f>SUM( X161, X170, X179, X188, X152 )</f>
        <v>0</v>
      </c>
      <c r="Y217" s="73"/>
    </row>
    <row r="218" spans="5:27" x14ac:dyDescent="0.25">
      <c r="F218" s="62" t="s">
        <v>248</v>
      </c>
      <c r="G218" s="62" t="s">
        <v>207</v>
      </c>
      <c r="J218" s="318">
        <f t="shared" ref="J218:T218" si="10">SUM( J162, J171, J180, J189, J153 )</f>
        <v>26000</v>
      </c>
      <c r="K218" s="318">
        <f t="shared" si="10"/>
        <v>0</v>
      </c>
      <c r="L218" s="318">
        <f t="shared" si="10"/>
        <v>4867.3120027310379</v>
      </c>
      <c r="M218" s="318">
        <f t="shared" si="10"/>
        <v>0</v>
      </c>
      <c r="N218" s="318">
        <f t="shared" si="10"/>
        <v>29000.000000000007</v>
      </c>
      <c r="O218" s="318">
        <f t="shared" si="10"/>
        <v>10000</v>
      </c>
      <c r="P218" s="318">
        <f t="shared" si="10"/>
        <v>1300</v>
      </c>
      <c r="Q218" s="412">
        <f t="shared" si="10"/>
        <v>113.00253086858633</v>
      </c>
      <c r="R218" s="412">
        <f t="shared" si="10"/>
        <v>0</v>
      </c>
      <c r="S218" s="412">
        <f t="shared" si="10"/>
        <v>0</v>
      </c>
      <c r="T218" s="318">
        <f t="shared" si="10"/>
        <v>113.7540144286983</v>
      </c>
      <c r="U218" s="69"/>
      <c r="V218" s="318">
        <f>SUM( V162, V171, V180, V189, V153 )</f>
        <v>0</v>
      </c>
      <c r="W218" s="69"/>
      <c r="X218" s="318">
        <f>SUM( X162, X171, X180, X189, X153 )</f>
        <v>0</v>
      </c>
      <c r="Y218" s="69"/>
    </row>
    <row r="219" spans="5:27" x14ac:dyDescent="0.25">
      <c r="F219" s="62" t="s">
        <v>249</v>
      </c>
      <c r="G219" s="62" t="s">
        <v>207</v>
      </c>
      <c r="J219" s="318">
        <f t="shared" ref="J219:T219" si="11">SUM( J163, J172, J181, J190, J154 )</f>
        <v>20000</v>
      </c>
      <c r="K219" s="318">
        <f t="shared" si="11"/>
        <v>0</v>
      </c>
      <c r="L219" s="318">
        <f t="shared" si="11"/>
        <v>2885.9291232376549</v>
      </c>
      <c r="M219" s="318">
        <f t="shared" si="11"/>
        <v>0</v>
      </c>
      <c r="N219" s="318">
        <f t="shared" si="11"/>
        <v>23843.38920248592</v>
      </c>
      <c r="O219" s="318">
        <f t="shared" si="11"/>
        <v>10900</v>
      </c>
      <c r="P219" s="318">
        <f t="shared" si="11"/>
        <v>900</v>
      </c>
      <c r="Q219" s="412">
        <f t="shared" si="11"/>
        <v>110.99311008381693</v>
      </c>
      <c r="R219" s="412">
        <f t="shared" si="11"/>
        <v>0</v>
      </c>
      <c r="S219" s="412">
        <f t="shared" si="11"/>
        <v>0</v>
      </c>
      <c r="T219" s="318">
        <f t="shared" si="11"/>
        <v>55.664655820694442</v>
      </c>
      <c r="U219" s="69"/>
      <c r="V219" s="318">
        <f>SUM( V163, V172, V181, V190, V154 )</f>
        <v>0</v>
      </c>
      <c r="W219" s="69"/>
      <c r="X219" s="318">
        <f>SUM( X163, X172, X181, X190, X154 )</f>
        <v>0</v>
      </c>
      <c r="Y219" s="69"/>
    </row>
    <row r="220" spans="5:27" x14ac:dyDescent="0.25">
      <c r="F220" s="62" t="s">
        <v>212</v>
      </c>
      <c r="G220" s="62" t="s">
        <v>212</v>
      </c>
      <c r="J220" s="318">
        <f t="shared" ref="J220:T220" si="12">SUM( J164, J173, J182, J191, J155 )</f>
        <v>18141.523224043714</v>
      </c>
      <c r="K220" s="318">
        <f t="shared" si="12"/>
        <v>0</v>
      </c>
      <c r="L220" s="318">
        <f t="shared" si="12"/>
        <v>380.95400728597446</v>
      </c>
      <c r="M220" s="318">
        <f t="shared" si="12"/>
        <v>0</v>
      </c>
      <c r="N220" s="318">
        <f t="shared" si="12"/>
        <v>149.53779599271402</v>
      </c>
      <c r="O220" s="318">
        <f t="shared" si="12"/>
        <v>8.2081056466302336</v>
      </c>
      <c r="P220" s="318">
        <f t="shared" si="12"/>
        <v>3</v>
      </c>
      <c r="Q220" s="318">
        <f t="shared" si="12"/>
        <v>0</v>
      </c>
      <c r="R220" s="318">
        <f t="shared" si="12"/>
        <v>0</v>
      </c>
      <c r="S220" s="318">
        <f t="shared" si="12"/>
        <v>0</v>
      </c>
      <c r="T220" s="318">
        <f t="shared" si="12"/>
        <v>5</v>
      </c>
      <c r="U220" s="69"/>
      <c r="V220" s="318">
        <f>SUM( V164, V173, V182, V191, V155 )</f>
        <v>0</v>
      </c>
      <c r="W220" s="69"/>
      <c r="X220" s="318">
        <f>SUM( X164, X173, X182, X191, X155 )</f>
        <v>0</v>
      </c>
      <c r="Y220" s="69"/>
    </row>
    <row r="221" spans="5:27" x14ac:dyDescent="0.25">
      <c r="F221" s="62" t="s">
        <v>250</v>
      </c>
      <c r="G221" s="62" t="s">
        <v>251</v>
      </c>
      <c r="J221" s="69"/>
      <c r="K221" s="69"/>
      <c r="L221" s="69"/>
      <c r="M221" s="69"/>
      <c r="N221" s="318">
        <f t="shared" ref="N221:P223" si="13">SUM( N165, N174, N183, N192, N156 )</f>
        <v>48636.601092896177</v>
      </c>
      <c r="O221" s="318">
        <f t="shared" si="13"/>
        <v>5404.0528233151181</v>
      </c>
      <c r="P221" s="318">
        <f t="shared" si="13"/>
        <v>1350</v>
      </c>
      <c r="Q221" s="69"/>
      <c r="R221" s="69"/>
      <c r="S221" s="69"/>
      <c r="T221" s="69"/>
      <c r="U221" s="69"/>
      <c r="V221" s="69"/>
      <c r="W221" s="69"/>
      <c r="X221" s="69"/>
      <c r="Y221" s="69"/>
    </row>
    <row r="222" spans="5:27" x14ac:dyDescent="0.25">
      <c r="F222" s="62" t="s">
        <v>252</v>
      </c>
      <c r="G222" s="62" t="s">
        <v>251</v>
      </c>
      <c r="J222" s="69"/>
      <c r="K222" s="69"/>
      <c r="L222" s="69"/>
      <c r="M222" s="69"/>
      <c r="N222" s="318">
        <f t="shared" si="13"/>
        <v>10.720080109784933</v>
      </c>
      <c r="O222" s="318">
        <f t="shared" si="13"/>
        <v>0</v>
      </c>
      <c r="P222" s="318">
        <f t="shared" si="13"/>
        <v>166.74433966198117</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3578.43235</v>
      </c>
      <c r="O223" s="90">
        <f t="shared" si="13"/>
        <v>142.51109999999997</v>
      </c>
      <c r="P223" s="90">
        <f t="shared" si="13"/>
        <v>140.25049999999999</v>
      </c>
      <c r="Q223" s="71"/>
      <c r="R223" s="71"/>
      <c r="S223" s="71"/>
      <c r="T223" s="90">
        <f>SUM( T167, T176, T185, T194, T158 )</f>
        <v>80.46635000000002</v>
      </c>
      <c r="U223" s="71"/>
      <c r="V223" s="90">
        <f>SUM( V167, V176, V185, V194, V158 )</f>
        <v>0</v>
      </c>
      <c r="W223" s="71"/>
      <c r="X223" s="90">
        <f>SUM( X167, X176, X185, X194, X158 )</f>
        <v>0</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356045.24501691246</v>
      </c>
      <c r="K231" s="88">
        <f t="shared" si="14"/>
        <v>0</v>
      </c>
      <c r="L231" s="88">
        <f t="shared" si="14"/>
        <v>87845.607005697049</v>
      </c>
      <c r="M231" s="88">
        <f t="shared" si="14"/>
        <v>0</v>
      </c>
      <c r="N231" s="88">
        <f t="shared" si="14"/>
        <v>108630.42447039729</v>
      </c>
      <c r="O231" s="88">
        <f t="shared" si="14"/>
        <v>7987.2180196754161</v>
      </c>
      <c r="P231" s="88">
        <f t="shared" si="14"/>
        <v>132596.24115524796</v>
      </c>
      <c r="Q231" s="88">
        <f t="shared" si="14"/>
        <v>3673.1454721088435</v>
      </c>
      <c r="R231" s="88">
        <f t="shared" si="14"/>
        <v>222.04580969635782</v>
      </c>
      <c r="S231" s="88">
        <f t="shared" si="14"/>
        <v>0</v>
      </c>
      <c r="T231" s="88">
        <f t="shared" si="14"/>
        <v>2393.7724103462688</v>
      </c>
      <c r="U231" s="88">
        <f t="shared" si="14"/>
        <v>0</v>
      </c>
      <c r="V231" s="88">
        <f t="shared" si="14"/>
        <v>102.34567716403872</v>
      </c>
      <c r="W231" s="88">
        <f t="shared" si="14"/>
        <v>0</v>
      </c>
      <c r="X231" s="88">
        <f t="shared" si="14"/>
        <v>52430.032867537724</v>
      </c>
      <c r="Y231" s="88">
        <f t="shared" si="14"/>
        <v>0</v>
      </c>
      <c r="AQ231" s="3"/>
    </row>
    <row r="232" spans="3:43" x14ac:dyDescent="0.25">
      <c r="F232" s="23" t="s">
        <v>447</v>
      </c>
      <c r="G232" s="23" t="s">
        <v>207</v>
      </c>
      <c r="J232" s="88">
        <f t="shared" ref="J232:Y232" si="15">J$208</f>
        <v>793.00447154130188</v>
      </c>
      <c r="K232" s="88">
        <f t="shared" si="15"/>
        <v>0</v>
      </c>
      <c r="L232" s="88">
        <f t="shared" si="15"/>
        <v>7.8992760868135861</v>
      </c>
      <c r="M232" s="88">
        <f t="shared" si="15"/>
        <v>0</v>
      </c>
      <c r="N232" s="88">
        <f t="shared" si="15"/>
        <v>70.06879374798504</v>
      </c>
      <c r="O232" s="88">
        <f t="shared" si="15"/>
        <v>0</v>
      </c>
      <c r="P232" s="88">
        <f t="shared" si="15"/>
        <v>0</v>
      </c>
      <c r="Q232" s="88">
        <f t="shared" si="15"/>
        <v>1.086843927874553</v>
      </c>
      <c r="R232" s="88">
        <f t="shared" si="15"/>
        <v>0.31049087420018529</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6000</v>
      </c>
      <c r="K233" s="88">
        <f t="shared" si="16"/>
        <v>0</v>
      </c>
      <c r="L233" s="88">
        <f t="shared" si="16"/>
        <v>652.60355300984031</v>
      </c>
      <c r="M233" s="88">
        <f t="shared" si="16"/>
        <v>0</v>
      </c>
      <c r="N233" s="88">
        <f t="shared" si="16"/>
        <v>4000.0000000000005</v>
      </c>
      <c r="O233" s="88">
        <f t="shared" si="16"/>
        <v>991.04109937638532</v>
      </c>
      <c r="P233" s="88">
        <f t="shared" si="16"/>
        <v>305.89961595827003</v>
      </c>
      <c r="Q233" s="88">
        <f t="shared" si="16"/>
        <v>1.4621737967967878</v>
      </c>
      <c r="R233" s="88">
        <f t="shared" si="16"/>
        <v>0</v>
      </c>
      <c r="S233" s="88">
        <f t="shared" si="16"/>
        <v>0</v>
      </c>
      <c r="T233" s="88">
        <f t="shared" si="16"/>
        <v>5.1026797506072503</v>
      </c>
      <c r="U233" s="88">
        <f t="shared" si="16"/>
        <v>0</v>
      </c>
      <c r="V233" s="88">
        <f t="shared" si="16"/>
        <v>0</v>
      </c>
      <c r="W233" s="88">
        <f t="shared" si="16"/>
        <v>0</v>
      </c>
      <c r="X233" s="88">
        <f t="shared" si="16"/>
        <v>0</v>
      </c>
      <c r="Y233" s="88">
        <f t="shared" si="16"/>
        <v>0</v>
      </c>
      <c r="AQ233" s="3"/>
    </row>
    <row r="234" spans="3:43" x14ac:dyDescent="0.25">
      <c r="F234" s="23" t="s">
        <v>449</v>
      </c>
      <c r="G234" s="23" t="s">
        <v>167</v>
      </c>
      <c r="J234" s="320">
        <f>IF(J$39, J$45, J$34)</f>
        <v>0.33207561272492769</v>
      </c>
      <c r="K234" s="320">
        <f t="shared" ref="K234:Y234" si="17">IF(K$39, K$45, K$34)</f>
        <v>0.33207561272492769</v>
      </c>
      <c r="L234" s="320">
        <f t="shared" si="17"/>
        <v>0.33207561272492769</v>
      </c>
      <c r="M234" s="320">
        <f t="shared" si="17"/>
        <v>0.33207561272492769</v>
      </c>
      <c r="N234" s="320">
        <f t="shared" si="17"/>
        <v>0.33207561272492769</v>
      </c>
      <c r="O234" s="320">
        <f t="shared" si="17"/>
        <v>0</v>
      </c>
      <c r="P234" s="320">
        <f t="shared" si="17"/>
        <v>0</v>
      </c>
      <c r="Q234" s="320">
        <f t="shared" si="17"/>
        <v>0.33207561272492769</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0.58414695436552877</v>
      </c>
      <c r="K235" s="320">
        <f t="shared" ref="K235:Y235" si="18">IF(K$39, K$45, K$35)</f>
        <v>0.58414695436552877</v>
      </c>
      <c r="L235" s="320">
        <f t="shared" si="18"/>
        <v>0.58414695436552877</v>
      </c>
      <c r="M235" s="320">
        <f t="shared" si="18"/>
        <v>0.58414695436552877</v>
      </c>
      <c r="N235" s="320">
        <f t="shared" si="18"/>
        <v>0.58414695436552877</v>
      </c>
      <c r="O235" s="320">
        <f t="shared" si="18"/>
        <v>0.35899011322721613</v>
      </c>
      <c r="P235" s="320">
        <f t="shared" si="18"/>
        <v>0.22668597434951401</v>
      </c>
      <c r="Q235" s="320">
        <f t="shared" si="18"/>
        <v>0.58414695436552877</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529.66702576061653</v>
      </c>
      <c r="K236" s="88">
        <f t="shared" si="19"/>
        <v>0</v>
      </c>
      <c r="L236" s="88">
        <f t="shared" si="19"/>
        <v>5.2761191402015957</v>
      </c>
      <c r="M236" s="88">
        <f t="shared" si="19"/>
        <v>0</v>
      </c>
      <c r="N236" s="88">
        <f t="shared" si="19"/>
        <v>46.800656131226326</v>
      </c>
      <c r="O236" s="88">
        <f t="shared" si="19"/>
        <v>0</v>
      </c>
      <c r="P236" s="88">
        <f t="shared" si="19"/>
        <v>0</v>
      </c>
      <c r="Q236" s="88">
        <f t="shared" si="19"/>
        <v>0.72592956458924363</v>
      </c>
      <c r="R236" s="88">
        <f t="shared" si="19"/>
        <v>0.31049087420018529</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2495.1182738068273</v>
      </c>
      <c r="K237" s="90">
        <f t="shared" si="20"/>
        <v>0</v>
      </c>
      <c r="L237" s="90">
        <f t="shared" si="20"/>
        <v>271.38717511101919</v>
      </c>
      <c r="M237" s="90">
        <f t="shared" si="20"/>
        <v>0</v>
      </c>
      <c r="N237" s="90">
        <f t="shared" si="20"/>
        <v>1663.4121825378852</v>
      </c>
      <c r="O237" s="90">
        <f t="shared" si="20"/>
        <v>635.26714289843198</v>
      </c>
      <c r="P237" s="90">
        <f t="shared" si="20"/>
        <v>236.55646346162746</v>
      </c>
      <c r="Q237" s="90">
        <f t="shared" si="20"/>
        <v>0.60804942664486272</v>
      </c>
      <c r="R237" s="90">
        <f t="shared" si="20"/>
        <v>0</v>
      </c>
      <c r="S237" s="90">
        <f t="shared" si="20"/>
        <v>0</v>
      </c>
      <c r="T237" s="90">
        <f t="shared" si="20"/>
        <v>5.1026797506072503</v>
      </c>
      <c r="U237" s="90">
        <f t="shared" si="20"/>
        <v>0</v>
      </c>
      <c r="V237" s="90">
        <f t="shared" si="20"/>
        <v>0</v>
      </c>
      <c r="W237" s="90">
        <f t="shared" si="20"/>
        <v>0</v>
      </c>
      <c r="X237" s="90">
        <f t="shared" si="20"/>
        <v>0</v>
      </c>
      <c r="Y237" s="90">
        <f t="shared" si="20"/>
        <v>0</v>
      </c>
      <c r="AQ237" s="3"/>
    </row>
    <row r="238" spans="3:43" x14ac:dyDescent="0.25">
      <c r="F238" s="23" t="s">
        <v>453</v>
      </c>
      <c r="G238" s="23" t="s">
        <v>207</v>
      </c>
      <c r="J238" s="111">
        <f t="shared" ref="J238:Y238" si="21">J231 + J236 + J237</f>
        <v>359070.03031647991</v>
      </c>
      <c r="K238" s="111">
        <f t="shared" si="21"/>
        <v>0</v>
      </c>
      <c r="L238" s="111">
        <f t="shared" si="21"/>
        <v>88122.270299948257</v>
      </c>
      <c r="M238" s="111">
        <f t="shared" si="21"/>
        <v>0</v>
      </c>
      <c r="N238" s="111">
        <f t="shared" si="21"/>
        <v>110340.6373090664</v>
      </c>
      <c r="O238" s="111">
        <f t="shared" si="21"/>
        <v>8622.4851625738484</v>
      </c>
      <c r="P238" s="111">
        <f t="shared" si="21"/>
        <v>132832.79761870959</v>
      </c>
      <c r="Q238" s="111">
        <f t="shared" si="21"/>
        <v>3674.4794511000773</v>
      </c>
      <c r="R238" s="111">
        <f t="shared" si="21"/>
        <v>222.35630057055801</v>
      </c>
      <c r="S238" s="111">
        <f t="shared" si="21"/>
        <v>0</v>
      </c>
      <c r="T238" s="111">
        <f t="shared" si="21"/>
        <v>2398.8750900968762</v>
      </c>
      <c r="U238" s="111">
        <f t="shared" si="21"/>
        <v>0</v>
      </c>
      <c r="V238" s="111">
        <f t="shared" si="21"/>
        <v>102.34567716403872</v>
      </c>
      <c r="W238" s="111">
        <f t="shared" si="21"/>
        <v>0</v>
      </c>
      <c r="X238" s="111">
        <f t="shared" si="21"/>
        <v>52430.032867537724</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1606299.7420500957</v>
      </c>
      <c r="K242" s="88">
        <f t="shared" si="22"/>
        <v>311.67466910456034</v>
      </c>
      <c r="L242" s="88">
        <f t="shared" si="22"/>
        <v>621213.45634191227</v>
      </c>
      <c r="M242" s="88">
        <f t="shared" si="22"/>
        <v>254.4533334022635</v>
      </c>
      <c r="N242" s="88">
        <f t="shared" si="22"/>
        <v>694990.75505822361</v>
      </c>
      <c r="O242" s="88">
        <f t="shared" si="22"/>
        <v>45442.081278481826</v>
      </c>
      <c r="P242" s="88">
        <f t="shared" si="22"/>
        <v>816961.05281055765</v>
      </c>
      <c r="Q242" s="88">
        <f t="shared" si="22"/>
        <v>25459.017421400629</v>
      </c>
      <c r="R242" s="88">
        <f t="shared" si="22"/>
        <v>1826.6419105136445</v>
      </c>
      <c r="S242" s="88">
        <f t="shared" si="22"/>
        <v>0</v>
      </c>
      <c r="T242" s="88">
        <f t="shared" si="22"/>
        <v>17743.519072351144</v>
      </c>
      <c r="U242" s="88">
        <f t="shared" si="22"/>
        <v>0</v>
      </c>
      <c r="V242" s="88">
        <f t="shared" si="22"/>
        <v>645.59135646956486</v>
      </c>
      <c r="W242" s="88">
        <f t="shared" si="22"/>
        <v>0</v>
      </c>
      <c r="X242" s="88">
        <f t="shared" si="22"/>
        <v>214960.9913087342</v>
      </c>
      <c r="Y242" s="88">
        <f t="shared" si="22"/>
        <v>0</v>
      </c>
      <c r="AQ242" s="3"/>
    </row>
    <row r="243" spans="5:43" x14ac:dyDescent="0.25">
      <c r="F243" s="23" t="s">
        <v>447</v>
      </c>
      <c r="G243" s="23" t="s">
        <v>207</v>
      </c>
      <c r="J243" s="88">
        <f t="shared" ref="J243:Y243" si="23">J$209</f>
        <v>7000</v>
      </c>
      <c r="K243" s="88">
        <f t="shared" si="23"/>
        <v>0</v>
      </c>
      <c r="L243" s="88">
        <f t="shared" si="23"/>
        <v>59.353446969671126</v>
      </c>
      <c r="M243" s="88">
        <f t="shared" si="23"/>
        <v>0</v>
      </c>
      <c r="N243" s="88">
        <f t="shared" si="23"/>
        <v>484.9309350290531</v>
      </c>
      <c r="O243" s="88">
        <f t="shared" si="23"/>
        <v>0</v>
      </c>
      <c r="P243" s="88">
        <f t="shared" si="23"/>
        <v>0</v>
      </c>
      <c r="Q243" s="88">
        <f t="shared" si="23"/>
        <v>62.317468781923758</v>
      </c>
      <c r="R243" s="88">
        <f t="shared" si="23"/>
        <v>1.5395161450918553</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26000</v>
      </c>
      <c r="K244" s="88">
        <f t="shared" si="24"/>
        <v>0</v>
      </c>
      <c r="L244" s="88">
        <f t="shared" si="24"/>
        <v>4867.3120027310379</v>
      </c>
      <c r="M244" s="88">
        <f t="shared" si="24"/>
        <v>0</v>
      </c>
      <c r="N244" s="88">
        <f t="shared" si="24"/>
        <v>29000.000000000007</v>
      </c>
      <c r="O244" s="88">
        <f t="shared" si="24"/>
        <v>10000</v>
      </c>
      <c r="P244" s="88">
        <f t="shared" si="24"/>
        <v>1300</v>
      </c>
      <c r="Q244" s="88">
        <f t="shared" si="24"/>
        <v>113.00253086858633</v>
      </c>
      <c r="R244" s="88">
        <f t="shared" si="24"/>
        <v>0</v>
      </c>
      <c r="S244" s="88">
        <f t="shared" si="24"/>
        <v>0</v>
      </c>
      <c r="T244" s="88">
        <f t="shared" si="24"/>
        <v>113.7540144286983</v>
      </c>
      <c r="U244" s="88">
        <f t="shared" si="24"/>
        <v>0</v>
      </c>
      <c r="V244" s="88">
        <f t="shared" si="24"/>
        <v>0</v>
      </c>
      <c r="W244" s="88">
        <f t="shared" si="24"/>
        <v>0</v>
      </c>
      <c r="X244" s="88">
        <f t="shared" si="24"/>
        <v>0</v>
      </c>
      <c r="Y244" s="88">
        <f t="shared" si="24"/>
        <v>0</v>
      </c>
      <c r="AQ244" s="3"/>
    </row>
    <row r="245" spans="5:43" x14ac:dyDescent="0.25">
      <c r="F245" s="23" t="s">
        <v>449</v>
      </c>
      <c r="G245" s="23" t="s">
        <v>167</v>
      </c>
      <c r="J245" s="372">
        <f t="shared" ref="J245:Y245" si="25">IF(J$39, J$45, J$34)</f>
        <v>0.33207561272492769</v>
      </c>
      <c r="K245" s="372">
        <f t="shared" si="25"/>
        <v>0.33207561272492769</v>
      </c>
      <c r="L245" s="372">
        <f t="shared" si="25"/>
        <v>0.33207561272492769</v>
      </c>
      <c r="M245" s="372">
        <f t="shared" si="25"/>
        <v>0.33207561272492769</v>
      </c>
      <c r="N245" s="372">
        <f t="shared" si="25"/>
        <v>0.33207561272492769</v>
      </c>
      <c r="O245" s="372">
        <f t="shared" si="25"/>
        <v>0</v>
      </c>
      <c r="P245" s="372">
        <f t="shared" si="25"/>
        <v>0</v>
      </c>
      <c r="Q245" s="372">
        <f t="shared" si="25"/>
        <v>0.33207561272492769</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0.58414695436552877</v>
      </c>
      <c r="K246" s="372">
        <f t="shared" si="26"/>
        <v>0.58414695436552877</v>
      </c>
      <c r="L246" s="372">
        <f t="shared" si="26"/>
        <v>0.58414695436552877</v>
      </c>
      <c r="M246" s="372">
        <f t="shared" si="26"/>
        <v>0.58414695436552877</v>
      </c>
      <c r="N246" s="372">
        <f t="shared" si="26"/>
        <v>0.58414695436552877</v>
      </c>
      <c r="O246" s="372">
        <f t="shared" si="26"/>
        <v>0.35899011322721613</v>
      </c>
      <c r="P246" s="372">
        <f t="shared" si="26"/>
        <v>0.22668597434951401</v>
      </c>
      <c r="Q246" s="372">
        <f t="shared" si="26"/>
        <v>0.58414695436552877</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4675.470710925506</v>
      </c>
      <c r="K247" s="88">
        <f t="shared" si="27"/>
        <v>0</v>
      </c>
      <c r="L247" s="88">
        <f t="shared" si="27"/>
        <v>39.643614699881084</v>
      </c>
      <c r="M247" s="88">
        <f t="shared" si="27"/>
        <v>0</v>
      </c>
      <c r="N247" s="88">
        <f t="shared" si="27"/>
        <v>323.8971976500082</v>
      </c>
      <c r="O247" s="88">
        <f t="shared" si="27"/>
        <v>0</v>
      </c>
      <c r="P247" s="88">
        <f t="shared" si="27"/>
        <v>0</v>
      </c>
      <c r="Q247" s="88">
        <f t="shared" si="27"/>
        <v>41.623357152699874</v>
      </c>
      <c r="R247" s="88">
        <f t="shared" si="27"/>
        <v>1.5395161450918553</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10812.179186496252</v>
      </c>
      <c r="K248" s="90">
        <f t="shared" si="28"/>
        <v>0</v>
      </c>
      <c r="L248" s="90">
        <f t="shared" si="28"/>
        <v>2024.0865203889198</v>
      </c>
      <c r="M248" s="90">
        <f t="shared" si="28"/>
        <v>0</v>
      </c>
      <c r="N248" s="90">
        <f t="shared" si="28"/>
        <v>12059.738323399668</v>
      </c>
      <c r="O248" s="90">
        <f t="shared" si="28"/>
        <v>6410.0988677278383</v>
      </c>
      <c r="P248" s="90">
        <f t="shared" si="28"/>
        <v>1005.3082333456318</v>
      </c>
      <c r="Q248" s="90">
        <f t="shared" si="28"/>
        <v>46.992446626104979</v>
      </c>
      <c r="R248" s="90">
        <f t="shared" si="28"/>
        <v>0</v>
      </c>
      <c r="S248" s="90">
        <f t="shared" si="28"/>
        <v>0</v>
      </c>
      <c r="T248" s="90">
        <f t="shared" si="28"/>
        <v>113.7540144286983</v>
      </c>
      <c r="U248" s="90">
        <f t="shared" si="28"/>
        <v>0</v>
      </c>
      <c r="V248" s="90">
        <f t="shared" si="28"/>
        <v>0</v>
      </c>
      <c r="W248" s="90">
        <f t="shared" si="28"/>
        <v>0</v>
      </c>
      <c r="X248" s="90">
        <f t="shared" si="28"/>
        <v>0</v>
      </c>
      <c r="Y248" s="90">
        <f t="shared" si="28"/>
        <v>0</v>
      </c>
      <c r="AQ248" s="3"/>
    </row>
    <row r="249" spans="5:43" x14ac:dyDescent="0.25">
      <c r="F249" s="23" t="s">
        <v>453</v>
      </c>
      <c r="G249" s="23" t="s">
        <v>207</v>
      </c>
      <c r="J249" s="111">
        <f t="shared" ref="J249:Y249" si="29">J242 + J247 + J248</f>
        <v>1621787.3919475174</v>
      </c>
      <c r="K249" s="111">
        <f t="shared" si="29"/>
        <v>311.67466910456034</v>
      </c>
      <c r="L249" s="111">
        <f t="shared" si="29"/>
        <v>623277.18647700106</v>
      </c>
      <c r="M249" s="111">
        <f t="shared" si="29"/>
        <v>254.4533334022635</v>
      </c>
      <c r="N249" s="111">
        <f t="shared" si="29"/>
        <v>707374.39057927334</v>
      </c>
      <c r="O249" s="111">
        <f t="shared" si="29"/>
        <v>51852.180146209663</v>
      </c>
      <c r="P249" s="111">
        <f t="shared" si="29"/>
        <v>817966.36104390328</v>
      </c>
      <c r="Q249" s="111">
        <f t="shared" si="29"/>
        <v>25547.633225179434</v>
      </c>
      <c r="R249" s="111">
        <f t="shared" si="29"/>
        <v>1828.1814266587364</v>
      </c>
      <c r="S249" s="111">
        <f t="shared" si="29"/>
        <v>0</v>
      </c>
      <c r="T249" s="111">
        <f t="shared" si="29"/>
        <v>17857.273086779842</v>
      </c>
      <c r="U249" s="111">
        <f t="shared" si="29"/>
        <v>0</v>
      </c>
      <c r="V249" s="111">
        <f t="shared" si="29"/>
        <v>645.59135646956486</v>
      </c>
      <c r="W249" s="111">
        <f t="shared" si="29"/>
        <v>0</v>
      </c>
      <c r="X249" s="111">
        <f t="shared" si="29"/>
        <v>214960.9913087342</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1452016.7332063573</v>
      </c>
      <c r="K253" s="88">
        <f t="shared" si="30"/>
        <v>689.94611207811806</v>
      </c>
      <c r="L253" s="88">
        <f t="shared" si="30"/>
        <v>455560.51408155449</v>
      </c>
      <c r="M253" s="88">
        <f t="shared" si="30"/>
        <v>716.8897730109868</v>
      </c>
      <c r="N253" s="88">
        <f t="shared" si="30"/>
        <v>588179.23341133632</v>
      </c>
      <c r="O253" s="88">
        <f t="shared" si="30"/>
        <v>41301.947200314426</v>
      </c>
      <c r="P253" s="88">
        <f t="shared" si="30"/>
        <v>836104.93513042456</v>
      </c>
      <c r="Q253" s="88">
        <f t="shared" si="30"/>
        <v>46835.34130816767</v>
      </c>
      <c r="R253" s="88">
        <f t="shared" si="30"/>
        <v>648.49227978999784</v>
      </c>
      <c r="S253" s="88">
        <f t="shared" si="30"/>
        <v>0</v>
      </c>
      <c r="T253" s="88">
        <f t="shared" si="30"/>
        <v>13716.423517302588</v>
      </c>
      <c r="U253" s="88">
        <f t="shared" si="30"/>
        <v>0</v>
      </c>
      <c r="V253" s="88">
        <f t="shared" si="30"/>
        <v>513.84263303306307</v>
      </c>
      <c r="W253" s="88">
        <f t="shared" si="30"/>
        <v>0</v>
      </c>
      <c r="X253" s="88">
        <f t="shared" si="30"/>
        <v>117165.61582372811</v>
      </c>
      <c r="Y253" s="88">
        <f t="shared" si="30"/>
        <v>0</v>
      </c>
      <c r="AQ253" s="3"/>
    </row>
    <row r="254" spans="5:43" x14ac:dyDescent="0.25">
      <c r="F254" s="23" t="s">
        <v>447</v>
      </c>
      <c r="G254" s="23" t="s">
        <v>207</v>
      </c>
      <c r="J254" s="88">
        <f t="shared" ref="J254:Y254" si="31">J$210</f>
        <v>6200</v>
      </c>
      <c r="K254" s="88">
        <f t="shared" si="31"/>
        <v>0</v>
      </c>
      <c r="L254" s="88">
        <f t="shared" si="31"/>
        <v>35.458189631945331</v>
      </c>
      <c r="M254" s="88">
        <f t="shared" si="31"/>
        <v>0</v>
      </c>
      <c r="N254" s="88">
        <f t="shared" si="31"/>
        <v>386.83180061865414</v>
      </c>
      <c r="O254" s="88">
        <f t="shared" si="31"/>
        <v>0</v>
      </c>
      <c r="P254" s="88">
        <f t="shared" si="31"/>
        <v>0</v>
      </c>
      <c r="Q254" s="88">
        <f t="shared" si="31"/>
        <v>56.382502714801731</v>
      </c>
      <c r="R254" s="88">
        <f t="shared" si="31"/>
        <v>0.43649298070795972</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20000</v>
      </c>
      <c r="K255" s="88">
        <f t="shared" si="32"/>
        <v>0</v>
      </c>
      <c r="L255" s="88">
        <f t="shared" si="32"/>
        <v>2885.9291232376549</v>
      </c>
      <c r="M255" s="88">
        <f t="shared" si="32"/>
        <v>0</v>
      </c>
      <c r="N255" s="88">
        <f t="shared" si="32"/>
        <v>23843.38920248592</v>
      </c>
      <c r="O255" s="88">
        <f t="shared" si="32"/>
        <v>10900</v>
      </c>
      <c r="P255" s="88">
        <f t="shared" si="32"/>
        <v>900</v>
      </c>
      <c r="Q255" s="88">
        <f t="shared" si="32"/>
        <v>110.99311008381693</v>
      </c>
      <c r="R255" s="88">
        <f t="shared" si="32"/>
        <v>0</v>
      </c>
      <c r="S255" s="88">
        <f t="shared" si="32"/>
        <v>0</v>
      </c>
      <c r="T255" s="88">
        <f t="shared" si="32"/>
        <v>55.664655820694442</v>
      </c>
      <c r="U255" s="88">
        <f t="shared" si="32"/>
        <v>0</v>
      </c>
      <c r="V255" s="88">
        <f t="shared" si="32"/>
        <v>0</v>
      </c>
      <c r="W255" s="88">
        <f t="shared" si="32"/>
        <v>0</v>
      </c>
      <c r="X255" s="88">
        <f t="shared" si="32"/>
        <v>0</v>
      </c>
      <c r="Y255" s="88">
        <f t="shared" si="32"/>
        <v>0</v>
      </c>
      <c r="AQ255" s="3"/>
    </row>
    <row r="256" spans="5:43" x14ac:dyDescent="0.25">
      <c r="F256" s="23" t="s">
        <v>449</v>
      </c>
      <c r="G256" s="23" t="s">
        <v>167</v>
      </c>
      <c r="J256" s="372">
        <f t="shared" ref="J256:Y256" si="33">IF(J$39, J$45, J$34)</f>
        <v>0.33207561272492769</v>
      </c>
      <c r="K256" s="372">
        <f t="shared" si="33"/>
        <v>0.33207561272492769</v>
      </c>
      <c r="L256" s="372">
        <f t="shared" si="33"/>
        <v>0.33207561272492769</v>
      </c>
      <c r="M256" s="372">
        <f t="shared" si="33"/>
        <v>0.33207561272492769</v>
      </c>
      <c r="N256" s="372">
        <f t="shared" si="33"/>
        <v>0.33207561272492769</v>
      </c>
      <c r="O256" s="372">
        <f t="shared" si="33"/>
        <v>0</v>
      </c>
      <c r="P256" s="372">
        <f t="shared" si="33"/>
        <v>0</v>
      </c>
      <c r="Q256" s="372">
        <f t="shared" si="33"/>
        <v>0.33207561272492769</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0.58414695436552877</v>
      </c>
      <c r="K257" s="372">
        <f t="shared" si="34"/>
        <v>0.58414695436552877</v>
      </c>
      <c r="L257" s="372">
        <f t="shared" si="34"/>
        <v>0.58414695436552877</v>
      </c>
      <c r="M257" s="372">
        <f t="shared" si="34"/>
        <v>0.58414695436552877</v>
      </c>
      <c r="N257" s="372">
        <f t="shared" si="34"/>
        <v>0.58414695436552877</v>
      </c>
      <c r="O257" s="372">
        <f t="shared" si="34"/>
        <v>0.35899011322721613</v>
      </c>
      <c r="P257" s="372">
        <f t="shared" si="34"/>
        <v>0.22668597434951401</v>
      </c>
      <c r="Q257" s="372">
        <f t="shared" si="34"/>
        <v>0.58414695436552877</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4141.1312011054479</v>
      </c>
      <c r="K258" s="88">
        <f t="shared" si="35"/>
        <v>0</v>
      </c>
      <c r="L258" s="88">
        <f t="shared" si="35"/>
        <v>23.683389583800405</v>
      </c>
      <c r="M258" s="88">
        <f t="shared" si="35"/>
        <v>0</v>
      </c>
      <c r="N258" s="88">
        <f t="shared" si="35"/>
        <v>258.37439340672751</v>
      </c>
      <c r="O258" s="88">
        <f t="shared" si="35"/>
        <v>0</v>
      </c>
      <c r="P258" s="88">
        <f t="shared" si="35"/>
        <v>0</v>
      </c>
      <c r="Q258" s="88">
        <f t="shared" si="35"/>
        <v>37.659248578819046</v>
      </c>
      <c r="R258" s="88">
        <f t="shared" si="35"/>
        <v>0.43649298070795972</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8317.0609126894251</v>
      </c>
      <c r="K259" s="90">
        <f t="shared" si="36"/>
        <v>0</v>
      </c>
      <c r="L259" s="90">
        <f t="shared" si="36"/>
        <v>1200.1224153835981</v>
      </c>
      <c r="M259" s="90">
        <f t="shared" si="36"/>
        <v>0</v>
      </c>
      <c r="N259" s="90">
        <f t="shared" si="36"/>
        <v>9915.3460181018363</v>
      </c>
      <c r="O259" s="90">
        <f t="shared" si="36"/>
        <v>6987.0077658233431</v>
      </c>
      <c r="P259" s="90">
        <f t="shared" si="36"/>
        <v>695.98262308543747</v>
      </c>
      <c r="Q259" s="90">
        <f t="shared" si="36"/>
        <v>46.156822872797413</v>
      </c>
      <c r="R259" s="90">
        <f t="shared" si="36"/>
        <v>0</v>
      </c>
      <c r="S259" s="90">
        <f t="shared" si="36"/>
        <v>0</v>
      </c>
      <c r="T259" s="90">
        <f t="shared" si="36"/>
        <v>55.664655820694442</v>
      </c>
      <c r="U259" s="90">
        <f t="shared" si="36"/>
        <v>0</v>
      </c>
      <c r="V259" s="90">
        <f t="shared" si="36"/>
        <v>0</v>
      </c>
      <c r="W259" s="90">
        <f t="shared" si="36"/>
        <v>0</v>
      </c>
      <c r="X259" s="90">
        <f t="shared" si="36"/>
        <v>0</v>
      </c>
      <c r="Y259" s="90">
        <f t="shared" si="36"/>
        <v>0</v>
      </c>
      <c r="AQ259" s="3"/>
    </row>
    <row r="260" spans="5:43" x14ac:dyDescent="0.25">
      <c r="F260" s="23" t="s">
        <v>453</v>
      </c>
      <c r="G260" s="23" t="s">
        <v>207</v>
      </c>
      <c r="J260" s="111">
        <f t="shared" ref="J260:Y260" si="37">J253 + J258 + J259</f>
        <v>1464474.9253201522</v>
      </c>
      <c r="K260" s="111">
        <f t="shared" si="37"/>
        <v>689.94611207811806</v>
      </c>
      <c r="L260" s="111">
        <f t="shared" si="37"/>
        <v>456784.31988652184</v>
      </c>
      <c r="M260" s="111">
        <f t="shared" si="37"/>
        <v>716.8897730109868</v>
      </c>
      <c r="N260" s="111">
        <f t="shared" si="37"/>
        <v>598352.95382284478</v>
      </c>
      <c r="O260" s="111">
        <f t="shared" si="37"/>
        <v>48288.954966137768</v>
      </c>
      <c r="P260" s="111">
        <f t="shared" si="37"/>
        <v>836800.91775350994</v>
      </c>
      <c r="Q260" s="111">
        <f t="shared" si="37"/>
        <v>46919.15737961929</v>
      </c>
      <c r="R260" s="111">
        <f t="shared" si="37"/>
        <v>648.92877277070579</v>
      </c>
      <c r="S260" s="111">
        <f t="shared" si="37"/>
        <v>0</v>
      </c>
      <c r="T260" s="111">
        <f t="shared" si="37"/>
        <v>13772.088173123282</v>
      </c>
      <c r="U260" s="111">
        <f t="shared" si="37"/>
        <v>0</v>
      </c>
      <c r="V260" s="111">
        <f t="shared" si="37"/>
        <v>513.84263303306307</v>
      </c>
      <c r="W260" s="111">
        <f t="shared" si="37"/>
        <v>0</v>
      </c>
      <c r="X260" s="111">
        <f t="shared" si="37"/>
        <v>117165.61582372811</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3445332.3475841493</v>
      </c>
      <c r="K264" s="88">
        <f t="shared" si="38"/>
        <v>1001.6207811826785</v>
      </c>
      <c r="L264" s="88">
        <f t="shared" si="38"/>
        <v>1168183.7766634712</v>
      </c>
      <c r="M264" s="88">
        <f t="shared" si="38"/>
        <v>971.34310641325033</v>
      </c>
      <c r="N264" s="88">
        <f t="shared" si="38"/>
        <v>1416067.9817111846</v>
      </c>
      <c r="O264" s="88">
        <f t="shared" si="38"/>
        <v>108763.62027492128</v>
      </c>
      <c r="P264" s="88">
        <f t="shared" si="38"/>
        <v>1787600.0764161227</v>
      </c>
      <c r="Q264" s="88">
        <f t="shared" si="38"/>
        <v>76141.2700558988</v>
      </c>
      <c r="R264" s="88">
        <f t="shared" si="38"/>
        <v>2699.4665000000005</v>
      </c>
      <c r="S264" s="88">
        <f t="shared" si="38"/>
        <v>0</v>
      </c>
      <c r="T264" s="88">
        <f t="shared" si="38"/>
        <v>34028.236349999999</v>
      </c>
      <c r="U264" s="88">
        <f t="shared" si="38"/>
        <v>0</v>
      </c>
      <c r="V264" s="88">
        <f t="shared" si="38"/>
        <v>1261.7796666666666</v>
      </c>
      <c r="W264" s="88">
        <f t="shared" si="38"/>
        <v>0</v>
      </c>
      <c r="X264" s="88">
        <f t="shared" si="38"/>
        <v>384556.64</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1063886.6411657543</v>
      </c>
      <c r="K268" s="88">
        <f t="shared" si="39"/>
        <v>0</v>
      </c>
      <c r="L268" s="88">
        <f t="shared" si="39"/>
        <v>81888.57103825135</v>
      </c>
      <c r="M268" s="88">
        <f t="shared" si="39"/>
        <v>0</v>
      </c>
      <c r="N268" s="88">
        <f t="shared" si="39"/>
        <v>6262.3773899314638</v>
      </c>
      <c r="O268" s="88">
        <f t="shared" si="39"/>
        <v>125.02540755643585</v>
      </c>
      <c r="P268" s="88">
        <f t="shared" si="39"/>
        <v>745.55808187231821</v>
      </c>
      <c r="Q268" s="88">
        <f t="shared" si="39"/>
        <v>1690</v>
      </c>
      <c r="R268" s="88">
        <f t="shared" si="39"/>
        <v>0</v>
      </c>
      <c r="S268" s="88">
        <f t="shared" si="39"/>
        <v>0</v>
      </c>
      <c r="T268" s="88">
        <f t="shared" si="39"/>
        <v>422.59562841530061</v>
      </c>
      <c r="U268" s="88">
        <f t="shared" si="39"/>
        <v>0</v>
      </c>
      <c r="V268" s="88">
        <f t="shared" si="39"/>
        <v>21.451502732240439</v>
      </c>
      <c r="W268" s="88">
        <f t="shared" si="39"/>
        <v>0</v>
      </c>
      <c r="X268" s="88">
        <f t="shared" si="39"/>
        <v>184.72677595628411</v>
      </c>
      <c r="Y268" s="88">
        <f t="shared" si="39"/>
        <v>0</v>
      </c>
      <c r="AQ268" s="3"/>
    </row>
    <row r="269" spans="5:43" x14ac:dyDescent="0.25">
      <c r="F269" s="23" t="s">
        <v>447</v>
      </c>
      <c r="G269" s="23" t="s">
        <v>212</v>
      </c>
      <c r="J269" s="88">
        <f t="shared" ref="J269:Y269" si="40">J211</f>
        <v>3835.2422586520956</v>
      </c>
      <c r="K269" s="88">
        <f t="shared" si="40"/>
        <v>0</v>
      </c>
      <c r="L269" s="88">
        <f t="shared" si="40"/>
        <v>39.624316939890711</v>
      </c>
      <c r="M269" s="88">
        <f t="shared" si="40"/>
        <v>0</v>
      </c>
      <c r="N269" s="88">
        <f t="shared" si="40"/>
        <v>15.416211293260471</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18141.523224043714</v>
      </c>
      <c r="K270" s="88">
        <f t="shared" si="41"/>
        <v>0</v>
      </c>
      <c r="L270" s="88">
        <f t="shared" si="41"/>
        <v>380.95400728597446</v>
      </c>
      <c r="M270" s="88">
        <f t="shared" si="41"/>
        <v>0</v>
      </c>
      <c r="N270" s="88">
        <f t="shared" si="41"/>
        <v>149.53779599271402</v>
      </c>
      <c r="O270" s="88">
        <f t="shared" si="41"/>
        <v>8.2081056466302336</v>
      </c>
      <c r="P270" s="88">
        <f t="shared" si="41"/>
        <v>3</v>
      </c>
      <c r="Q270" s="88">
        <f t="shared" si="41"/>
        <v>0</v>
      </c>
      <c r="R270" s="88">
        <f t="shared" si="41"/>
        <v>0</v>
      </c>
      <c r="S270" s="88">
        <f t="shared" si="41"/>
        <v>0</v>
      </c>
      <c r="T270" s="88">
        <f t="shared" si="41"/>
        <v>5</v>
      </c>
      <c r="U270" s="88">
        <f t="shared" si="41"/>
        <v>0</v>
      </c>
      <c r="V270" s="88">
        <f t="shared" si="41"/>
        <v>0</v>
      </c>
      <c r="W270" s="88">
        <f t="shared" si="41"/>
        <v>0</v>
      </c>
      <c r="X270" s="88">
        <f t="shared" si="41"/>
        <v>0</v>
      </c>
      <c r="Y270" s="88">
        <f t="shared" si="41"/>
        <v>0</v>
      </c>
      <c r="AQ270" s="3"/>
    </row>
    <row r="271" spans="5:43" x14ac:dyDescent="0.25">
      <c r="F271" s="23" t="s">
        <v>449</v>
      </c>
      <c r="G271" s="23" t="s">
        <v>167</v>
      </c>
      <c r="J271" s="372">
        <f t="shared" ref="J271:Y271" si="42">IF(J$40, J$46, J$34)</f>
        <v>0.33207561272492769</v>
      </c>
      <c r="K271" s="372">
        <f t="shared" si="42"/>
        <v>0.33207561272492769</v>
      </c>
      <c r="L271" s="372">
        <f t="shared" si="42"/>
        <v>0.33207561272492769</v>
      </c>
      <c r="M271" s="372">
        <f t="shared" si="42"/>
        <v>0.33207561272492769</v>
      </c>
      <c r="N271" s="372">
        <f t="shared" si="42"/>
        <v>0.33207561272492769</v>
      </c>
      <c r="O271" s="372">
        <f t="shared" si="42"/>
        <v>0</v>
      </c>
      <c r="P271" s="372">
        <f t="shared" si="42"/>
        <v>0</v>
      </c>
      <c r="Q271" s="372">
        <f t="shared" si="42"/>
        <v>0.33207561272492769</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0.58414695436552877</v>
      </c>
      <c r="K272" s="372">
        <f t="shared" si="43"/>
        <v>0.58414695436552877</v>
      </c>
      <c r="L272" s="372">
        <f t="shared" si="43"/>
        <v>0.58414695436552877</v>
      </c>
      <c r="M272" s="372">
        <f t="shared" si="43"/>
        <v>0.58414695436552877</v>
      </c>
      <c r="N272" s="372">
        <f t="shared" si="43"/>
        <v>0.58414695436552877</v>
      </c>
      <c r="O272" s="372">
        <f t="shared" si="43"/>
        <v>0.35899011322721613</v>
      </c>
      <c r="P272" s="372">
        <f t="shared" si="43"/>
        <v>0.22668597434951401</v>
      </c>
      <c r="Q272" s="372">
        <f t="shared" si="43"/>
        <v>0.58414695436552877</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2561.6518356616652</v>
      </c>
      <c r="K273" s="88">
        <f t="shared" si="44"/>
        <v>0</v>
      </c>
      <c r="L273" s="88">
        <f t="shared" si="44"/>
        <v>26.466047613269772</v>
      </c>
      <c r="M273" s="88">
        <f t="shared" si="44"/>
        <v>0</v>
      </c>
      <c r="N273" s="88">
        <f t="shared" si="44"/>
        <v>10.29686348215405</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7544.2076851670708</v>
      </c>
      <c r="K274" s="90">
        <f t="shared" si="45"/>
        <v>0</v>
      </c>
      <c r="L274" s="90">
        <f t="shared" si="45"/>
        <v>158.42088417652903</v>
      </c>
      <c r="M274" s="90">
        <f t="shared" si="45"/>
        <v>0</v>
      </c>
      <c r="N274" s="90">
        <f t="shared" si="45"/>
        <v>62.185747901036351</v>
      </c>
      <c r="O274" s="90">
        <f t="shared" si="45"/>
        <v>5.2614768711654936</v>
      </c>
      <c r="P274" s="90">
        <f t="shared" si="45"/>
        <v>2.3199420769514578</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1073992.5006865829</v>
      </c>
      <c r="K275" s="111">
        <f t="shared" si="46"/>
        <v>0</v>
      </c>
      <c r="L275" s="111">
        <f t="shared" si="46"/>
        <v>82073.457970041156</v>
      </c>
      <c r="M275" s="111">
        <f t="shared" si="46"/>
        <v>0</v>
      </c>
      <c r="N275" s="111">
        <f t="shared" si="46"/>
        <v>6334.8600013146533</v>
      </c>
      <c r="O275" s="111">
        <f t="shared" si="46"/>
        <v>130.28688442760134</v>
      </c>
      <c r="P275" s="111">
        <f t="shared" si="46"/>
        <v>747.87802394926962</v>
      </c>
      <c r="Q275" s="111">
        <f t="shared" si="46"/>
        <v>1690</v>
      </c>
      <c r="R275" s="111">
        <f t="shared" si="46"/>
        <v>0</v>
      </c>
      <c r="S275" s="111">
        <f t="shared" si="46"/>
        <v>0</v>
      </c>
      <c r="T275" s="111">
        <f t="shared" si="46"/>
        <v>422.59562841530061</v>
      </c>
      <c r="U275" s="111">
        <f t="shared" si="46"/>
        <v>0</v>
      </c>
      <c r="V275" s="111">
        <f t="shared" si="46"/>
        <v>21.451502732240439</v>
      </c>
      <c r="W275" s="111">
        <f t="shared" si="46"/>
        <v>0</v>
      </c>
      <c r="X275" s="111">
        <f t="shared" si="46"/>
        <v>184.72677595628411</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771899.70829538535</v>
      </c>
      <c r="O279" s="88">
        <f t="shared" si="47"/>
        <v>46538.001593806868</v>
      </c>
      <c r="P279" s="88">
        <f t="shared" si="47"/>
        <v>723858.61270491802</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1814.4316939890709</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48636.601092896177</v>
      </c>
      <c r="O281" s="88">
        <f t="shared" si="49"/>
        <v>5404.0528233151181</v>
      </c>
      <c r="P281" s="88">
        <f t="shared" si="49"/>
        <v>1350</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0.33207561272492769</v>
      </c>
      <c r="K282" s="372">
        <f t="shared" si="50"/>
        <v>0.33207561272492769</v>
      </c>
      <c r="L282" s="372">
        <f t="shared" si="50"/>
        <v>0.33207561272492769</v>
      </c>
      <c r="M282" s="372">
        <f t="shared" si="50"/>
        <v>0.33207561272492769</v>
      </c>
      <c r="N282" s="372">
        <f t="shared" si="50"/>
        <v>0.33207561272492769</v>
      </c>
      <c r="O282" s="372">
        <f t="shared" si="50"/>
        <v>0</v>
      </c>
      <c r="P282" s="372">
        <f t="shared" si="50"/>
        <v>0</v>
      </c>
      <c r="Q282" s="372">
        <f t="shared" si="50"/>
        <v>0.33207561272492769</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0.58414695436552877</v>
      </c>
      <c r="K283" s="372">
        <f t="shared" si="51"/>
        <v>0.58414695436552877</v>
      </c>
      <c r="L283" s="372">
        <f t="shared" si="51"/>
        <v>0.58414695436552877</v>
      </c>
      <c r="M283" s="372">
        <f t="shared" si="51"/>
        <v>0.58414695436552877</v>
      </c>
      <c r="N283" s="372">
        <f t="shared" si="51"/>
        <v>0.58414695436552877</v>
      </c>
      <c r="O283" s="372">
        <f t="shared" si="51"/>
        <v>0.35899011322721613</v>
      </c>
      <c r="P283" s="372">
        <f t="shared" si="51"/>
        <v>0.22668597434951401</v>
      </c>
      <c r="Q283" s="372">
        <f t="shared" si="51"/>
        <v>0.58414695436552877</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1211.9031774601217</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20225.678693789727</v>
      </c>
      <c r="O285" s="90">
        <f t="shared" si="53"/>
        <v>3464.0512883873666</v>
      </c>
      <c r="P285" s="90">
        <f t="shared" si="53"/>
        <v>1043.973934628156</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793337.29016663518</v>
      </c>
      <c r="O286" s="111">
        <f t="shared" si="54"/>
        <v>50002.052882194235</v>
      </c>
      <c r="P286" s="111">
        <f t="shared" si="54"/>
        <v>724902.58663954621</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15455.385690841595</v>
      </c>
      <c r="O290" s="88">
        <f t="shared" si="55"/>
        <v>1265.9363265352613</v>
      </c>
      <c r="P290" s="88">
        <f t="shared" si="55"/>
        <v>14132.01282438753</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21.049969833307479</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10.720080109784933</v>
      </c>
      <c r="O292" s="88">
        <f t="shared" si="57"/>
        <v>0</v>
      </c>
      <c r="P292" s="88">
        <f t="shared" si="57"/>
        <v>166.74433966198117</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0.33207561272492769</v>
      </c>
      <c r="K293" s="372">
        <f t="shared" si="58"/>
        <v>0.33207561272492769</v>
      </c>
      <c r="L293" s="372">
        <f t="shared" si="58"/>
        <v>0.33207561272492769</v>
      </c>
      <c r="M293" s="372">
        <f t="shared" si="58"/>
        <v>0.33207561272492769</v>
      </c>
      <c r="N293" s="372">
        <f t="shared" si="58"/>
        <v>0.33207561272492769</v>
      </c>
      <c r="O293" s="372">
        <f t="shared" si="58"/>
        <v>0</v>
      </c>
      <c r="P293" s="372">
        <f t="shared" si="58"/>
        <v>0</v>
      </c>
      <c r="Q293" s="372">
        <f t="shared" si="58"/>
        <v>0.33207561272492769</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0.58414695436552877</v>
      </c>
      <c r="K294" s="372">
        <f t="shared" si="59"/>
        <v>0.58414695436552877</v>
      </c>
      <c r="L294" s="372">
        <f t="shared" si="59"/>
        <v>0.58414695436552877</v>
      </c>
      <c r="M294" s="372">
        <f t="shared" si="59"/>
        <v>0.58414695436552877</v>
      </c>
      <c r="N294" s="372">
        <f t="shared" si="59"/>
        <v>0.58414695436552877</v>
      </c>
      <c r="O294" s="372">
        <f t="shared" si="59"/>
        <v>0.35899011322721613</v>
      </c>
      <c r="P294" s="372">
        <f t="shared" si="59"/>
        <v>0.22668597434951401</v>
      </c>
      <c r="Q294" s="372">
        <f t="shared" si="59"/>
        <v>0.58414695436552877</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14.059788203070655</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4.4579779630995811</v>
      </c>
      <c r="O296" s="90">
        <f t="shared" si="61"/>
        <v>0</v>
      </c>
      <c r="P296" s="90">
        <f t="shared" si="61"/>
        <v>128.94573655843865</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15473.903457007766</v>
      </c>
      <c r="O297" s="111">
        <f t="shared" si="62"/>
        <v>1265.9363265352613</v>
      </c>
      <c r="P297" s="111">
        <f t="shared" si="62"/>
        <v>14260.958560945968</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108944.78800000002</v>
      </c>
      <c r="O301" s="88">
        <f t="shared" si="63"/>
        <v>6063.3190000000004</v>
      </c>
      <c r="P301" s="88">
        <f t="shared" si="63"/>
        <v>130942.423</v>
      </c>
      <c r="Q301" s="88">
        <f t="shared" si="63"/>
        <v>0</v>
      </c>
      <c r="R301" s="88">
        <f t="shared" si="63"/>
        <v>0</v>
      </c>
      <c r="S301" s="88">
        <f t="shared" si="63"/>
        <v>0</v>
      </c>
      <c r="T301" s="88">
        <f t="shared" si="63"/>
        <v>5508.577666666667</v>
      </c>
      <c r="U301" s="88">
        <f t="shared" si="63"/>
        <v>0</v>
      </c>
      <c r="V301" s="88">
        <f t="shared" si="63"/>
        <v>70.108999999999995</v>
      </c>
      <c r="W301" s="88">
        <f t="shared" si="63"/>
        <v>0</v>
      </c>
      <c r="X301" s="88">
        <f t="shared" si="63"/>
        <v>8614.4963333333344</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273.82769999999999</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3578.43235</v>
      </c>
      <c r="O303" s="88">
        <f t="shared" si="65"/>
        <v>142.51109999999997</v>
      </c>
      <c r="P303" s="88">
        <f t="shared" si="65"/>
        <v>140.25049999999999</v>
      </c>
      <c r="Q303" s="88">
        <f t="shared" si="65"/>
        <v>0</v>
      </c>
      <c r="R303" s="88">
        <f t="shared" si="65"/>
        <v>0</v>
      </c>
      <c r="S303" s="88">
        <f t="shared" si="65"/>
        <v>0</v>
      </c>
      <c r="T303" s="88">
        <f t="shared" si="65"/>
        <v>80.46635000000002</v>
      </c>
      <c r="U303" s="88">
        <f t="shared" si="65"/>
        <v>0</v>
      </c>
      <c r="V303" s="88">
        <f t="shared" si="65"/>
        <v>0</v>
      </c>
      <c r="W303" s="88">
        <f t="shared" si="65"/>
        <v>0</v>
      </c>
      <c r="X303" s="88">
        <f t="shared" si="65"/>
        <v>0</v>
      </c>
      <c r="Y303" s="88">
        <f t="shared" si="65"/>
        <v>0</v>
      </c>
      <c r="AQ303" s="3"/>
    </row>
    <row r="304" spans="5:43" x14ac:dyDescent="0.25">
      <c r="F304" s="23" t="s">
        <v>449</v>
      </c>
      <c r="G304" s="23" t="s">
        <v>167</v>
      </c>
      <c r="J304" s="372">
        <f t="shared" ref="J304:Y304" si="66">IF(J$43, J$49, J$34)</f>
        <v>0.33207561272492769</v>
      </c>
      <c r="K304" s="372">
        <f t="shared" si="66"/>
        <v>0.33207561272492769</v>
      </c>
      <c r="L304" s="372">
        <f t="shared" si="66"/>
        <v>0.33207561272492769</v>
      </c>
      <c r="M304" s="372">
        <f t="shared" si="66"/>
        <v>0.33207561272492769</v>
      </c>
      <c r="N304" s="372">
        <f t="shared" si="66"/>
        <v>0.33207561272492769</v>
      </c>
      <c r="O304" s="372">
        <f t="shared" si="66"/>
        <v>0</v>
      </c>
      <c r="P304" s="372">
        <f t="shared" si="66"/>
        <v>0</v>
      </c>
      <c r="Q304" s="372">
        <f t="shared" si="66"/>
        <v>0.33207561272492769</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0.58414695436552877</v>
      </c>
      <c r="K305" s="372">
        <f t="shared" si="67"/>
        <v>0.58414695436552877</v>
      </c>
      <c r="L305" s="372">
        <f t="shared" si="67"/>
        <v>0.58414695436552877</v>
      </c>
      <c r="M305" s="372">
        <f t="shared" si="67"/>
        <v>0.58414695436552877</v>
      </c>
      <c r="N305" s="372">
        <f t="shared" si="67"/>
        <v>0.58414695436552877</v>
      </c>
      <c r="O305" s="372">
        <f t="shared" si="67"/>
        <v>0.35899011322721613</v>
      </c>
      <c r="P305" s="372">
        <f t="shared" si="67"/>
        <v>0.22668597434951401</v>
      </c>
      <c r="Q305" s="372">
        <f t="shared" si="67"/>
        <v>0.58414695436552877</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182.8961987414423</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1488.1019913444181</v>
      </c>
      <c r="O307" s="90">
        <f t="shared" si="69"/>
        <v>91.351024074864853</v>
      </c>
      <c r="P307" s="90">
        <f t="shared" si="69"/>
        <v>108.45767875449349</v>
      </c>
      <c r="Q307" s="90">
        <f t="shared" si="69"/>
        <v>0</v>
      </c>
      <c r="R307" s="90">
        <f t="shared" si="69"/>
        <v>0</v>
      </c>
      <c r="S307" s="90">
        <f t="shared" si="69"/>
        <v>0</v>
      </c>
      <c r="T307" s="90">
        <f t="shared" si="69"/>
        <v>80.46635000000002</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110615.78619008587</v>
      </c>
      <c r="O308" s="111">
        <f t="shared" si="70"/>
        <v>6154.6700240748651</v>
      </c>
      <c r="P308" s="111">
        <f t="shared" si="70"/>
        <v>131050.88067875449</v>
      </c>
      <c r="Q308" s="111">
        <f t="shared" si="70"/>
        <v>0</v>
      </c>
      <c r="R308" s="111">
        <f t="shared" si="70"/>
        <v>0</v>
      </c>
      <c r="S308" s="111">
        <f t="shared" si="70"/>
        <v>0</v>
      </c>
      <c r="T308" s="111">
        <f t="shared" si="70"/>
        <v>5589.0440166666667</v>
      </c>
      <c r="U308" s="111">
        <f t="shared" si="70"/>
        <v>0</v>
      </c>
      <c r="V308" s="111">
        <f t="shared" si="70"/>
        <v>70.108999999999995</v>
      </c>
      <c r="W308" s="111">
        <f t="shared" si="70"/>
        <v>0</v>
      </c>
      <c r="X308" s="111">
        <f t="shared" si="70"/>
        <v>8614.4963333333344</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0.33207561272492769</v>
      </c>
      <c r="K315" s="144">
        <f t="shared" ref="K315:Y315" si="71">IF(K$39, K$45, K$34)</f>
        <v>0.33207561272492769</v>
      </c>
      <c r="L315" s="144">
        <f t="shared" si="71"/>
        <v>0.33207561272492769</v>
      </c>
      <c r="M315" s="144">
        <f t="shared" si="71"/>
        <v>0.33207561272492769</v>
      </c>
      <c r="N315" s="144">
        <f t="shared" si="71"/>
        <v>0.33207561272492769</v>
      </c>
      <c r="O315" s="144">
        <f t="shared" si="71"/>
        <v>0</v>
      </c>
      <c r="P315" s="144">
        <f t="shared" si="71"/>
        <v>0</v>
      </c>
      <c r="Q315" s="144">
        <f t="shared" si="71"/>
        <v>0.33207561272492769</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0.33207561272492769</v>
      </c>
      <c r="K316" s="320">
        <f t="shared" si="72"/>
        <v>0.33207561272492769</v>
      </c>
      <c r="L316" s="320">
        <f t="shared" si="72"/>
        <v>0.33207561272492769</v>
      </c>
      <c r="M316" s="320">
        <f t="shared" si="72"/>
        <v>0.33207561272492769</v>
      </c>
      <c r="N316" s="320">
        <f t="shared" si="72"/>
        <v>0.33207561272492769</v>
      </c>
      <c r="O316" s="320">
        <f t="shared" si="72"/>
        <v>0</v>
      </c>
      <c r="P316" s="320">
        <f t="shared" si="72"/>
        <v>0</v>
      </c>
      <c r="Q316" s="320">
        <f t="shared" si="72"/>
        <v>0.33207561272492769</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0.33207561272492769</v>
      </c>
      <c r="K317" s="145">
        <f t="shared" si="72"/>
        <v>0.33207561272492769</v>
      </c>
      <c r="L317" s="145">
        <f t="shared" si="72"/>
        <v>0.33207561272492769</v>
      </c>
      <c r="M317" s="145">
        <f t="shared" si="72"/>
        <v>0.33207561272492769</v>
      </c>
      <c r="N317" s="145">
        <f t="shared" si="72"/>
        <v>0.33207561272492769</v>
      </c>
      <c r="O317" s="145">
        <f t="shared" si="72"/>
        <v>0</v>
      </c>
      <c r="P317" s="145">
        <f t="shared" si="72"/>
        <v>0</v>
      </c>
      <c r="Q317" s="145">
        <f t="shared" si="72"/>
        <v>0.33207561272492769</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0.33207561272492769</v>
      </c>
      <c r="K318" s="320">
        <f t="shared" si="73"/>
        <v>0.33207561272492769</v>
      </c>
      <c r="L318" s="320">
        <f t="shared" si="73"/>
        <v>0.33207561272492769</v>
      </c>
      <c r="M318" s="320">
        <f t="shared" si="73"/>
        <v>0.33207561272492769</v>
      </c>
      <c r="N318" s="320">
        <f t="shared" si="73"/>
        <v>0.33207561272492769</v>
      </c>
      <c r="O318" s="320">
        <f t="shared" si="73"/>
        <v>0</v>
      </c>
      <c r="P318" s="320">
        <f t="shared" si="73"/>
        <v>0</v>
      </c>
      <c r="Q318" s="320">
        <f t="shared" si="73"/>
        <v>0.33207561272492769</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0.33207561272492769</v>
      </c>
      <c r="K319" s="320">
        <f t="shared" si="74"/>
        <v>0.33207561272492769</v>
      </c>
      <c r="L319" s="320">
        <f t="shared" si="74"/>
        <v>0.33207561272492769</v>
      </c>
      <c r="M319" s="320">
        <f t="shared" si="74"/>
        <v>0.33207561272492769</v>
      </c>
      <c r="N319" s="320">
        <f t="shared" si="74"/>
        <v>0.33207561272492769</v>
      </c>
      <c r="O319" s="320">
        <f t="shared" si="74"/>
        <v>0</v>
      </c>
      <c r="P319" s="320">
        <f t="shared" si="74"/>
        <v>0</v>
      </c>
      <c r="Q319" s="320">
        <f t="shared" si="74"/>
        <v>0.33207561272492769</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0.33207561272492769</v>
      </c>
      <c r="K320" s="320">
        <f t="shared" si="75"/>
        <v>0.33207561272492769</v>
      </c>
      <c r="L320" s="320">
        <f t="shared" si="75"/>
        <v>0.33207561272492769</v>
      </c>
      <c r="M320" s="320">
        <f t="shared" si="75"/>
        <v>0.33207561272492769</v>
      </c>
      <c r="N320" s="320">
        <f t="shared" si="75"/>
        <v>0.33207561272492769</v>
      </c>
      <c r="O320" s="320">
        <f t="shared" si="75"/>
        <v>0</v>
      </c>
      <c r="P320" s="320">
        <f t="shared" si="75"/>
        <v>0</v>
      </c>
      <c r="Q320" s="320">
        <f t="shared" si="75"/>
        <v>0.33207561272492769</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0.33207561272492769</v>
      </c>
      <c r="K321" s="145">
        <f t="shared" si="76"/>
        <v>0.33207561272492769</v>
      </c>
      <c r="L321" s="145">
        <f t="shared" si="76"/>
        <v>0.33207561272492769</v>
      </c>
      <c r="M321" s="145">
        <f t="shared" si="76"/>
        <v>0.33207561272492769</v>
      </c>
      <c r="N321" s="145">
        <f t="shared" si="76"/>
        <v>0.33207561272492769</v>
      </c>
      <c r="O321" s="145">
        <f t="shared" si="76"/>
        <v>0</v>
      </c>
      <c r="P321" s="145">
        <f t="shared" si="76"/>
        <v>0</v>
      </c>
      <c r="Q321" s="145">
        <f t="shared" si="76"/>
        <v>0.33207561272492769</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0.58414695436552877</v>
      </c>
      <c r="K324" s="144">
        <f t="shared" ref="K324:Y326" si="77">IF(K$39, K$45, K$35)</f>
        <v>0.58414695436552877</v>
      </c>
      <c r="L324" s="144">
        <f t="shared" si="77"/>
        <v>0.58414695436552877</v>
      </c>
      <c r="M324" s="144">
        <f t="shared" si="77"/>
        <v>0.58414695436552877</v>
      </c>
      <c r="N324" s="144">
        <f t="shared" si="77"/>
        <v>0.58414695436552877</v>
      </c>
      <c r="O324" s="144">
        <f t="shared" si="77"/>
        <v>0.35899011322721613</v>
      </c>
      <c r="P324" s="144">
        <f t="shared" si="77"/>
        <v>0.22668597434951401</v>
      </c>
      <c r="Q324" s="144">
        <f t="shared" si="77"/>
        <v>0.58414695436552877</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0.58414695436552877</v>
      </c>
      <c r="K325" s="320">
        <f t="shared" si="77"/>
        <v>0.58414695436552877</v>
      </c>
      <c r="L325" s="320">
        <f t="shared" si="77"/>
        <v>0.58414695436552877</v>
      </c>
      <c r="M325" s="320">
        <f t="shared" si="77"/>
        <v>0.58414695436552877</v>
      </c>
      <c r="N325" s="320">
        <f t="shared" si="77"/>
        <v>0.58414695436552877</v>
      </c>
      <c r="O325" s="320">
        <f t="shared" si="77"/>
        <v>0.35899011322721613</v>
      </c>
      <c r="P325" s="320">
        <f t="shared" si="77"/>
        <v>0.22668597434951401</v>
      </c>
      <c r="Q325" s="320">
        <f t="shared" si="77"/>
        <v>0.58414695436552877</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0.58414695436552877</v>
      </c>
      <c r="K326" s="145">
        <f t="shared" si="77"/>
        <v>0.58414695436552877</v>
      </c>
      <c r="L326" s="145">
        <f t="shared" si="77"/>
        <v>0.58414695436552877</v>
      </c>
      <c r="M326" s="145">
        <f t="shared" si="77"/>
        <v>0.58414695436552877</v>
      </c>
      <c r="N326" s="145">
        <f t="shared" si="77"/>
        <v>0.58414695436552877</v>
      </c>
      <c r="O326" s="145">
        <f t="shared" si="77"/>
        <v>0.35899011322721613</v>
      </c>
      <c r="P326" s="145">
        <f t="shared" si="77"/>
        <v>0.22668597434951401</v>
      </c>
      <c r="Q326" s="145">
        <f t="shared" si="77"/>
        <v>0.58414695436552877</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0.58414695436552877</v>
      </c>
      <c r="K327" s="320">
        <f t="shared" si="79"/>
        <v>0.58414695436552877</v>
      </c>
      <c r="L327" s="320">
        <f t="shared" si="79"/>
        <v>0.58414695436552877</v>
      </c>
      <c r="M327" s="320">
        <f t="shared" si="79"/>
        <v>0.58414695436552877</v>
      </c>
      <c r="N327" s="320">
        <f t="shared" si="79"/>
        <v>0.58414695436552877</v>
      </c>
      <c r="O327" s="320">
        <f t="shared" si="79"/>
        <v>0.35899011322721613</v>
      </c>
      <c r="P327" s="320">
        <f t="shared" si="79"/>
        <v>0.22668597434951401</v>
      </c>
      <c r="Q327" s="320">
        <f t="shared" si="79"/>
        <v>0.58414695436552877</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0.58414695436552877</v>
      </c>
      <c r="K328" s="320">
        <f t="shared" si="80"/>
        <v>0.58414695436552877</v>
      </c>
      <c r="L328" s="320">
        <f t="shared" si="80"/>
        <v>0.58414695436552877</v>
      </c>
      <c r="M328" s="320">
        <f t="shared" si="80"/>
        <v>0.58414695436552877</v>
      </c>
      <c r="N328" s="320">
        <f t="shared" si="80"/>
        <v>0.58414695436552877</v>
      </c>
      <c r="O328" s="320">
        <f t="shared" si="80"/>
        <v>0.35899011322721613</v>
      </c>
      <c r="P328" s="320">
        <f t="shared" si="80"/>
        <v>0.22668597434951401</v>
      </c>
      <c r="Q328" s="320">
        <f t="shared" si="80"/>
        <v>0.58414695436552877</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0.58414695436552877</v>
      </c>
      <c r="K329" s="320">
        <f t="shared" si="81"/>
        <v>0.58414695436552877</v>
      </c>
      <c r="L329" s="320">
        <f t="shared" si="81"/>
        <v>0.58414695436552877</v>
      </c>
      <c r="M329" s="320">
        <f t="shared" si="81"/>
        <v>0.58414695436552877</v>
      </c>
      <c r="N329" s="320">
        <f t="shared" si="81"/>
        <v>0.58414695436552877</v>
      </c>
      <c r="O329" s="320">
        <f t="shared" si="81"/>
        <v>0.35899011322721613</v>
      </c>
      <c r="P329" s="320">
        <f t="shared" si="81"/>
        <v>0.22668597434951401</v>
      </c>
      <c r="Q329" s="320">
        <f t="shared" si="81"/>
        <v>0.58414695436552877</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0.58414695436552877</v>
      </c>
      <c r="K330" s="145">
        <f t="shared" si="82"/>
        <v>0.58414695436552877</v>
      </c>
      <c r="L330" s="145">
        <f t="shared" si="82"/>
        <v>0.58414695436552877</v>
      </c>
      <c r="M330" s="145">
        <f t="shared" si="82"/>
        <v>0.58414695436552877</v>
      </c>
      <c r="N330" s="145">
        <f t="shared" si="82"/>
        <v>0.58414695436552877</v>
      </c>
      <c r="O330" s="145">
        <f t="shared" si="82"/>
        <v>0.35899011322721613</v>
      </c>
      <c r="P330" s="145">
        <f t="shared" si="82"/>
        <v>0.22668597434951401</v>
      </c>
      <c r="Q330" s="145">
        <f t="shared" si="82"/>
        <v>0.58414695436552877</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0.31049087420018529</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1.5395161450918553</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0.43649298070795972</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0</v>
      </c>
      <c r="S344" s="116">
        <f t="shared" si="86"/>
        <v>0</v>
      </c>
      <c r="T344" s="116">
        <f t="shared" si="86"/>
        <v>5.1026797506072503</v>
      </c>
      <c r="U344" s="116">
        <f t="shared" si="86"/>
        <v>0</v>
      </c>
      <c r="V344" s="116">
        <f t="shared" si="86"/>
        <v>0</v>
      </c>
      <c r="W344" s="116">
        <f t="shared" si="86"/>
        <v>0</v>
      </c>
      <c r="X344" s="116">
        <f t="shared" si="86"/>
        <v>0</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0</v>
      </c>
      <c r="S345" s="318">
        <f t="shared" si="86"/>
        <v>0</v>
      </c>
      <c r="T345" s="318">
        <f t="shared" si="86"/>
        <v>113.7540144286983</v>
      </c>
      <c r="U345" s="318">
        <f t="shared" si="86"/>
        <v>0</v>
      </c>
      <c r="V345" s="318">
        <f t="shared" si="86"/>
        <v>0</v>
      </c>
      <c r="W345" s="318">
        <f t="shared" si="86"/>
        <v>0</v>
      </c>
      <c r="X345" s="318">
        <f t="shared" si="86"/>
        <v>0</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0</v>
      </c>
      <c r="S346" s="318">
        <f t="shared" si="86"/>
        <v>0</v>
      </c>
      <c r="T346" s="318">
        <f t="shared" si="86"/>
        <v>55.664655820694442</v>
      </c>
      <c r="U346" s="318">
        <f t="shared" si="86"/>
        <v>0</v>
      </c>
      <c r="V346" s="318">
        <f t="shared" si="86"/>
        <v>0</v>
      </c>
      <c r="W346" s="318">
        <f t="shared" si="86"/>
        <v>0</v>
      </c>
      <c r="X346" s="318">
        <f t="shared" si="86"/>
        <v>0</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80.46635000000002</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0</v>
      </c>
      <c r="L353" s="116">
        <f t="shared" si="87"/>
        <v>1.6598135598820805</v>
      </c>
      <c r="M353" s="116">
        <f t="shared" si="87"/>
        <v>0</v>
      </c>
      <c r="N353" s="116">
        <f t="shared" si="87"/>
        <v>33.853899190370342</v>
      </c>
      <c r="O353" s="116">
        <f t="shared" si="87"/>
        <v>0</v>
      </c>
      <c r="P353" s="116">
        <f t="shared" si="87"/>
        <v>155.54642571692139</v>
      </c>
      <c r="Q353" s="73"/>
      <c r="R353" s="116">
        <f t="shared" ref="R353:Y359" si="88">R58+R335+R344</f>
        <v>222.35630057055801</v>
      </c>
      <c r="S353" s="116">
        <f t="shared" si="88"/>
        <v>0</v>
      </c>
      <c r="T353" s="116">
        <f t="shared" si="88"/>
        <v>2398.8750900968762</v>
      </c>
      <c r="U353" s="116">
        <f t="shared" si="88"/>
        <v>0</v>
      </c>
      <c r="V353" s="116">
        <f t="shared" si="88"/>
        <v>102.34567716403872</v>
      </c>
      <c r="W353" s="116">
        <f t="shared" si="88"/>
        <v>0</v>
      </c>
      <c r="X353" s="116">
        <f t="shared" si="88"/>
        <v>52430.032867537724</v>
      </c>
      <c r="Y353" s="116">
        <f t="shared" si="88"/>
        <v>0</v>
      </c>
      <c r="AQ353" s="3"/>
    </row>
    <row r="354" spans="3:43" x14ac:dyDescent="0.25">
      <c r="E354" s="27"/>
      <c r="F354" s="62" t="s">
        <v>248</v>
      </c>
      <c r="G354" s="62" t="s">
        <v>207</v>
      </c>
      <c r="J354" s="319"/>
      <c r="K354" s="318">
        <f t="shared" si="87"/>
        <v>311.67466910456034</v>
      </c>
      <c r="L354" s="318">
        <f t="shared" si="87"/>
        <v>11.737621875054616</v>
      </c>
      <c r="M354" s="318">
        <f t="shared" si="87"/>
        <v>254.4533334022635</v>
      </c>
      <c r="N354" s="318">
        <f t="shared" si="87"/>
        <v>216.58892593568103</v>
      </c>
      <c r="O354" s="318">
        <f t="shared" si="87"/>
        <v>0</v>
      </c>
      <c r="P354" s="318">
        <f t="shared" si="87"/>
        <v>958.36330357081044</v>
      </c>
      <c r="Q354" s="319"/>
      <c r="R354" s="318">
        <f t="shared" si="88"/>
        <v>1828.1814266587364</v>
      </c>
      <c r="S354" s="318">
        <f t="shared" si="88"/>
        <v>0</v>
      </c>
      <c r="T354" s="318">
        <f t="shared" si="88"/>
        <v>17857.273086779842</v>
      </c>
      <c r="U354" s="318">
        <f t="shared" si="88"/>
        <v>0</v>
      </c>
      <c r="V354" s="318">
        <f t="shared" si="88"/>
        <v>645.59135646956486</v>
      </c>
      <c r="W354" s="318">
        <f t="shared" si="88"/>
        <v>0</v>
      </c>
      <c r="X354" s="318">
        <f t="shared" si="88"/>
        <v>214960.9913087342</v>
      </c>
      <c r="Y354" s="318">
        <f t="shared" si="88"/>
        <v>0</v>
      </c>
      <c r="AQ354" s="3"/>
    </row>
    <row r="355" spans="3:43" x14ac:dyDescent="0.25">
      <c r="E355" s="27"/>
      <c r="F355" s="62" t="s">
        <v>249</v>
      </c>
      <c r="G355" s="62" t="s">
        <v>207</v>
      </c>
      <c r="J355" s="319"/>
      <c r="K355" s="318">
        <f t="shared" si="87"/>
        <v>689.94611207811806</v>
      </c>
      <c r="L355" s="318">
        <f t="shared" si="87"/>
        <v>8.6076645650633044</v>
      </c>
      <c r="M355" s="318">
        <f t="shared" si="87"/>
        <v>716.8897730109868</v>
      </c>
      <c r="N355" s="318">
        <f t="shared" si="87"/>
        <v>183.30187487394863</v>
      </c>
      <c r="O355" s="318">
        <f t="shared" si="87"/>
        <v>0</v>
      </c>
      <c r="P355" s="318">
        <f t="shared" si="87"/>
        <v>980.82067071226822</v>
      </c>
      <c r="Q355" s="319"/>
      <c r="R355" s="318">
        <f t="shared" si="88"/>
        <v>648.92877277070579</v>
      </c>
      <c r="S355" s="318">
        <f t="shared" si="88"/>
        <v>0</v>
      </c>
      <c r="T355" s="318">
        <f t="shared" si="88"/>
        <v>13772.088173123282</v>
      </c>
      <c r="U355" s="318">
        <f t="shared" si="88"/>
        <v>0</v>
      </c>
      <c r="V355" s="318">
        <f t="shared" si="88"/>
        <v>513.84263303306307</v>
      </c>
      <c r="W355" s="318">
        <f t="shared" si="88"/>
        <v>0</v>
      </c>
      <c r="X355" s="318">
        <f t="shared" si="88"/>
        <v>117165.61582372811</v>
      </c>
      <c r="Y355" s="318">
        <f t="shared" si="88"/>
        <v>0</v>
      </c>
      <c r="AQ355" s="3"/>
    </row>
    <row r="356" spans="3:43" x14ac:dyDescent="0.25">
      <c r="E356" s="27"/>
      <c r="F356" s="62" t="s">
        <v>212</v>
      </c>
      <c r="G356" s="62" t="s">
        <v>212</v>
      </c>
      <c r="J356" s="319"/>
      <c r="K356" s="318">
        <f t="shared" si="87"/>
        <v>0</v>
      </c>
      <c r="L356" s="318">
        <f t="shared" si="87"/>
        <v>22.005099999999999</v>
      </c>
      <c r="M356" s="318">
        <f t="shared" si="87"/>
        <v>0</v>
      </c>
      <c r="N356" s="318">
        <f t="shared" si="87"/>
        <v>25</v>
      </c>
      <c r="O356" s="318">
        <f t="shared" si="87"/>
        <v>0</v>
      </c>
      <c r="P356" s="318">
        <f t="shared" si="87"/>
        <v>84</v>
      </c>
      <c r="Q356" s="319"/>
      <c r="R356" s="318">
        <f t="shared" si="88"/>
        <v>0</v>
      </c>
      <c r="S356" s="318">
        <f t="shared" si="88"/>
        <v>0</v>
      </c>
      <c r="T356" s="318">
        <f t="shared" si="88"/>
        <v>422.59562841530061</v>
      </c>
      <c r="U356" s="318">
        <f t="shared" si="88"/>
        <v>0</v>
      </c>
      <c r="V356" s="318">
        <f t="shared" si="88"/>
        <v>21.451502732240439</v>
      </c>
      <c r="W356" s="318">
        <f t="shared" si="88"/>
        <v>0</v>
      </c>
      <c r="X356" s="318">
        <f t="shared" si="88"/>
        <v>184.72677595628411</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655</v>
      </c>
      <c r="O357" s="318">
        <f t="shared" si="87"/>
        <v>0</v>
      </c>
      <c r="P357" s="318">
        <f t="shared" si="87"/>
        <v>4601</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163.96744621098219</v>
      </c>
      <c r="O359" s="90">
        <f t="shared" si="87"/>
        <v>134.07422686454896</v>
      </c>
      <c r="P359" s="90">
        <f t="shared" si="87"/>
        <v>153.60635938779083</v>
      </c>
      <c r="Q359" s="71"/>
      <c r="R359" s="90">
        <f t="shared" si="88"/>
        <v>0</v>
      </c>
      <c r="S359" s="90">
        <f t="shared" si="88"/>
        <v>0</v>
      </c>
      <c r="T359" s="90">
        <f t="shared" si="88"/>
        <v>5589.0440166666667</v>
      </c>
      <c r="U359" s="90">
        <f t="shared" si="88"/>
        <v>0</v>
      </c>
      <c r="V359" s="90">
        <f t="shared" si="88"/>
        <v>70.108999999999995</v>
      </c>
      <c r="W359" s="90">
        <f t="shared" si="88"/>
        <v>0</v>
      </c>
      <c r="X359" s="90">
        <f t="shared" si="88"/>
        <v>8614.4963333333344</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529.66702576061653</v>
      </c>
      <c r="K364" s="73"/>
      <c r="L364" s="116">
        <f t="shared" ref="L364:L370" si="90">(1 - L315) * L114</f>
        <v>0.22781640741758874</v>
      </c>
      <c r="M364" s="73"/>
      <c r="N364" s="116">
        <f t="shared" ref="N364:Q370" si="91">(1 - N315) * N114</f>
        <v>8.6969819221505613</v>
      </c>
      <c r="O364" s="116">
        <f t="shared" si="91"/>
        <v>0</v>
      </c>
      <c r="P364" s="116">
        <f t="shared" si="91"/>
        <v>0</v>
      </c>
      <c r="Q364" s="116">
        <f t="shared" si="91"/>
        <v>0.72592956458924363</v>
      </c>
      <c r="R364" s="73"/>
      <c r="S364" s="73"/>
      <c r="T364" s="73"/>
      <c r="U364" s="73"/>
      <c r="V364" s="73"/>
      <c r="W364" s="73"/>
      <c r="X364" s="73"/>
      <c r="Y364" s="73"/>
      <c r="AQ364" s="3"/>
    </row>
    <row r="365" spans="3:43" x14ac:dyDescent="0.25">
      <c r="E365" s="27"/>
      <c r="F365" s="62" t="s">
        <v>248</v>
      </c>
      <c r="G365" s="62" t="s">
        <v>207</v>
      </c>
      <c r="J365" s="318">
        <f t="shared" si="89"/>
        <v>4675.470710925506</v>
      </c>
      <c r="K365" s="319"/>
      <c r="L365" s="318">
        <f t="shared" si="90"/>
        <v>1.7117630663717225</v>
      </c>
      <c r="M365" s="319"/>
      <c r="N365" s="318">
        <f t="shared" si="91"/>
        <v>60.189926925358606</v>
      </c>
      <c r="O365" s="318">
        <f t="shared" si="91"/>
        <v>0</v>
      </c>
      <c r="P365" s="318">
        <f t="shared" si="91"/>
        <v>0</v>
      </c>
      <c r="Q365" s="318">
        <f t="shared" si="91"/>
        <v>41.623357152699874</v>
      </c>
      <c r="R365" s="319"/>
      <c r="S365" s="319"/>
      <c r="T365" s="319"/>
      <c r="U365" s="319"/>
      <c r="V365" s="319"/>
      <c r="W365" s="319"/>
      <c r="X365" s="319"/>
      <c r="Y365" s="319"/>
      <c r="AQ365" s="3"/>
    </row>
    <row r="366" spans="3:43" x14ac:dyDescent="0.25">
      <c r="E366" s="27"/>
      <c r="F366" s="62" t="s">
        <v>249</v>
      </c>
      <c r="G366" s="62" t="s">
        <v>207</v>
      </c>
      <c r="J366" s="318">
        <f t="shared" si="89"/>
        <v>4141.1312011054479</v>
      </c>
      <c r="K366" s="319"/>
      <c r="L366" s="318">
        <f t="shared" si="90"/>
        <v>1.0226199574118024</v>
      </c>
      <c r="M366" s="319"/>
      <c r="N366" s="318">
        <f t="shared" si="91"/>
        <v>48.013801821586682</v>
      </c>
      <c r="O366" s="318">
        <f t="shared" si="91"/>
        <v>0</v>
      </c>
      <c r="P366" s="318">
        <f t="shared" si="91"/>
        <v>0</v>
      </c>
      <c r="Q366" s="318">
        <f t="shared" si="91"/>
        <v>37.659248578819046</v>
      </c>
      <c r="R366" s="319"/>
      <c r="S366" s="319"/>
      <c r="T366" s="319"/>
      <c r="U366" s="319"/>
      <c r="V366" s="319"/>
      <c r="W366" s="319"/>
      <c r="X366" s="319"/>
      <c r="Y366" s="319"/>
      <c r="AQ366" s="3"/>
    </row>
    <row r="367" spans="3:43" x14ac:dyDescent="0.25">
      <c r="E367" s="27"/>
      <c r="F367" s="62" t="s">
        <v>212</v>
      </c>
      <c r="G367" s="62" t="s">
        <v>212</v>
      </c>
      <c r="J367" s="318">
        <f t="shared" si="89"/>
        <v>2561.6518356616652</v>
      </c>
      <c r="K367" s="319"/>
      <c r="L367" s="318">
        <f t="shared" si="90"/>
        <v>10.520389859140735</v>
      </c>
      <c r="M367" s="319"/>
      <c r="N367" s="318">
        <f t="shared" si="91"/>
        <v>4.5157493376521902</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195.72741690569779</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2.2707144253846745</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33.987663113617558</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2495.1182738068273</v>
      </c>
      <c r="K373" s="73"/>
      <c r="L373" s="116">
        <f t="shared" ref="L373:L379" si="93">(1 - L324) * L161</f>
        <v>11.71816814785538</v>
      </c>
      <c r="M373" s="73"/>
      <c r="N373" s="116">
        <f t="shared" ref="N373:Q379" si="94">(1 - N324) * N161</f>
        <v>309.11245432229214</v>
      </c>
      <c r="O373" s="116">
        <f t="shared" si="94"/>
        <v>14.140591352813008</v>
      </c>
      <c r="P373" s="116">
        <f t="shared" si="94"/>
        <v>14.334966987245707</v>
      </c>
      <c r="Q373" s="116">
        <f t="shared" si="94"/>
        <v>0.60804942664486272</v>
      </c>
      <c r="R373" s="73"/>
      <c r="S373" s="73"/>
      <c r="T373" s="73"/>
      <c r="U373" s="73"/>
      <c r="V373" s="73"/>
      <c r="W373" s="73"/>
      <c r="X373" s="73"/>
      <c r="Y373" s="73"/>
      <c r="AQ373" s="3"/>
    </row>
    <row r="374" spans="5:43" x14ac:dyDescent="0.25">
      <c r="E374" s="27"/>
      <c r="F374" s="62" t="s">
        <v>248</v>
      </c>
      <c r="G374" s="62" t="s">
        <v>207</v>
      </c>
      <c r="J374" s="318">
        <f t="shared" si="92"/>
        <v>10812.179186496252</v>
      </c>
      <c r="K374" s="319"/>
      <c r="L374" s="318">
        <f t="shared" si="93"/>
        <v>87.397594164212293</v>
      </c>
      <c r="M374" s="319"/>
      <c r="N374" s="318">
        <f t="shared" si="94"/>
        <v>2241.0652938366179</v>
      </c>
      <c r="O374" s="318">
        <f t="shared" si="94"/>
        <v>142.68420716064153</v>
      </c>
      <c r="P374" s="318">
        <f t="shared" si="94"/>
        <v>60.920171557069281</v>
      </c>
      <c r="Q374" s="318">
        <f t="shared" si="94"/>
        <v>46.992446626104979</v>
      </c>
      <c r="R374" s="319"/>
      <c r="S374" s="319"/>
      <c r="T374" s="319"/>
      <c r="U374" s="319"/>
      <c r="V374" s="319"/>
      <c r="W374" s="319"/>
      <c r="X374" s="319"/>
      <c r="Y374" s="319"/>
      <c r="AQ374" s="3"/>
    </row>
    <row r="375" spans="5:43" x14ac:dyDescent="0.25">
      <c r="E375" s="27"/>
      <c r="F375" s="62" t="s">
        <v>249</v>
      </c>
      <c r="G375" s="62" t="s">
        <v>207</v>
      </c>
      <c r="J375" s="318">
        <f t="shared" si="92"/>
        <v>8317.0609126894251</v>
      </c>
      <c r="K375" s="319"/>
      <c r="L375" s="318">
        <f t="shared" si="93"/>
        <v>51.819826252741478</v>
      </c>
      <c r="M375" s="319"/>
      <c r="N375" s="318">
        <f t="shared" si="94"/>
        <v>1842.5721389355153</v>
      </c>
      <c r="O375" s="318">
        <f t="shared" si="94"/>
        <v>155.52578580509928</v>
      </c>
      <c r="P375" s="318">
        <f t="shared" si="94"/>
        <v>42.175503385663347</v>
      </c>
      <c r="Q375" s="318">
        <f t="shared" si="94"/>
        <v>46.156822872797413</v>
      </c>
      <c r="R375" s="319"/>
      <c r="S375" s="319"/>
      <c r="T375" s="319"/>
      <c r="U375" s="319"/>
      <c r="V375" s="319"/>
      <c r="W375" s="319"/>
      <c r="X375" s="319"/>
      <c r="Y375" s="319"/>
      <c r="AQ375" s="3"/>
    </row>
    <row r="376" spans="5:43" x14ac:dyDescent="0.25">
      <c r="E376" s="27"/>
      <c r="F376" s="62" t="s">
        <v>212</v>
      </c>
      <c r="G376" s="62" t="s">
        <v>212</v>
      </c>
      <c r="J376" s="318">
        <f t="shared" si="92"/>
        <v>7544.2076851670708</v>
      </c>
      <c r="K376" s="319"/>
      <c r="L376" s="318">
        <f t="shared" si="93"/>
        <v>62.973115129258126</v>
      </c>
      <c r="M376" s="319"/>
      <c r="N376" s="318">
        <f t="shared" si="94"/>
        <v>27.271921239142802</v>
      </c>
      <c r="O376" s="318">
        <f t="shared" si="94"/>
        <v>0.54429071081022351</v>
      </c>
      <c r="P376" s="318">
        <f t="shared" si="94"/>
        <v>0.9419792246606743</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3266.5314519569656</v>
      </c>
      <c r="O377" s="318">
        <f t="shared" si="94"/>
        <v>14.5278655418567</v>
      </c>
      <c r="P377" s="318">
        <f t="shared" si="94"/>
        <v>83.044559130639584</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0.71998203121199167</v>
      </c>
      <c r="O378" s="318">
        <f t="shared" si="94"/>
        <v>0</v>
      </c>
      <c r="P378" s="318">
        <f t="shared" si="94"/>
        <v>10.257192722043591</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276.53450158369679</v>
      </c>
      <c r="O379" s="90">
        <f t="shared" si="94"/>
        <v>2.0334083315090896</v>
      </c>
      <c r="P379" s="90">
        <f t="shared" si="94"/>
        <v>6.5723727084344183</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359070.03031647991</v>
      </c>
      <c r="K382" s="73"/>
      <c r="L382" s="116">
        <f t="shared" ref="L382:L388" si="96">L67+L364+L373</f>
        <v>3803.3526396746038</v>
      </c>
      <c r="M382" s="73"/>
      <c r="N382" s="116">
        <f t="shared" ref="N382:Q388" si="97">N67+N364+N373</f>
        <v>20490.676343348488</v>
      </c>
      <c r="O382" s="116">
        <f t="shared" si="97"/>
        <v>191.9303406333172</v>
      </c>
      <c r="P382" s="116">
        <f t="shared" si="97"/>
        <v>7920.4423998695393</v>
      </c>
      <c r="Q382" s="116">
        <f t="shared" si="97"/>
        <v>3674.4794511000773</v>
      </c>
      <c r="R382" s="73"/>
      <c r="S382" s="73"/>
      <c r="T382" s="73"/>
      <c r="U382" s="73"/>
      <c r="V382" s="73"/>
      <c r="W382" s="73"/>
      <c r="X382" s="73"/>
      <c r="Y382" s="73"/>
      <c r="AQ382" s="3"/>
    </row>
    <row r="383" spans="5:43" x14ac:dyDescent="0.25">
      <c r="E383" s="27"/>
      <c r="F383" s="62" t="s">
        <v>248</v>
      </c>
      <c r="G383" s="62" t="s">
        <v>207</v>
      </c>
      <c r="J383" s="318">
        <f t="shared" si="95"/>
        <v>1621787.3919475174</v>
      </c>
      <c r="K383" s="319"/>
      <c r="L383" s="318">
        <f t="shared" si="96"/>
        <v>26900.613232110307</v>
      </c>
      <c r="M383" s="319"/>
      <c r="N383" s="318">
        <f t="shared" si="97"/>
        <v>131362.29932335453</v>
      </c>
      <c r="O383" s="318">
        <f t="shared" si="97"/>
        <v>1154.1923715031865</v>
      </c>
      <c r="P383" s="318">
        <f t="shared" si="97"/>
        <v>48772.571389773046</v>
      </c>
      <c r="Q383" s="318">
        <f t="shared" si="97"/>
        <v>25547.633225179434</v>
      </c>
      <c r="R383" s="319"/>
      <c r="S383" s="319"/>
      <c r="T383" s="319"/>
      <c r="U383" s="319"/>
      <c r="V383" s="319"/>
      <c r="W383" s="319"/>
      <c r="X383" s="319"/>
      <c r="Y383" s="319"/>
      <c r="AQ383" s="3"/>
    </row>
    <row r="384" spans="5:43" x14ac:dyDescent="0.25">
      <c r="E384" s="27"/>
      <c r="F384" s="62" t="s">
        <v>249</v>
      </c>
      <c r="G384" s="62" t="s">
        <v>207</v>
      </c>
      <c r="J384" s="318">
        <f t="shared" si="95"/>
        <v>1464474.9253201522</v>
      </c>
      <c r="K384" s="319"/>
      <c r="L384" s="318">
        <f t="shared" si="96"/>
        <v>19714.783706248047</v>
      </c>
      <c r="M384" s="319"/>
      <c r="N384" s="318">
        <f t="shared" si="97"/>
        <v>111116.53669051928</v>
      </c>
      <c r="O384" s="318">
        <f t="shared" si="97"/>
        <v>1074.877532489852</v>
      </c>
      <c r="P384" s="318">
        <f t="shared" si="97"/>
        <v>49895.288870035503</v>
      </c>
      <c r="Q384" s="318">
        <f t="shared" si="97"/>
        <v>46919.15737961929</v>
      </c>
      <c r="R384" s="319"/>
      <c r="S384" s="319"/>
      <c r="T384" s="319"/>
      <c r="U384" s="319"/>
      <c r="V384" s="319"/>
      <c r="W384" s="319"/>
      <c r="X384" s="319"/>
      <c r="Y384" s="319"/>
      <c r="AQ384" s="3"/>
    </row>
    <row r="385" spans="3:43" x14ac:dyDescent="0.25">
      <c r="E385" s="27"/>
      <c r="F385" s="62" t="s">
        <v>212</v>
      </c>
      <c r="G385" s="62" t="s">
        <v>212</v>
      </c>
      <c r="J385" s="318">
        <f t="shared" si="95"/>
        <v>1073992.5006865829</v>
      </c>
      <c r="K385" s="319"/>
      <c r="L385" s="318">
        <f t="shared" si="96"/>
        <v>32602.615982435935</v>
      </c>
      <c r="M385" s="319"/>
      <c r="N385" s="318">
        <f t="shared" si="97"/>
        <v>2761.1896792781063</v>
      </c>
      <c r="O385" s="318">
        <f t="shared" si="97"/>
        <v>13.477953561476001</v>
      </c>
      <c r="P385" s="318">
        <f t="shared" si="97"/>
        <v>221.66515101369524</v>
      </c>
      <c r="Q385" s="318">
        <f t="shared" si="97"/>
        <v>1690</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127731.28065018301</v>
      </c>
      <c r="O386" s="318">
        <f t="shared" si="97"/>
        <v>209.70333306684404</v>
      </c>
      <c r="P386" s="318">
        <f t="shared" si="97"/>
        <v>53062.523698590434</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2499.0999358840591</v>
      </c>
      <c r="O387" s="318">
        <f t="shared" si="97"/>
        <v>5.3092033591159886</v>
      </c>
      <c r="P387" s="318">
        <f t="shared" si="97"/>
        <v>1134.4105223239142</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20419.758138088084</v>
      </c>
      <c r="O388" s="90">
        <f t="shared" si="97"/>
        <v>25.783798023612828</v>
      </c>
      <c r="P388" s="90">
        <f t="shared" si="97"/>
        <v>7814.0701927093742</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0.88601422415561748</v>
      </c>
      <c r="M393" s="73"/>
      <c r="N393" s="116">
        <f t="shared" ref="N393:P399" si="99">(1 - N315) * N123</f>
        <v>12.954331622677005</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6.6573186820980856</v>
      </c>
      <c r="M394" s="319"/>
      <c r="N394" s="318">
        <f t="shared" si="99"/>
        <v>89.654121477463576</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3.9771315790765827</v>
      </c>
      <c r="M395" s="319"/>
      <c r="N395" s="318">
        <f t="shared" si="99"/>
        <v>71.517535258774487</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8.2673229544225535</v>
      </c>
      <c r="M396" s="319"/>
      <c r="N396" s="318">
        <f t="shared" si="99"/>
        <v>3.333946357669952</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360.52619762393755</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4.1826129962579062</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50.625316114806388</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45.573818750534677</v>
      </c>
      <c r="M402" s="73"/>
      <c r="N402" s="116">
        <f t="shared" ref="N402:P408" si="101">(1 - N324) * N170</f>
        <v>460.42929349913931</v>
      </c>
      <c r="O402" s="116">
        <f t="shared" si="101"/>
        <v>14.806040992962622</v>
      </c>
      <c r="P402" s="116">
        <f t="shared" si="101"/>
        <v>53.550096689714636</v>
      </c>
      <c r="Q402" s="73"/>
      <c r="R402" s="73"/>
      <c r="S402" s="73"/>
      <c r="T402" s="73"/>
      <c r="U402" s="73"/>
      <c r="V402" s="73"/>
      <c r="W402" s="73"/>
      <c r="X402" s="73"/>
      <c r="Y402" s="73"/>
      <c r="AQ402" s="3"/>
    </row>
    <row r="403" spans="5:43" x14ac:dyDescent="0.25">
      <c r="E403" s="27"/>
      <c r="F403" s="62" t="s">
        <v>248</v>
      </c>
      <c r="G403" s="62" t="s">
        <v>207</v>
      </c>
      <c r="J403" s="319"/>
      <c r="K403" s="319"/>
      <c r="L403" s="318">
        <f t="shared" si="100"/>
        <v>339.90313719824553</v>
      </c>
      <c r="M403" s="319"/>
      <c r="N403" s="318">
        <f t="shared" si="101"/>
        <v>3338.1123778687597</v>
      </c>
      <c r="O403" s="318">
        <f t="shared" si="101"/>
        <v>149.39885946485319</v>
      </c>
      <c r="P403" s="318">
        <f t="shared" si="101"/>
        <v>227.57506732576525</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201.53554203426037</v>
      </c>
      <c r="M404" s="319"/>
      <c r="N404" s="318">
        <f t="shared" si="101"/>
        <v>2744.5487112813998</v>
      </c>
      <c r="O404" s="318">
        <f t="shared" si="101"/>
        <v>162.84475681668999</v>
      </c>
      <c r="P404" s="318">
        <f t="shared" si="101"/>
        <v>157.55196968706824</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49.486671804967891</v>
      </c>
      <c r="M405" s="319"/>
      <c r="N405" s="318">
        <f t="shared" si="101"/>
        <v>20.134669948083154</v>
      </c>
      <c r="O405" s="318">
        <f t="shared" si="101"/>
        <v>0.49893315157603829</v>
      </c>
      <c r="P405" s="318">
        <f t="shared" si="101"/>
        <v>0.71603150523193138</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6016.8891124765132</v>
      </c>
      <c r="O406" s="318">
        <f t="shared" si="101"/>
        <v>107.43863354210305</v>
      </c>
      <c r="P406" s="318">
        <f t="shared" si="101"/>
        <v>227.88765906195323</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1.3261932751888377</v>
      </c>
      <c r="O407" s="318">
        <f t="shared" si="101"/>
        <v>0</v>
      </c>
      <c r="P407" s="318">
        <f t="shared" si="101"/>
        <v>28.147390538814886</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411.90376968624111</v>
      </c>
      <c r="O408" s="90">
        <f t="shared" si="101"/>
        <v>2.1290995801081638</v>
      </c>
      <c r="P408" s="90">
        <f t="shared" si="101"/>
        <v>24.55193613844018</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14798.298309021318</v>
      </c>
      <c r="M411" s="73"/>
      <c r="N411" s="116">
        <f t="shared" ref="N411:P417" si="103">N76+N393+N402</f>
        <v>30542.076229684655</v>
      </c>
      <c r="O411" s="116">
        <f t="shared" si="103"/>
        <v>200.96249303215063</v>
      </c>
      <c r="P411" s="116">
        <f t="shared" si="103"/>
        <v>30043.294802432531</v>
      </c>
      <c r="Q411" s="73"/>
      <c r="R411" s="73"/>
      <c r="S411" s="73"/>
      <c r="T411" s="73"/>
      <c r="U411" s="73"/>
      <c r="V411" s="73"/>
      <c r="W411" s="73"/>
      <c r="X411" s="73"/>
      <c r="Y411" s="73"/>
      <c r="AQ411" s="3"/>
    </row>
    <row r="412" spans="5:43" x14ac:dyDescent="0.25">
      <c r="E412" s="27"/>
      <c r="F412" s="62" t="s">
        <v>248</v>
      </c>
      <c r="G412" s="62" t="s">
        <v>207</v>
      </c>
      <c r="J412" s="319"/>
      <c r="K412" s="319"/>
      <c r="L412" s="318">
        <f t="shared" si="102"/>
        <v>104666.41069618</v>
      </c>
      <c r="M412" s="319"/>
      <c r="N412" s="318">
        <f t="shared" si="103"/>
        <v>195799.87107998779</v>
      </c>
      <c r="O412" s="318">
        <f t="shared" si="103"/>
        <v>1208.5081267016017</v>
      </c>
      <c r="P412" s="318">
        <f t="shared" si="103"/>
        <v>185002.44647290034</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76707.40444561762</v>
      </c>
      <c r="M413" s="319"/>
      <c r="N413" s="318">
        <f t="shared" si="103"/>
        <v>165622.94702654131</v>
      </c>
      <c r="O413" s="318">
        <f t="shared" si="103"/>
        <v>1125.4607683216393</v>
      </c>
      <c r="P413" s="318">
        <f t="shared" si="103"/>
        <v>189262.260619874</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25637.669550792689</v>
      </c>
      <c r="M414" s="319"/>
      <c r="N414" s="318">
        <f t="shared" si="103"/>
        <v>2047.1181355697497</v>
      </c>
      <c r="O414" s="318">
        <f t="shared" si="103"/>
        <v>12.354790764686333</v>
      </c>
      <c r="P414" s="318">
        <f t="shared" si="103"/>
        <v>228.82655060162642</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236008.02603429678</v>
      </c>
      <c r="O415" s="318">
        <f t="shared" si="103"/>
        <v>1550.8293003548001</v>
      </c>
      <c r="P415" s="318">
        <f t="shared" si="103"/>
        <v>158238.00579473353</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4603.2947841977939</v>
      </c>
      <c r="O416" s="318">
        <f t="shared" si="103"/>
        <v>39.263410888346151</v>
      </c>
      <c r="P416" s="318">
        <f t="shared" si="103"/>
        <v>3113.0053678888548</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30590.280675223868</v>
      </c>
      <c r="O417" s="90">
        <f t="shared" si="103"/>
        <v>120.58615105900401</v>
      </c>
      <c r="P417" s="90">
        <f t="shared" si="103"/>
        <v>29640.246941576865</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1.0218681541108299</v>
      </c>
      <c r="M422" s="73"/>
      <c r="N422" s="116">
        <f t="shared" ref="N422:P428" si="105">(1 - N315) * N132</f>
        <v>7.6682358378725972</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7.6780956417334769</v>
      </c>
      <c r="M423" s="319"/>
      <c r="N423" s="318">
        <f t="shared" si="105"/>
        <v>53.070198243419703</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4.5869513090944096</v>
      </c>
      <c r="M424" s="319"/>
      <c r="N424" s="318">
        <f t="shared" si="105"/>
        <v>42.334359107160353</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3.9151921285023308</v>
      </c>
      <c r="M425" s="319"/>
      <c r="N425" s="318">
        <f t="shared" si="105"/>
        <v>1.224436565118683</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214.02770187335847</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2.4830235730843992</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29.967340241284077</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52.561722794882442</v>
      </c>
      <c r="M431" s="73"/>
      <c r="N431" s="116">
        <f t="shared" ref="N431:P437" si="107">(1 - N324) * N179</f>
        <v>272.54824965541889</v>
      </c>
      <c r="O431" s="116">
        <f t="shared" si="107"/>
        <v>55.036209419751629</v>
      </c>
      <c r="P431" s="116">
        <f t="shared" si="107"/>
        <v>48.766569689821516</v>
      </c>
      <c r="Q431" s="73"/>
      <c r="R431" s="73"/>
      <c r="S431" s="73"/>
      <c r="T431" s="73"/>
      <c r="U431" s="73"/>
      <c r="V431" s="73"/>
      <c r="W431" s="73"/>
      <c r="X431" s="73"/>
      <c r="Y431" s="73"/>
      <c r="AQ431" s="3"/>
    </row>
    <row r="432" spans="3:43" x14ac:dyDescent="0.25">
      <c r="E432" s="27"/>
      <c r="F432" s="62" t="s">
        <v>248</v>
      </c>
      <c r="G432" s="62" t="s">
        <v>207</v>
      </c>
      <c r="J432" s="319"/>
      <c r="K432" s="319"/>
      <c r="L432" s="318">
        <f t="shared" si="106"/>
        <v>392.02101040337931</v>
      </c>
      <c r="M432" s="319"/>
      <c r="N432" s="318">
        <f t="shared" si="107"/>
        <v>1975.9748100017871</v>
      </c>
      <c r="O432" s="318">
        <f t="shared" si="107"/>
        <v>555.33730593396456</v>
      </c>
      <c r="P432" s="318">
        <f t="shared" si="107"/>
        <v>207.24622487076397</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232.43729808349434</v>
      </c>
      <c r="M433" s="319"/>
      <c r="N433" s="318">
        <f t="shared" si="107"/>
        <v>1624.6184982476132</v>
      </c>
      <c r="O433" s="318">
        <f t="shared" si="107"/>
        <v>605.31766346802146</v>
      </c>
      <c r="P433" s="318">
        <f t="shared" si="107"/>
        <v>143.47815567975968</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23.435618637946551</v>
      </c>
      <c r="M434" s="319"/>
      <c r="N434" s="318">
        <f t="shared" si="107"/>
        <v>7.3947278888612304</v>
      </c>
      <c r="O434" s="318">
        <f t="shared" si="107"/>
        <v>0.77107850698114999</v>
      </c>
      <c r="P434" s="318">
        <f t="shared" si="107"/>
        <v>0.31505386230204985</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3571.9483290183957</v>
      </c>
      <c r="O435" s="318">
        <f t="shared" si="107"/>
        <v>293.85141988441546</v>
      </c>
      <c r="P435" s="318">
        <f t="shared" si="107"/>
        <v>206.38173681662326</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0.78729951054664604</v>
      </c>
      <c r="O436" s="318">
        <f t="shared" si="107"/>
        <v>0</v>
      </c>
      <c r="P436" s="318">
        <f t="shared" si="107"/>
        <v>25.491101054652319</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243.82386837570684</v>
      </c>
      <c r="O437" s="90">
        <f t="shared" si="107"/>
        <v>7.9141730339685807</v>
      </c>
      <c r="P437" s="90">
        <f t="shared" si="107"/>
        <v>22.358758970182372</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17067.344253341304</v>
      </c>
      <c r="M440" s="73"/>
      <c r="N440" s="116">
        <f t="shared" ref="N440:P446" si="109">N85+N422+N431</f>
        <v>18079.191603951433</v>
      </c>
      <c r="O440" s="116">
        <f t="shared" si="109"/>
        <v>747.00683709370992</v>
      </c>
      <c r="P440" s="116">
        <f t="shared" si="109"/>
        <v>27383.736581848007</v>
      </c>
      <c r="Q440" s="73"/>
      <c r="R440" s="73"/>
      <c r="S440" s="73"/>
      <c r="T440" s="73"/>
      <c r="U440" s="73"/>
      <c r="V440" s="73"/>
      <c r="W440" s="73"/>
      <c r="X440" s="73"/>
      <c r="Y440" s="73"/>
      <c r="AQ440" s="3"/>
    </row>
    <row r="441" spans="3:43" x14ac:dyDescent="0.25">
      <c r="E441" s="27"/>
      <c r="F441" s="62" t="s">
        <v>248</v>
      </c>
      <c r="G441" s="62" t="s">
        <v>207</v>
      </c>
      <c r="J441" s="319"/>
      <c r="K441" s="319"/>
      <c r="L441" s="318">
        <f t="shared" si="108"/>
        <v>120715.07316650719</v>
      </c>
      <c r="M441" s="319"/>
      <c r="N441" s="318">
        <f t="shared" si="109"/>
        <v>115902.51293537019</v>
      </c>
      <c r="O441" s="318">
        <f t="shared" si="109"/>
        <v>4492.200607727239</v>
      </c>
      <c r="P441" s="318">
        <f t="shared" si="109"/>
        <v>168625.33775682611</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88469.069288563463</v>
      </c>
      <c r="M442" s="319"/>
      <c r="N442" s="318">
        <f t="shared" si="109"/>
        <v>98039.470885534334</v>
      </c>
      <c r="O442" s="318">
        <f t="shared" si="109"/>
        <v>4183.5014889196373</v>
      </c>
      <c r="P442" s="318">
        <f t="shared" si="109"/>
        <v>172508.11782935169</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12141.342798845388</v>
      </c>
      <c r="M443" s="319"/>
      <c r="N443" s="318">
        <f t="shared" si="109"/>
        <v>751.3006758767674</v>
      </c>
      <c r="O443" s="318">
        <f t="shared" si="109"/>
        <v>19.093767545424335</v>
      </c>
      <c r="P443" s="318">
        <f t="shared" si="109"/>
        <v>101.56368226471562</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140107.03180154829</v>
      </c>
      <c r="O444" s="318">
        <f t="shared" si="109"/>
        <v>4241.6156729043632</v>
      </c>
      <c r="P444" s="318">
        <f t="shared" si="109"/>
        <v>143304.97140890721</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2732.7628621739186</v>
      </c>
      <c r="O445" s="318">
        <f t="shared" si="109"/>
        <v>107.38789817653793</v>
      </c>
      <c r="P445" s="318">
        <f t="shared" si="109"/>
        <v>2819.2288129552148</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18124.274444334442</v>
      </c>
      <c r="O446" s="90">
        <f t="shared" si="109"/>
        <v>533.20829219812026</v>
      </c>
      <c r="P446" s="90">
        <f t="shared" si="109"/>
        <v>27016.390979186468</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3.1404203545175591</v>
      </c>
      <c r="M451" s="73"/>
      <c r="N451" s="116">
        <f t="shared" ref="N451:P457" si="111">(1 - N315) * N141</f>
        <v>17.481106748526159</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23.596437309677796</v>
      </c>
      <c r="M452" s="319"/>
      <c r="N452" s="318">
        <f t="shared" si="111"/>
        <v>120.98295100376633</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14.096686738217612</v>
      </c>
      <c r="M453" s="319"/>
      <c r="N453" s="318">
        <f t="shared" si="111"/>
        <v>96.508697219205999</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3.7631426712041534</v>
      </c>
      <c r="M454" s="319"/>
      <c r="N454" s="318">
        <f t="shared" si="111"/>
        <v>1.2227312217132251</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441.62186105712783</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5.1234372083436739</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68.315879271734303</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161.5334654177467</v>
      </c>
      <c r="M460" s="73"/>
      <c r="N460" s="116">
        <f t="shared" ref="N460:P466" si="113">(1 - N324) * N188</f>
        <v>621.3221850610347</v>
      </c>
      <c r="O460" s="116">
        <f t="shared" si="113"/>
        <v>551.28430113290472</v>
      </c>
      <c r="P460" s="116">
        <f t="shared" si="113"/>
        <v>119.90483009484558</v>
      </c>
      <c r="Q460" s="73"/>
      <c r="R460" s="73"/>
      <c r="S460" s="73"/>
      <c r="T460" s="73"/>
      <c r="U460" s="73"/>
      <c r="V460" s="73"/>
      <c r="W460" s="73"/>
      <c r="X460" s="73"/>
      <c r="Y460" s="73"/>
      <c r="AQ460" s="3"/>
    </row>
    <row r="461" spans="3:43" x14ac:dyDescent="0.25">
      <c r="E461" s="27"/>
      <c r="F461" s="62" t="s">
        <v>248</v>
      </c>
      <c r="G461" s="62" t="s">
        <v>207</v>
      </c>
      <c r="J461" s="319"/>
      <c r="K461" s="319"/>
      <c r="L461" s="318">
        <f t="shared" si="112"/>
        <v>1204.7647786230825</v>
      </c>
      <c r="M461" s="319"/>
      <c r="N461" s="318">
        <f t="shared" si="113"/>
        <v>4504.5858416925021</v>
      </c>
      <c r="O461" s="318">
        <f t="shared" si="113"/>
        <v>5562.6784951683785</v>
      </c>
      <c r="P461" s="318">
        <f t="shared" si="113"/>
        <v>509.56676959203327</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714.32974901310183</v>
      </c>
      <c r="M462" s="319"/>
      <c r="N462" s="318">
        <f t="shared" si="113"/>
        <v>3703.6066696373082</v>
      </c>
      <c r="O462" s="318">
        <f t="shared" si="113"/>
        <v>6063.3195597335325</v>
      </c>
      <c r="P462" s="318">
        <f t="shared" si="113"/>
        <v>352.77699433294612</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22.525478604356447</v>
      </c>
      <c r="M463" s="319"/>
      <c r="N463" s="318">
        <f t="shared" si="113"/>
        <v>7.3844288249491656</v>
      </c>
      <c r="O463" s="318">
        <f t="shared" si="113"/>
        <v>3.4471745017980822</v>
      </c>
      <c r="P463" s="318">
        <f t="shared" si="113"/>
        <v>0.34687748475680236</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7370.3098003378527</v>
      </c>
      <c r="O464" s="318">
        <f t="shared" si="113"/>
        <v>3048.2333694189911</v>
      </c>
      <c r="P464" s="318">
        <f t="shared" si="113"/>
        <v>526.65997961893993</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1.6245031461521056</v>
      </c>
      <c r="O465" s="318">
        <f t="shared" si="113"/>
        <v>0</v>
      </c>
      <c r="P465" s="318">
        <f t="shared" si="113"/>
        <v>65.050052242927862</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555.83985169877337</v>
      </c>
      <c r="O466" s="90">
        <f t="shared" si="113"/>
        <v>79.274343129279018</v>
      </c>
      <c r="P466" s="90">
        <f t="shared" si="113"/>
        <v>54.974610937436509</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52451.615284351166</v>
      </c>
      <c r="M469" s="73"/>
      <c r="N469" s="116">
        <f t="shared" ref="N469:P475" si="115">N94+N451+N460</f>
        <v>41194.839232891449</v>
      </c>
      <c r="O469" s="116">
        <f t="shared" si="115"/>
        <v>7482.5854918146706</v>
      </c>
      <c r="P469" s="116">
        <f t="shared" si="115"/>
        <v>67329.777408842594</v>
      </c>
      <c r="Q469" s="73"/>
      <c r="R469" s="73"/>
      <c r="S469" s="73"/>
      <c r="T469" s="73"/>
      <c r="U469" s="73"/>
      <c r="V469" s="73"/>
      <c r="W469" s="73"/>
      <c r="X469" s="73"/>
      <c r="Y469" s="73"/>
      <c r="AQ469" s="3"/>
    </row>
    <row r="470" spans="3:43" x14ac:dyDescent="0.25">
      <c r="E470" s="27"/>
      <c r="F470" s="62" t="s">
        <v>248</v>
      </c>
      <c r="G470" s="62" t="s">
        <v>207</v>
      </c>
      <c r="J470" s="319"/>
      <c r="K470" s="319"/>
      <c r="L470" s="318">
        <f t="shared" si="114"/>
        <v>370983.35176032851</v>
      </c>
      <c r="M470" s="319"/>
      <c r="N470" s="318">
        <f t="shared" si="115"/>
        <v>264093.11831462506</v>
      </c>
      <c r="O470" s="318">
        <f t="shared" si="115"/>
        <v>44997.279040277637</v>
      </c>
      <c r="P470" s="318">
        <f t="shared" si="115"/>
        <v>414607.64212083304</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271884.45478152763</v>
      </c>
      <c r="M471" s="319"/>
      <c r="N471" s="318">
        <f t="shared" si="115"/>
        <v>223390.69734537604</v>
      </c>
      <c r="O471" s="318">
        <f t="shared" si="115"/>
        <v>41905.115176406645</v>
      </c>
      <c r="P471" s="318">
        <f t="shared" si="115"/>
        <v>424154.42976353661</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11669.824537967152</v>
      </c>
      <c r="M472" s="319"/>
      <c r="N472" s="318">
        <f t="shared" si="115"/>
        <v>750.25151059003099</v>
      </c>
      <c r="O472" s="318">
        <f t="shared" si="115"/>
        <v>85.360372556014681</v>
      </c>
      <c r="P472" s="318">
        <f t="shared" si="115"/>
        <v>111.82264006923236</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288835.9516806071</v>
      </c>
      <c r="O473" s="318">
        <f t="shared" si="115"/>
        <v>43999.904575868233</v>
      </c>
      <c r="P473" s="318">
        <f t="shared" si="115"/>
        <v>365696.08573731495</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5638.7458747519931</v>
      </c>
      <c r="O474" s="318">
        <f t="shared" si="115"/>
        <v>1113.9758141112613</v>
      </c>
      <c r="P474" s="318">
        <f t="shared" si="115"/>
        <v>7194.3138577779855</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41317.505486228503</v>
      </c>
      <c r="O475" s="90">
        <f t="shared" si="115"/>
        <v>5341.0175559295794</v>
      </c>
      <c r="P475" s="90">
        <f t="shared" si="115"/>
        <v>66426.566205893992</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0</v>
      </c>
      <c r="L481" s="121">
        <f t="shared" si="116"/>
        <v>1.6598135598820805</v>
      </c>
      <c r="M481" s="121">
        <f t="shared" si="116"/>
        <v>0</v>
      </c>
      <c r="N481" s="121">
        <f t="shared" si="116"/>
        <v>33.853899190370342</v>
      </c>
      <c r="O481" s="121">
        <f t="shared" si="116"/>
        <v>0</v>
      </c>
      <c r="P481" s="121">
        <f t="shared" si="116"/>
        <v>155.54642571692139</v>
      </c>
      <c r="Q481" s="121">
        <f t="shared" si="116"/>
        <v>0</v>
      </c>
      <c r="R481" s="121">
        <f t="shared" si="116"/>
        <v>222.35630057055801</v>
      </c>
      <c r="S481" s="121">
        <f t="shared" si="116"/>
        <v>0</v>
      </c>
      <c r="T481" s="121">
        <f t="shared" si="116"/>
        <v>2398.8750900968762</v>
      </c>
      <c r="U481" s="121">
        <f t="shared" si="116"/>
        <v>0</v>
      </c>
      <c r="V481" s="121">
        <f t="shared" si="116"/>
        <v>102.34567716403872</v>
      </c>
      <c r="W481" s="121">
        <f t="shared" si="116"/>
        <v>0</v>
      </c>
      <c r="X481" s="121">
        <f t="shared" si="116"/>
        <v>52430.032867537724</v>
      </c>
      <c r="Y481" s="121">
        <f t="shared" si="116"/>
        <v>0</v>
      </c>
      <c r="AQ481" s="3"/>
    </row>
    <row r="482" spans="5:43" x14ac:dyDescent="0.25">
      <c r="E482" s="340"/>
      <c r="F482" s="2" t="s">
        <v>979</v>
      </c>
      <c r="G482" t="s">
        <v>207</v>
      </c>
      <c r="J482" s="352">
        <f t="shared" ref="J482:Y482" si="117">J382</f>
        <v>359070.03031647991</v>
      </c>
      <c r="K482" s="352">
        <f t="shared" si="117"/>
        <v>0</v>
      </c>
      <c r="L482" s="352">
        <f t="shared" si="117"/>
        <v>3803.3526396746038</v>
      </c>
      <c r="M482" s="352">
        <f t="shared" si="117"/>
        <v>0</v>
      </c>
      <c r="N482" s="352">
        <f t="shared" si="117"/>
        <v>20490.676343348488</v>
      </c>
      <c r="O482" s="352">
        <f t="shared" si="117"/>
        <v>191.9303406333172</v>
      </c>
      <c r="P482" s="352">
        <f t="shared" si="117"/>
        <v>7920.4423998695393</v>
      </c>
      <c r="Q482" s="352">
        <f t="shared" si="117"/>
        <v>3674.4794511000773</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14798.298309021318</v>
      </c>
      <c r="M483" s="352">
        <f t="shared" si="118"/>
        <v>0</v>
      </c>
      <c r="N483" s="352">
        <f t="shared" si="118"/>
        <v>30542.076229684655</v>
      </c>
      <c r="O483" s="352">
        <f t="shared" si="118"/>
        <v>200.96249303215063</v>
      </c>
      <c r="P483" s="352">
        <f t="shared" si="118"/>
        <v>30043.294802432531</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17067.344253341304</v>
      </c>
      <c r="M484" s="91">
        <f t="shared" si="119"/>
        <v>0</v>
      </c>
      <c r="N484" s="91">
        <f t="shared" si="119"/>
        <v>18079.191603951433</v>
      </c>
      <c r="O484" s="91">
        <f t="shared" si="119"/>
        <v>747.00683709370992</v>
      </c>
      <c r="P484" s="91">
        <f t="shared" si="119"/>
        <v>27383.736581848007</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52451.615284351166</v>
      </c>
      <c r="M485" s="91">
        <f t="shared" si="120"/>
        <v>0</v>
      </c>
      <c r="N485" s="91">
        <f t="shared" si="120"/>
        <v>41194.839232891449</v>
      </c>
      <c r="O485" s="91">
        <f t="shared" si="120"/>
        <v>7482.5854918146706</v>
      </c>
      <c r="P485" s="91">
        <f t="shared" si="120"/>
        <v>67329.777408842594</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311.67466910456034</v>
      </c>
      <c r="L487" s="121">
        <f t="shared" si="121"/>
        <v>11.737621875054616</v>
      </c>
      <c r="M487" s="121">
        <f t="shared" si="121"/>
        <v>254.4533334022635</v>
      </c>
      <c r="N487" s="121">
        <f t="shared" si="121"/>
        <v>216.58892593568103</v>
      </c>
      <c r="O487" s="121">
        <f t="shared" si="121"/>
        <v>0</v>
      </c>
      <c r="P487" s="121">
        <f t="shared" si="121"/>
        <v>958.36330357081044</v>
      </c>
      <c r="Q487" s="121">
        <f t="shared" si="121"/>
        <v>0</v>
      </c>
      <c r="R487" s="121">
        <f t="shared" si="121"/>
        <v>1828.1814266587364</v>
      </c>
      <c r="S487" s="121">
        <f t="shared" si="121"/>
        <v>0</v>
      </c>
      <c r="T487" s="121">
        <f t="shared" si="121"/>
        <v>17857.273086779842</v>
      </c>
      <c r="U487" s="121">
        <f t="shared" si="121"/>
        <v>0</v>
      </c>
      <c r="V487" s="121">
        <f t="shared" si="121"/>
        <v>645.59135646956486</v>
      </c>
      <c r="W487" s="121">
        <f t="shared" si="121"/>
        <v>0</v>
      </c>
      <c r="X487" s="121">
        <f t="shared" si="121"/>
        <v>214960.9913087342</v>
      </c>
      <c r="Y487" s="121">
        <f t="shared" si="121"/>
        <v>0</v>
      </c>
      <c r="AQ487" s="3"/>
    </row>
    <row r="488" spans="5:43" x14ac:dyDescent="0.25">
      <c r="E488" s="340"/>
      <c r="F488" s="2" t="s">
        <v>979</v>
      </c>
      <c r="G488" t="s">
        <v>207</v>
      </c>
      <c r="J488" s="352">
        <f t="shared" ref="J488:Y488" si="122">J383</f>
        <v>1621787.3919475174</v>
      </c>
      <c r="K488" s="352">
        <f t="shared" si="122"/>
        <v>0</v>
      </c>
      <c r="L488" s="352">
        <f t="shared" si="122"/>
        <v>26900.613232110307</v>
      </c>
      <c r="M488" s="352">
        <f t="shared" si="122"/>
        <v>0</v>
      </c>
      <c r="N488" s="352">
        <f t="shared" si="122"/>
        <v>131362.29932335453</v>
      </c>
      <c r="O488" s="352">
        <f t="shared" si="122"/>
        <v>1154.1923715031865</v>
      </c>
      <c r="P488" s="352">
        <f t="shared" si="122"/>
        <v>48772.571389773046</v>
      </c>
      <c r="Q488" s="352">
        <f t="shared" si="122"/>
        <v>25547.633225179434</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104666.41069618</v>
      </c>
      <c r="M489" s="352">
        <f t="shared" si="123"/>
        <v>0</v>
      </c>
      <c r="N489" s="352">
        <f t="shared" si="123"/>
        <v>195799.87107998779</v>
      </c>
      <c r="O489" s="352">
        <f t="shared" si="123"/>
        <v>1208.5081267016017</v>
      </c>
      <c r="P489" s="352">
        <f t="shared" si="123"/>
        <v>185002.44647290034</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120715.07316650719</v>
      </c>
      <c r="M490" s="91">
        <f t="shared" si="124"/>
        <v>0</v>
      </c>
      <c r="N490" s="91">
        <f t="shared" si="124"/>
        <v>115902.51293537019</v>
      </c>
      <c r="O490" s="91">
        <f t="shared" si="124"/>
        <v>4492.200607727239</v>
      </c>
      <c r="P490" s="91">
        <f t="shared" si="124"/>
        <v>168625.33775682611</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370983.35176032851</v>
      </c>
      <c r="M491" s="91">
        <f t="shared" si="125"/>
        <v>0</v>
      </c>
      <c r="N491" s="91">
        <f t="shared" si="125"/>
        <v>264093.11831462506</v>
      </c>
      <c r="O491" s="91">
        <f t="shared" si="125"/>
        <v>44997.279040277637</v>
      </c>
      <c r="P491" s="91">
        <f t="shared" si="125"/>
        <v>414607.64212083304</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689.94611207811806</v>
      </c>
      <c r="L493" s="121">
        <f t="shared" si="126"/>
        <v>8.6076645650633044</v>
      </c>
      <c r="M493" s="121">
        <f t="shared" si="126"/>
        <v>716.8897730109868</v>
      </c>
      <c r="N493" s="121">
        <f t="shared" si="126"/>
        <v>183.30187487394863</v>
      </c>
      <c r="O493" s="121">
        <f t="shared" si="126"/>
        <v>0</v>
      </c>
      <c r="P493" s="121">
        <f t="shared" si="126"/>
        <v>980.82067071226822</v>
      </c>
      <c r="Q493" s="121">
        <f t="shared" si="126"/>
        <v>0</v>
      </c>
      <c r="R493" s="121">
        <f t="shared" si="126"/>
        <v>648.92877277070579</v>
      </c>
      <c r="S493" s="121">
        <f t="shared" si="126"/>
        <v>0</v>
      </c>
      <c r="T493" s="121">
        <f t="shared" si="126"/>
        <v>13772.088173123282</v>
      </c>
      <c r="U493" s="121">
        <f t="shared" si="126"/>
        <v>0</v>
      </c>
      <c r="V493" s="121">
        <f t="shared" si="126"/>
        <v>513.84263303306307</v>
      </c>
      <c r="W493" s="121">
        <f t="shared" si="126"/>
        <v>0</v>
      </c>
      <c r="X493" s="121">
        <f t="shared" si="126"/>
        <v>117165.61582372811</v>
      </c>
      <c r="Y493" s="121">
        <f t="shared" si="126"/>
        <v>0</v>
      </c>
      <c r="AQ493" s="3"/>
    </row>
    <row r="494" spans="5:43" x14ac:dyDescent="0.25">
      <c r="E494" s="340"/>
      <c r="F494" s="2" t="s">
        <v>979</v>
      </c>
      <c r="G494" t="s">
        <v>207</v>
      </c>
      <c r="J494" s="352">
        <f t="shared" ref="J494:Y494" si="127">J384</f>
        <v>1464474.9253201522</v>
      </c>
      <c r="K494" s="352">
        <f t="shared" si="127"/>
        <v>0</v>
      </c>
      <c r="L494" s="352">
        <f t="shared" si="127"/>
        <v>19714.783706248047</v>
      </c>
      <c r="M494" s="352">
        <f t="shared" si="127"/>
        <v>0</v>
      </c>
      <c r="N494" s="352">
        <f t="shared" si="127"/>
        <v>111116.53669051928</v>
      </c>
      <c r="O494" s="352">
        <f t="shared" si="127"/>
        <v>1074.877532489852</v>
      </c>
      <c r="P494" s="352">
        <f t="shared" si="127"/>
        <v>49895.288870035503</v>
      </c>
      <c r="Q494" s="352">
        <f t="shared" si="127"/>
        <v>46919.15737961929</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76707.40444561762</v>
      </c>
      <c r="M495" s="352">
        <f t="shared" si="128"/>
        <v>0</v>
      </c>
      <c r="N495" s="352">
        <f t="shared" si="128"/>
        <v>165622.94702654131</v>
      </c>
      <c r="O495" s="352">
        <f t="shared" si="128"/>
        <v>1125.4607683216393</v>
      </c>
      <c r="P495" s="352">
        <f t="shared" si="128"/>
        <v>189262.260619874</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88469.069288563463</v>
      </c>
      <c r="M496" s="91">
        <f t="shared" si="129"/>
        <v>0</v>
      </c>
      <c r="N496" s="91">
        <f t="shared" si="129"/>
        <v>98039.470885534334</v>
      </c>
      <c r="O496" s="91">
        <f t="shared" si="129"/>
        <v>4183.5014889196373</v>
      </c>
      <c r="P496" s="91">
        <f t="shared" si="129"/>
        <v>172508.11782935169</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271884.45478152763</v>
      </c>
      <c r="M497" s="91">
        <f t="shared" si="130"/>
        <v>0</v>
      </c>
      <c r="N497" s="91">
        <f t="shared" si="130"/>
        <v>223390.69734537604</v>
      </c>
      <c r="O497" s="91">
        <f t="shared" si="130"/>
        <v>41905.115176406645</v>
      </c>
      <c r="P497" s="91">
        <f t="shared" si="130"/>
        <v>424154.42976353661</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22.005099999999999</v>
      </c>
      <c r="M499" s="121">
        <f t="shared" si="131"/>
        <v>0</v>
      </c>
      <c r="N499" s="121">
        <f t="shared" si="131"/>
        <v>25</v>
      </c>
      <c r="O499" s="121">
        <f t="shared" si="131"/>
        <v>0</v>
      </c>
      <c r="P499" s="121">
        <f t="shared" si="131"/>
        <v>84</v>
      </c>
      <c r="Q499" s="121">
        <f t="shared" si="131"/>
        <v>0</v>
      </c>
      <c r="R499" s="121">
        <f t="shared" si="131"/>
        <v>0</v>
      </c>
      <c r="S499" s="121">
        <f t="shared" si="131"/>
        <v>0</v>
      </c>
      <c r="T499" s="121">
        <f t="shared" si="131"/>
        <v>422.59562841530061</v>
      </c>
      <c r="U499" s="121">
        <f t="shared" si="131"/>
        <v>0</v>
      </c>
      <c r="V499" s="121">
        <f t="shared" si="131"/>
        <v>21.451502732240439</v>
      </c>
      <c r="W499" s="121">
        <f t="shared" si="131"/>
        <v>0</v>
      </c>
      <c r="X499" s="121">
        <f t="shared" si="131"/>
        <v>184.72677595628411</v>
      </c>
      <c r="Y499" s="121">
        <f t="shared" si="131"/>
        <v>0</v>
      </c>
      <c r="AQ499" s="3"/>
    </row>
    <row r="500" spans="5:43" x14ac:dyDescent="0.25">
      <c r="E500" s="340"/>
      <c r="F500" s="2" t="s">
        <v>979</v>
      </c>
      <c r="G500" t="s">
        <v>212</v>
      </c>
      <c r="J500" s="352">
        <f t="shared" ref="J500:Y500" si="132">J385</f>
        <v>1073992.5006865829</v>
      </c>
      <c r="K500" s="352">
        <f t="shared" si="132"/>
        <v>0</v>
      </c>
      <c r="L500" s="352">
        <f t="shared" si="132"/>
        <v>32602.615982435935</v>
      </c>
      <c r="M500" s="352">
        <f t="shared" si="132"/>
        <v>0</v>
      </c>
      <c r="N500" s="352">
        <f t="shared" si="132"/>
        <v>2761.1896792781063</v>
      </c>
      <c r="O500" s="352">
        <f t="shared" si="132"/>
        <v>13.477953561476001</v>
      </c>
      <c r="P500" s="352">
        <f t="shared" si="132"/>
        <v>221.66515101369524</v>
      </c>
      <c r="Q500" s="352">
        <f t="shared" si="132"/>
        <v>1690</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25637.669550792689</v>
      </c>
      <c r="M501" s="352">
        <f t="shared" si="133"/>
        <v>0</v>
      </c>
      <c r="N501" s="352">
        <f t="shared" si="133"/>
        <v>2047.1181355697497</v>
      </c>
      <c r="O501" s="352">
        <f t="shared" si="133"/>
        <v>12.354790764686333</v>
      </c>
      <c r="P501" s="352">
        <f t="shared" si="133"/>
        <v>228.82655060162642</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12141.342798845388</v>
      </c>
      <c r="M502" s="91">
        <f t="shared" si="134"/>
        <v>0</v>
      </c>
      <c r="N502" s="91">
        <f t="shared" si="134"/>
        <v>751.3006758767674</v>
      </c>
      <c r="O502" s="91">
        <f t="shared" si="134"/>
        <v>19.093767545424335</v>
      </c>
      <c r="P502" s="91">
        <f t="shared" si="134"/>
        <v>101.56368226471562</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11669.824537967152</v>
      </c>
      <c r="M503" s="91">
        <f t="shared" si="135"/>
        <v>0</v>
      </c>
      <c r="N503" s="91">
        <f t="shared" si="135"/>
        <v>750.25151059003099</v>
      </c>
      <c r="O503" s="91">
        <f t="shared" si="135"/>
        <v>85.360372556014681</v>
      </c>
      <c r="P503" s="91">
        <f t="shared" si="135"/>
        <v>111.82264006923236</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655</v>
      </c>
      <c r="O505" s="121">
        <f t="shared" si="136"/>
        <v>0</v>
      </c>
      <c r="P505" s="121">
        <f t="shared" si="136"/>
        <v>4601</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127731.28065018301</v>
      </c>
      <c r="O506" s="352">
        <f t="shared" si="137"/>
        <v>209.70333306684404</v>
      </c>
      <c r="P506" s="352">
        <f t="shared" si="137"/>
        <v>53062.523698590434</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236008.02603429678</v>
      </c>
      <c r="O507" s="352">
        <f t="shared" si="138"/>
        <v>1550.8293003548001</v>
      </c>
      <c r="P507" s="352">
        <f t="shared" si="138"/>
        <v>158238.00579473353</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140107.03180154829</v>
      </c>
      <c r="O508" s="91">
        <f t="shared" si="139"/>
        <v>4241.6156729043632</v>
      </c>
      <c r="P508" s="91">
        <f t="shared" si="139"/>
        <v>143304.97140890721</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288835.9516806071</v>
      </c>
      <c r="O509" s="91">
        <f t="shared" si="140"/>
        <v>43999.904575868233</v>
      </c>
      <c r="P509" s="91">
        <f t="shared" si="140"/>
        <v>365696.08573731495</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2499.0999358840591</v>
      </c>
      <c r="O512" s="352">
        <f t="shared" si="142"/>
        <v>5.3092033591159886</v>
      </c>
      <c r="P512" s="352">
        <f t="shared" si="142"/>
        <v>1134.4105223239142</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4603.2947841977939</v>
      </c>
      <c r="O513" s="352">
        <f t="shared" si="143"/>
        <v>39.263410888346151</v>
      </c>
      <c r="P513" s="352">
        <f t="shared" si="143"/>
        <v>3113.0053678888548</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2732.7628621739186</v>
      </c>
      <c r="O514" s="91">
        <f t="shared" si="144"/>
        <v>107.38789817653793</v>
      </c>
      <c r="P514" s="91">
        <f t="shared" si="144"/>
        <v>2819.2288129552148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5638.7458747519931</v>
      </c>
      <c r="O515" s="91">
        <f t="shared" si="145"/>
        <v>1113.9758141112613</v>
      </c>
      <c r="P515" s="91">
        <f t="shared" si="145"/>
        <v>7194.3138577779855</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163.96744621098219</v>
      </c>
      <c r="O517" s="121">
        <f t="shared" si="146"/>
        <v>134.07422686454896</v>
      </c>
      <c r="P517" s="121">
        <f t="shared" si="146"/>
        <v>153.60635938779083</v>
      </c>
      <c r="Q517" s="121">
        <f t="shared" si="146"/>
        <v>0</v>
      </c>
      <c r="R517" s="121">
        <f t="shared" si="146"/>
        <v>0</v>
      </c>
      <c r="S517" s="121">
        <f t="shared" si="146"/>
        <v>0</v>
      </c>
      <c r="T517" s="121">
        <f t="shared" si="146"/>
        <v>5589.0440166666667</v>
      </c>
      <c r="U517" s="121">
        <f t="shared" si="146"/>
        <v>0</v>
      </c>
      <c r="V517" s="121">
        <f t="shared" si="146"/>
        <v>70.108999999999995</v>
      </c>
      <c r="W517" s="121">
        <f t="shared" si="146"/>
        <v>0</v>
      </c>
      <c r="X517" s="121">
        <f t="shared" si="146"/>
        <v>8614.4963333333344</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20419.758138088084</v>
      </c>
      <c r="O518" s="352">
        <f t="shared" si="147"/>
        <v>25.783798023612828</v>
      </c>
      <c r="P518" s="352">
        <f t="shared" si="147"/>
        <v>7814.0701927093742</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30590.280675223868</v>
      </c>
      <c r="O519" s="352">
        <f t="shared" si="148"/>
        <v>120.58615105900401</v>
      </c>
      <c r="P519" s="352">
        <f t="shared" si="148"/>
        <v>29640.246941576865</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18124.274444334442</v>
      </c>
      <c r="O520" s="91">
        <f t="shared" si="149"/>
        <v>533.20829219812026</v>
      </c>
      <c r="P520" s="91">
        <f t="shared" si="149"/>
        <v>27016.390979186468</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41317.505486228503</v>
      </c>
      <c r="O521" s="352">
        <f t="shared" si="150"/>
        <v>5341.0175559295794</v>
      </c>
      <c r="P521" s="352">
        <f t="shared" si="150"/>
        <v>66426.566205893992</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0</v>
      </c>
      <c r="L527" s="121">
        <f t="shared" si="151"/>
        <v>1.6598135598820805</v>
      </c>
      <c r="M527" s="121">
        <f t="shared" si="151"/>
        <v>0</v>
      </c>
      <c r="N527" s="121">
        <f t="shared" si="151"/>
        <v>33.853899190370342</v>
      </c>
      <c r="O527" s="121">
        <f t="shared" si="151"/>
        <v>0</v>
      </c>
      <c r="P527" s="121">
        <f t="shared" si="151"/>
        <v>155.54642571692139</v>
      </c>
      <c r="Q527" s="121">
        <f t="shared" si="151"/>
        <v>0</v>
      </c>
      <c r="R527" s="121">
        <f t="shared" si="151"/>
        <v>222.04580969635782</v>
      </c>
      <c r="S527" s="121">
        <f t="shared" si="151"/>
        <v>0</v>
      </c>
      <c r="T527" s="121">
        <f t="shared" si="151"/>
        <v>2393.7724103462688</v>
      </c>
      <c r="U527" s="121">
        <f t="shared" si="151"/>
        <v>0</v>
      </c>
      <c r="V527" s="121">
        <f t="shared" si="151"/>
        <v>102.34567716403872</v>
      </c>
      <c r="W527" s="121">
        <f t="shared" si="151"/>
        <v>0</v>
      </c>
      <c r="X527" s="121">
        <f t="shared" si="151"/>
        <v>52430.032867537724</v>
      </c>
      <c r="Y527" s="121">
        <f t="shared" si="151"/>
        <v>0</v>
      </c>
      <c r="AQ527" s="3"/>
    </row>
    <row r="528" spans="3:43" x14ac:dyDescent="0.25">
      <c r="E528" s="340"/>
      <c r="F528" s="2" t="s">
        <v>979</v>
      </c>
      <c r="G528" t="s">
        <v>207</v>
      </c>
      <c r="J528" s="352">
        <f>J67</f>
        <v>356045.24501691246</v>
      </c>
      <c r="K528" s="352">
        <f t="shared" ref="K528:Y528" si="152">K67</f>
        <v>0</v>
      </c>
      <c r="L528" s="352">
        <f t="shared" si="152"/>
        <v>3791.4066551193305</v>
      </c>
      <c r="M528" s="352">
        <f t="shared" si="152"/>
        <v>0</v>
      </c>
      <c r="N528" s="352">
        <f t="shared" si="152"/>
        <v>20172.866907104046</v>
      </c>
      <c r="O528" s="352">
        <f t="shared" si="152"/>
        <v>177.7897492805042</v>
      </c>
      <c r="P528" s="352">
        <f t="shared" si="152"/>
        <v>7906.1074328822933</v>
      </c>
      <c r="Q528" s="352">
        <f t="shared" si="152"/>
        <v>3673.1454721088435</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14751.838476046629</v>
      </c>
      <c r="M529" s="352">
        <f t="shared" si="153"/>
        <v>0</v>
      </c>
      <c r="N529" s="352">
        <f t="shared" si="153"/>
        <v>30068.692604562839</v>
      </c>
      <c r="O529" s="352">
        <f t="shared" si="153"/>
        <v>186.156452039188</v>
      </c>
      <c r="P529" s="352">
        <f t="shared" si="153"/>
        <v>29989.744705742814</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17013.760662392309</v>
      </c>
      <c r="M530" s="91">
        <f t="shared" si="154"/>
        <v>0</v>
      </c>
      <c r="N530" s="91">
        <f t="shared" si="154"/>
        <v>17798.975118458144</v>
      </c>
      <c r="O530" s="91">
        <f t="shared" si="154"/>
        <v>691.97062767395835</v>
      </c>
      <c r="P530" s="91">
        <f t="shared" si="154"/>
        <v>27334.970012158185</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52286.9413985789</v>
      </c>
      <c r="M531" s="91">
        <f t="shared" si="155"/>
        <v>0</v>
      </c>
      <c r="N531" s="91">
        <f t="shared" si="155"/>
        <v>40556.035941081886</v>
      </c>
      <c r="O531" s="91">
        <f t="shared" si="155"/>
        <v>6931.3011906817655</v>
      </c>
      <c r="P531" s="91">
        <f t="shared" si="155"/>
        <v>67209.872578747745</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311.67466910456034</v>
      </c>
      <c r="L533" s="121">
        <f t="shared" si="156"/>
        <v>11.737621875054616</v>
      </c>
      <c r="M533" s="121">
        <f t="shared" si="156"/>
        <v>254.4533334022635</v>
      </c>
      <c r="N533" s="121">
        <f t="shared" si="156"/>
        <v>216.58892593568103</v>
      </c>
      <c r="O533" s="121">
        <f t="shared" si="156"/>
        <v>0</v>
      </c>
      <c r="P533" s="121">
        <f t="shared" si="156"/>
        <v>958.36330357081044</v>
      </c>
      <c r="Q533" s="121">
        <f t="shared" si="156"/>
        <v>0</v>
      </c>
      <c r="R533" s="121">
        <f t="shared" si="156"/>
        <v>1826.6419105136445</v>
      </c>
      <c r="S533" s="121">
        <f t="shared" si="156"/>
        <v>0</v>
      </c>
      <c r="T533" s="121">
        <f t="shared" si="156"/>
        <v>17743.519072351144</v>
      </c>
      <c r="U533" s="121">
        <f t="shared" si="156"/>
        <v>0</v>
      </c>
      <c r="V533" s="121">
        <f t="shared" si="156"/>
        <v>645.59135646956486</v>
      </c>
      <c r="W533" s="121">
        <f t="shared" si="156"/>
        <v>0</v>
      </c>
      <c r="X533" s="121">
        <f t="shared" si="156"/>
        <v>214960.9913087342</v>
      </c>
      <c r="Y533" s="121">
        <f t="shared" si="156"/>
        <v>0</v>
      </c>
      <c r="AQ533" s="3"/>
    </row>
    <row r="534" spans="5:43" x14ac:dyDescent="0.25">
      <c r="E534" s="340"/>
      <c r="F534" s="2" t="s">
        <v>979</v>
      </c>
      <c r="G534" t="s">
        <v>207</v>
      </c>
      <c r="J534" s="352">
        <f>J68</f>
        <v>1606299.7420500957</v>
      </c>
      <c r="K534" s="352">
        <f t="shared" ref="K534:Y534" si="157">K68</f>
        <v>0</v>
      </c>
      <c r="L534" s="352">
        <f t="shared" si="157"/>
        <v>26811.503874879723</v>
      </c>
      <c r="M534" s="352">
        <f t="shared" si="157"/>
        <v>0</v>
      </c>
      <c r="N534" s="352">
        <f t="shared" si="157"/>
        <v>129061.04410259255</v>
      </c>
      <c r="O534" s="352">
        <f t="shared" si="157"/>
        <v>1011.5081643425449</v>
      </c>
      <c r="P534" s="352">
        <f t="shared" si="157"/>
        <v>48711.651218215979</v>
      </c>
      <c r="Q534" s="352">
        <f t="shared" si="157"/>
        <v>25459.017421400629</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104319.85024029965</v>
      </c>
      <c r="M535" s="352">
        <f t="shared" si="158"/>
        <v>0</v>
      </c>
      <c r="N535" s="352">
        <f t="shared" si="158"/>
        <v>192372.10458064155</v>
      </c>
      <c r="O535" s="352">
        <f t="shared" si="158"/>
        <v>1059.1092672367486</v>
      </c>
      <c r="P535" s="352">
        <f t="shared" si="158"/>
        <v>184774.87140557458</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120315.37406046208</v>
      </c>
      <c r="M536" s="91">
        <f t="shared" si="159"/>
        <v>0</v>
      </c>
      <c r="N536" s="91">
        <f t="shared" si="159"/>
        <v>113873.46792712498</v>
      </c>
      <c r="O536" s="91">
        <f t="shared" si="159"/>
        <v>3936.8633017932748</v>
      </c>
      <c r="P536" s="91">
        <f t="shared" si="159"/>
        <v>168418.09153195535</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369754.99054439575</v>
      </c>
      <c r="M537" s="91">
        <f t="shared" si="160"/>
        <v>0</v>
      </c>
      <c r="N537" s="91">
        <f t="shared" si="160"/>
        <v>259467.5495219288</v>
      </c>
      <c r="O537" s="91">
        <f t="shared" si="160"/>
        <v>39434.600545109257</v>
      </c>
      <c r="P537" s="91">
        <f t="shared" si="160"/>
        <v>414098.07535124099</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689.94611207811806</v>
      </c>
      <c r="L539" s="121">
        <f t="shared" si="161"/>
        <v>8.6076645650633044</v>
      </c>
      <c r="M539" s="121">
        <f t="shared" si="161"/>
        <v>716.8897730109868</v>
      </c>
      <c r="N539" s="121">
        <f t="shared" si="161"/>
        <v>183.30187487394863</v>
      </c>
      <c r="O539" s="121">
        <f t="shared" si="161"/>
        <v>0</v>
      </c>
      <c r="P539" s="121">
        <f t="shared" si="161"/>
        <v>980.82067071226822</v>
      </c>
      <c r="Q539" s="121">
        <f t="shared" si="161"/>
        <v>0</v>
      </c>
      <c r="R539" s="121">
        <f t="shared" si="161"/>
        <v>648.49227978999784</v>
      </c>
      <c r="S539" s="121">
        <f t="shared" si="161"/>
        <v>0</v>
      </c>
      <c r="T539" s="121">
        <f t="shared" si="161"/>
        <v>13716.423517302588</v>
      </c>
      <c r="U539" s="121">
        <f t="shared" si="161"/>
        <v>0</v>
      </c>
      <c r="V539" s="121">
        <f t="shared" si="161"/>
        <v>513.84263303306307</v>
      </c>
      <c r="W539" s="121">
        <f t="shared" si="161"/>
        <v>0</v>
      </c>
      <c r="X539" s="121">
        <f t="shared" si="161"/>
        <v>117165.61582372811</v>
      </c>
      <c r="Y539" s="121">
        <f t="shared" si="161"/>
        <v>0</v>
      </c>
      <c r="AQ539" s="3"/>
    </row>
    <row r="540" spans="5:43" x14ac:dyDescent="0.25">
      <c r="E540" s="340"/>
      <c r="F540" s="2" t="s">
        <v>979</v>
      </c>
      <c r="G540" t="s">
        <v>207</v>
      </c>
      <c r="J540" s="352">
        <f>J69</f>
        <v>1452016.7332063573</v>
      </c>
      <c r="K540" s="352">
        <f t="shared" ref="K540:Y540" si="162">K69</f>
        <v>0</v>
      </c>
      <c r="L540" s="352">
        <f t="shared" si="162"/>
        <v>19661.941260037893</v>
      </c>
      <c r="M540" s="352">
        <f t="shared" si="162"/>
        <v>0</v>
      </c>
      <c r="N540" s="352">
        <f t="shared" si="162"/>
        <v>109225.95074976218</v>
      </c>
      <c r="O540" s="352">
        <f t="shared" si="162"/>
        <v>919.3517466847527</v>
      </c>
      <c r="P540" s="352">
        <f t="shared" si="162"/>
        <v>49853.113366649843</v>
      </c>
      <c r="Q540" s="352">
        <f t="shared" si="162"/>
        <v>46835.34130816767</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76501.891772004281</v>
      </c>
      <c r="M541" s="352">
        <f t="shared" si="163"/>
        <v>0</v>
      </c>
      <c r="N541" s="352">
        <f t="shared" si="163"/>
        <v>162806.88078000114</v>
      </c>
      <c r="O541" s="352">
        <f t="shared" si="163"/>
        <v>962.61601150494926</v>
      </c>
      <c r="P541" s="352">
        <f t="shared" si="163"/>
        <v>189104.70865018692</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88232.045039170887</v>
      </c>
      <c r="M542" s="91">
        <f t="shared" si="164"/>
        <v>0</v>
      </c>
      <c r="N542" s="91">
        <f t="shared" si="164"/>
        <v>96372.518028179562</v>
      </c>
      <c r="O542" s="91">
        <f t="shared" si="164"/>
        <v>3578.183825451616</v>
      </c>
      <c r="P542" s="91">
        <f t="shared" si="164"/>
        <v>172364.63967367192</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271156.02834577631</v>
      </c>
      <c r="M543" s="91">
        <f t="shared" si="165"/>
        <v>0</v>
      </c>
      <c r="N543" s="91">
        <f t="shared" si="165"/>
        <v>219590.58197851953</v>
      </c>
      <c r="O543" s="91">
        <f t="shared" si="165"/>
        <v>35841.795616673109</v>
      </c>
      <c r="P543" s="91">
        <f t="shared" si="165"/>
        <v>423801.65276920365</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22.005099999999999</v>
      </c>
      <c r="M545" s="121">
        <f t="shared" si="166"/>
        <v>0</v>
      </c>
      <c r="N545" s="121">
        <f t="shared" si="166"/>
        <v>25</v>
      </c>
      <c r="O545" s="121">
        <f t="shared" si="166"/>
        <v>0</v>
      </c>
      <c r="P545" s="121">
        <f t="shared" si="166"/>
        <v>84</v>
      </c>
      <c r="Q545" s="121">
        <f t="shared" si="166"/>
        <v>0</v>
      </c>
      <c r="R545" s="121">
        <f t="shared" si="166"/>
        <v>0</v>
      </c>
      <c r="S545" s="121">
        <f t="shared" si="166"/>
        <v>0</v>
      </c>
      <c r="T545" s="121">
        <f t="shared" si="166"/>
        <v>422.59562841530061</v>
      </c>
      <c r="U545" s="121">
        <f t="shared" si="166"/>
        <v>0</v>
      </c>
      <c r="V545" s="121">
        <f t="shared" si="166"/>
        <v>21.451502732240439</v>
      </c>
      <c r="W545" s="121">
        <f t="shared" si="166"/>
        <v>0</v>
      </c>
      <c r="X545" s="121">
        <f t="shared" si="166"/>
        <v>184.72677595628411</v>
      </c>
      <c r="Y545" s="121">
        <f t="shared" si="166"/>
        <v>0</v>
      </c>
      <c r="AQ545" s="3"/>
    </row>
    <row r="546" spans="5:43" x14ac:dyDescent="0.25">
      <c r="E546" s="340"/>
      <c r="F546" s="2" t="s">
        <v>979</v>
      </c>
      <c r="G546" t="s">
        <v>212</v>
      </c>
      <c r="J546" s="352">
        <f>J70</f>
        <v>1063886.6411657543</v>
      </c>
      <c r="K546" s="352">
        <f t="shared" ref="K546:Y546" si="167">K70</f>
        <v>0</v>
      </c>
      <c r="L546" s="352">
        <f t="shared" si="167"/>
        <v>32529.122477447538</v>
      </c>
      <c r="M546" s="352">
        <f t="shared" si="167"/>
        <v>0</v>
      </c>
      <c r="N546" s="352">
        <f t="shared" si="167"/>
        <v>2729.4020087013109</v>
      </c>
      <c r="O546" s="352">
        <f t="shared" si="167"/>
        <v>12.933662850665778</v>
      </c>
      <c r="P546" s="352">
        <f t="shared" si="167"/>
        <v>220.72317178903455</v>
      </c>
      <c r="Q546" s="352">
        <f t="shared" si="167"/>
        <v>1690</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25579.915556033298</v>
      </c>
      <c r="M547" s="352">
        <f t="shared" si="168"/>
        <v>0</v>
      </c>
      <c r="N547" s="352">
        <f t="shared" si="168"/>
        <v>2023.6495192639966</v>
      </c>
      <c r="O547" s="352">
        <f t="shared" si="168"/>
        <v>11.855857613110295</v>
      </c>
      <c r="P547" s="352">
        <f t="shared" si="168"/>
        <v>228.11051909639448</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12113.991988078938</v>
      </c>
      <c r="M548" s="91">
        <f t="shared" si="169"/>
        <v>0</v>
      </c>
      <c r="N548" s="91">
        <f t="shared" si="169"/>
        <v>742.68151142278748</v>
      </c>
      <c r="O548" s="91">
        <f t="shared" si="169"/>
        <v>18.322689038443183</v>
      </c>
      <c r="P548" s="91">
        <f t="shared" si="169"/>
        <v>101.24862840241357</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11643.53591669159</v>
      </c>
      <c r="M549" s="91">
        <f t="shared" si="170"/>
        <v>0</v>
      </c>
      <c r="N549" s="91">
        <f t="shared" si="170"/>
        <v>741.64435054336855</v>
      </c>
      <c r="O549" s="91">
        <f t="shared" si="170"/>
        <v>81.913198054216593</v>
      </c>
      <c r="P549" s="91">
        <f t="shared" si="170"/>
        <v>111.47576258447556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655</v>
      </c>
      <c r="O551" s="121">
        <f t="shared" si="171"/>
        <v>0</v>
      </c>
      <c r="P551" s="121">
        <f t="shared" si="171"/>
        <v>4601</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124269.02178132035</v>
      </c>
      <c r="O552" s="352">
        <f t="shared" si="172"/>
        <v>195.17546752498734</v>
      </c>
      <c r="P552" s="352">
        <f t="shared" si="172"/>
        <v>52979.479139459792</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229630.61072419633</v>
      </c>
      <c r="O553" s="352">
        <f t="shared" si="173"/>
        <v>1443.3906668126972</v>
      </c>
      <c r="P553" s="352">
        <f t="shared" si="173"/>
        <v>158010.11813567157</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136321.05577065653</v>
      </c>
      <c r="O554" s="91">
        <f t="shared" si="174"/>
        <v>3947.7642530199473</v>
      </c>
      <c r="P554" s="91">
        <f t="shared" si="174"/>
        <v>143098.58967209057</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281024.02001921216</v>
      </c>
      <c r="O555" s="91">
        <f t="shared" si="175"/>
        <v>40951.671206449239</v>
      </c>
      <c r="P555" s="91">
        <f t="shared" si="175"/>
        <v>365169.42575769604</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2496.1092394274624</v>
      </c>
      <c r="O558" s="352">
        <f t="shared" si="177"/>
        <v>5.3092033591159886</v>
      </c>
      <c r="P558" s="352">
        <f t="shared" si="177"/>
        <v>1124.1533296018706</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4597.7859779263472</v>
      </c>
      <c r="O559" s="352">
        <f t="shared" si="178"/>
        <v>39.263410888346151</v>
      </c>
      <c r="P559" s="352">
        <f t="shared" si="178"/>
        <v>3084.8579773500401</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2729.4925390902877</v>
      </c>
      <c r="O560" s="91">
        <f t="shared" si="179"/>
        <v>107.38789817653793</v>
      </c>
      <c r="P560" s="91">
        <f t="shared" si="179"/>
        <v>2793.7377119005623</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5631.9979343974974</v>
      </c>
      <c r="O561" s="91">
        <f t="shared" si="180"/>
        <v>1113.9758141112613</v>
      </c>
      <c r="P561" s="91">
        <f t="shared" si="180"/>
        <v>7129.2638055350581</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163.96744621098219</v>
      </c>
      <c r="O563" s="121">
        <f t="shared" si="181"/>
        <v>134.07422686454896</v>
      </c>
      <c r="P563" s="121">
        <f t="shared" si="181"/>
        <v>153.60635938779083</v>
      </c>
      <c r="Q563" s="121">
        <f t="shared" si="181"/>
        <v>0</v>
      </c>
      <c r="R563" s="121">
        <f t="shared" si="181"/>
        <v>0</v>
      </c>
      <c r="S563" s="121">
        <f t="shared" si="181"/>
        <v>0</v>
      </c>
      <c r="T563" s="121">
        <f t="shared" si="181"/>
        <v>5508.577666666667</v>
      </c>
      <c r="U563" s="121">
        <f t="shared" si="181"/>
        <v>0</v>
      </c>
      <c r="V563" s="121">
        <f t="shared" si="181"/>
        <v>70.108999999999995</v>
      </c>
      <c r="W563" s="121">
        <f t="shared" si="181"/>
        <v>0</v>
      </c>
      <c r="X563" s="121">
        <f t="shared" si="181"/>
        <v>8614.4963333333344</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20109.235973390769</v>
      </c>
      <c r="O564" s="352">
        <f t="shared" si="182"/>
        <v>23.750389692103738</v>
      </c>
      <c r="P564" s="352">
        <f t="shared" si="182"/>
        <v>7807.49782000094</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30127.751589422824</v>
      </c>
      <c r="O565" s="352">
        <f t="shared" si="183"/>
        <v>118.45705147889585</v>
      </c>
      <c r="P565" s="352">
        <f t="shared" si="183"/>
        <v>29615.695005438425</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17850.483235717449</v>
      </c>
      <c r="O566" s="91">
        <f t="shared" si="184"/>
        <v>525.29411916415165</v>
      </c>
      <c r="P566" s="91">
        <f t="shared" si="184"/>
        <v>26994.032220216286</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40693.349755257994</v>
      </c>
      <c r="O567" s="352">
        <f t="shared" si="185"/>
        <v>5261.7432128003002</v>
      </c>
      <c r="P567" s="352">
        <f t="shared" si="185"/>
        <v>66371.591594956553</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0.31049087420018529</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793.00447154130188</v>
      </c>
      <c r="K572" s="352">
        <f t="shared" ref="K572:Y572" si="187">K114</f>
        <v>0</v>
      </c>
      <c r="L572" s="352">
        <f t="shared" si="187"/>
        <v>0.34108113396938561</v>
      </c>
      <c r="M572" s="352">
        <f t="shared" si="187"/>
        <v>0</v>
      </c>
      <c r="N572" s="352">
        <f t="shared" si="187"/>
        <v>13.020907886941504</v>
      </c>
      <c r="O572" s="352">
        <f t="shared" si="187"/>
        <v>0</v>
      </c>
      <c r="P572" s="352">
        <f t="shared" si="187"/>
        <v>0</v>
      </c>
      <c r="Q572" s="352">
        <f t="shared" si="187"/>
        <v>1.086843927874553</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1.3265187512770498</v>
      </c>
      <c r="M573" s="352">
        <f t="shared" si="188"/>
        <v>0</v>
      </c>
      <c r="N573" s="352">
        <f t="shared" si="188"/>
        <v>19.394907371965747</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1.5299159209918058</v>
      </c>
      <c r="M574" s="91">
        <f t="shared" si="189"/>
        <v>0</v>
      </c>
      <c r="N574" s="91">
        <f t="shared" si="189"/>
        <v>11.480694497706034</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4.7017602805753445</v>
      </c>
      <c r="M575" s="91">
        <f t="shared" si="190"/>
        <v>0</v>
      </c>
      <c r="N575" s="91">
        <f t="shared" si="190"/>
        <v>26.172283991371749</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1.5395161450918553</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7000</v>
      </c>
      <c r="K578" s="352">
        <f t="shared" ref="K578:Y578" si="192">K115</f>
        <v>0</v>
      </c>
      <c r="L578" s="352">
        <f t="shared" si="192"/>
        <v>2.5628096517858756</v>
      </c>
      <c r="M578" s="352">
        <f t="shared" si="192"/>
        <v>0</v>
      </c>
      <c r="N578" s="352">
        <f t="shared" si="192"/>
        <v>90.114881372897827</v>
      </c>
      <c r="O578" s="352">
        <f t="shared" si="192"/>
        <v>0</v>
      </c>
      <c r="P578" s="352">
        <f t="shared" si="192"/>
        <v>0</v>
      </c>
      <c r="Q578" s="352">
        <f t="shared" si="192"/>
        <v>62.317468781923758</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9.9671741426569476</v>
      </c>
      <c r="M579" s="352">
        <f t="shared" si="193"/>
        <v>0</v>
      </c>
      <c r="N579" s="352">
        <f t="shared" si="193"/>
        <v>134.22795032716957</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11.49545635406092</v>
      </c>
      <c r="M580" s="91">
        <f t="shared" si="194"/>
        <v>0</v>
      </c>
      <c r="N580" s="91">
        <f t="shared" si="194"/>
        <v>79.455398327241681</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35.328006821167378</v>
      </c>
      <c r="M581" s="91">
        <f t="shared" si="195"/>
        <v>0</v>
      </c>
      <c r="N581" s="91">
        <f t="shared" si="195"/>
        <v>181.13270500174406</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0.43649298070795972</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6200</v>
      </c>
      <c r="K584" s="352">
        <f t="shared" ref="K584:Y584" si="197">K116</f>
        <v>0</v>
      </c>
      <c r="L584" s="352">
        <f t="shared" si="197"/>
        <v>1.5310415024427837</v>
      </c>
      <c r="M584" s="352">
        <f t="shared" si="197"/>
        <v>0</v>
      </c>
      <c r="N584" s="352">
        <f t="shared" si="197"/>
        <v>71.885085701793798</v>
      </c>
      <c r="O584" s="352">
        <f t="shared" si="197"/>
        <v>0</v>
      </c>
      <c r="P584" s="352">
        <f t="shared" si="197"/>
        <v>0</v>
      </c>
      <c r="Q584" s="352">
        <f t="shared" si="197"/>
        <v>56.382502714801731</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5.9544637908821771</v>
      </c>
      <c r="M585" s="352">
        <f t="shared" si="198"/>
        <v>0</v>
      </c>
      <c r="N585" s="352">
        <f t="shared" si="198"/>
        <v>107.074298560267</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6.8674709240783542</v>
      </c>
      <c r="M586" s="91">
        <f t="shared" si="199"/>
        <v>0</v>
      </c>
      <c r="N586" s="91">
        <f t="shared" si="199"/>
        <v>63.381963458276502</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21.105213414542014</v>
      </c>
      <c r="M587" s="91">
        <f t="shared" si="200"/>
        <v>0</v>
      </c>
      <c r="N587" s="91">
        <f t="shared" si="200"/>
        <v>144.49045289831687</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3835.2422586520956</v>
      </c>
      <c r="K590" s="352">
        <f t="shared" ref="K590:Y590" si="202">K117</f>
        <v>0</v>
      </c>
      <c r="L590" s="352">
        <f t="shared" si="202"/>
        <v>15.750869498957382</v>
      </c>
      <c r="M590" s="352">
        <f t="shared" si="202"/>
        <v>0</v>
      </c>
      <c r="N590" s="352">
        <f t="shared" si="202"/>
        <v>6.7608690799194644</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12.377633025424791</v>
      </c>
      <c r="M591" s="352">
        <f t="shared" si="203"/>
        <v>0</v>
      </c>
      <c r="N591" s="352">
        <f t="shared" si="203"/>
        <v>4.9915026628559493</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5.8617295656400872</v>
      </c>
      <c r="M592" s="91">
        <f t="shared" si="204"/>
        <v>0</v>
      </c>
      <c r="N592" s="91">
        <f t="shared" si="204"/>
        <v>1.8331963743890392</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5.6340848498684517</v>
      </c>
      <c r="M593" s="91">
        <f t="shared" si="205"/>
        <v>0</v>
      </c>
      <c r="N593" s="91">
        <f t="shared" si="205"/>
        <v>1.830643176096018</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293.03828492354643</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539.77097481763531</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320.43702243980965</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661.18541180807949</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3.3996579083577059</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6.2621055256294662</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3.7175219536666089</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7.6706844456536984</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50.885495066704856</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75.794980808145411</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44.866366331586846</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102.2808577935629</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0</v>
      </c>
      <c r="S615" s="121">
        <f t="shared" si="221"/>
        <v>0</v>
      </c>
      <c r="T615" s="121">
        <f t="shared" si="221"/>
        <v>5.1026797506072503</v>
      </c>
      <c r="U615" s="121">
        <f t="shared" si="221"/>
        <v>0</v>
      </c>
      <c r="V615" s="121">
        <f t="shared" si="221"/>
        <v>0</v>
      </c>
      <c r="W615" s="121">
        <f t="shared" si="221"/>
        <v>0</v>
      </c>
      <c r="X615" s="121">
        <f t="shared" si="221"/>
        <v>0</v>
      </c>
      <c r="Y615" s="121">
        <f t="shared" si="221"/>
        <v>0</v>
      </c>
      <c r="AQ615" s="3"/>
    </row>
    <row r="616" spans="4:43" x14ac:dyDescent="0.25">
      <c r="E616" s="340"/>
      <c r="F616" s="2" t="s">
        <v>979</v>
      </c>
      <c r="G616" t="s">
        <v>207</v>
      </c>
      <c r="J616" s="352">
        <f>J161</f>
        <v>6000</v>
      </c>
      <c r="K616" s="352">
        <f t="shared" ref="K616:Y616" si="222">K161</f>
        <v>0</v>
      </c>
      <c r="L616" s="352">
        <f t="shared" si="222"/>
        <v>28.178627692811173</v>
      </c>
      <c r="M616" s="352">
        <f t="shared" si="222"/>
        <v>0</v>
      </c>
      <c r="N616" s="352">
        <f t="shared" si="222"/>
        <v>743.32136692825247</v>
      </c>
      <c r="O616" s="352">
        <f t="shared" si="222"/>
        <v>22.059864667618406</v>
      </c>
      <c r="P616" s="352">
        <f t="shared" si="222"/>
        <v>18.537058053728703</v>
      </c>
      <c r="Q616" s="352">
        <f t="shared" si="222"/>
        <v>1.4621737967967878</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109.59116262092596</v>
      </c>
      <c r="M617" s="352">
        <f t="shared" si="223"/>
        <v>0</v>
      </c>
      <c r="N617" s="352">
        <f t="shared" si="223"/>
        <v>1107.1923082748081</v>
      </c>
      <c r="O617" s="352">
        <f t="shared" si="223"/>
        <v>23.097991619918428</v>
      </c>
      <c r="P617" s="352">
        <f t="shared" si="223"/>
        <v>69.247543576712033</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126.39494491302447</v>
      </c>
      <c r="M618" s="91">
        <f t="shared" si="224"/>
        <v>0</v>
      </c>
      <c r="N618" s="91">
        <f t="shared" si="224"/>
        <v>655.39558388850867</v>
      </c>
      <c r="O618" s="91">
        <f t="shared" si="224"/>
        <v>85.858596810161359</v>
      </c>
      <c r="P618" s="91">
        <f t="shared" si="224"/>
        <v>63.061793879660598</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388.43881778307872</v>
      </c>
      <c r="M619" s="91">
        <f t="shared" si="225"/>
        <v>0</v>
      </c>
      <c r="N619" s="91">
        <f t="shared" si="225"/>
        <v>1494.0907409084311</v>
      </c>
      <c r="O619" s="91">
        <f t="shared" si="225"/>
        <v>860.0246462786871</v>
      </c>
      <c r="P619" s="91">
        <f t="shared" si="225"/>
        <v>155.05322044816867</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0</v>
      </c>
      <c r="S621" s="121">
        <f t="shared" si="226"/>
        <v>0</v>
      </c>
      <c r="T621" s="121">
        <f t="shared" si="226"/>
        <v>113.7540144286983</v>
      </c>
      <c r="U621" s="121">
        <f t="shared" si="226"/>
        <v>0</v>
      </c>
      <c r="V621" s="121">
        <f t="shared" si="226"/>
        <v>0</v>
      </c>
      <c r="W621" s="121">
        <f t="shared" si="226"/>
        <v>0</v>
      </c>
      <c r="X621" s="121">
        <f t="shared" si="226"/>
        <v>0</v>
      </c>
      <c r="Y621" s="121">
        <f t="shared" si="226"/>
        <v>0</v>
      </c>
      <c r="AQ621" s="3"/>
    </row>
    <row r="622" spans="4:43" x14ac:dyDescent="0.25">
      <c r="E622" s="340"/>
      <c r="F622" s="2" t="s">
        <v>979</v>
      </c>
      <c r="G622" t="s">
        <v>207</v>
      </c>
      <c r="J622" s="352">
        <f>J162</f>
        <v>26000</v>
      </c>
      <c r="K622" s="352">
        <f t="shared" ref="K622:Y622" si="227">K162</f>
        <v>0</v>
      </c>
      <c r="L622" s="352">
        <f t="shared" si="227"/>
        <v>210.16461243146335</v>
      </c>
      <c r="M622" s="352">
        <f t="shared" si="227"/>
        <v>0</v>
      </c>
      <c r="N622" s="352">
        <f t="shared" si="227"/>
        <v>5389.0799102298306</v>
      </c>
      <c r="O622" s="352">
        <f t="shared" si="227"/>
        <v>222.59283375330875</v>
      </c>
      <c r="P622" s="352">
        <f t="shared" si="227"/>
        <v>78.77805074830404</v>
      </c>
      <c r="Q622" s="352">
        <f t="shared" si="227"/>
        <v>113.00253086858633</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817.36358736931186</v>
      </c>
      <c r="M623" s="352">
        <f t="shared" si="228"/>
        <v>0</v>
      </c>
      <c r="N623" s="352">
        <f t="shared" si="228"/>
        <v>8027.1442349923582</v>
      </c>
      <c r="O623" s="352">
        <f t="shared" si="228"/>
        <v>233.06794879095213</v>
      </c>
      <c r="P623" s="352">
        <f t="shared" si="228"/>
        <v>294.28545167577516</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942.69120911515472</v>
      </c>
      <c r="M624" s="91">
        <f t="shared" si="229"/>
        <v>0</v>
      </c>
      <c r="N624" s="91">
        <f t="shared" si="229"/>
        <v>4751.6179831916879</v>
      </c>
      <c r="O624" s="91">
        <f t="shared" si="229"/>
        <v>866.34748916253886</v>
      </c>
      <c r="P624" s="91">
        <f t="shared" si="229"/>
        <v>267.9974990708792</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2897.0925938151076</v>
      </c>
      <c r="M625" s="91">
        <f t="shared" si="230"/>
        <v>0</v>
      </c>
      <c r="N625" s="91">
        <f t="shared" si="230"/>
        <v>10832.157871586127</v>
      </c>
      <c r="O625" s="91">
        <f t="shared" si="230"/>
        <v>8677.9917282932001</v>
      </c>
      <c r="P625" s="91">
        <f t="shared" si="230"/>
        <v>658.93899850504158</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0</v>
      </c>
      <c r="S627" s="121">
        <f t="shared" si="231"/>
        <v>0</v>
      </c>
      <c r="T627" s="121">
        <f t="shared" si="231"/>
        <v>55.664655820694442</v>
      </c>
      <c r="U627" s="121">
        <f t="shared" si="231"/>
        <v>0</v>
      </c>
      <c r="V627" s="121">
        <f t="shared" si="231"/>
        <v>0</v>
      </c>
      <c r="W627" s="121">
        <f t="shared" si="231"/>
        <v>0</v>
      </c>
      <c r="X627" s="121">
        <f t="shared" si="231"/>
        <v>0</v>
      </c>
      <c r="Y627" s="121">
        <f t="shared" si="231"/>
        <v>0</v>
      </c>
      <c r="AQ627" s="3"/>
    </row>
    <row r="628" spans="5:43" x14ac:dyDescent="0.25">
      <c r="E628" s="340"/>
      <c r="F628" s="2" t="s">
        <v>979</v>
      </c>
      <c r="G628" t="s">
        <v>207</v>
      </c>
      <c r="J628" s="352">
        <f>J163</f>
        <v>20000</v>
      </c>
      <c r="K628" s="352">
        <f t="shared" ref="K628:Y628" si="232">K163</f>
        <v>0</v>
      </c>
      <c r="L628" s="352">
        <f t="shared" si="232"/>
        <v>124.61090954300802</v>
      </c>
      <c r="M628" s="352">
        <f t="shared" si="232"/>
        <v>0</v>
      </c>
      <c r="N628" s="352">
        <f t="shared" si="232"/>
        <v>4430.8251635485422</v>
      </c>
      <c r="O628" s="352">
        <f t="shared" si="232"/>
        <v>242.62618879110653</v>
      </c>
      <c r="P628" s="352">
        <f t="shared" si="232"/>
        <v>54.538650518056642</v>
      </c>
      <c r="Q628" s="352">
        <f t="shared" si="232"/>
        <v>110.99311008381693</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484.63163646373096</v>
      </c>
      <c r="M629" s="352">
        <f t="shared" si="233"/>
        <v>0</v>
      </c>
      <c r="N629" s="352">
        <f t="shared" si="233"/>
        <v>6599.8042820487553</v>
      </c>
      <c r="O629" s="352">
        <f t="shared" si="233"/>
        <v>254.04406418213782</v>
      </c>
      <c r="P629" s="352">
        <f t="shared" si="233"/>
        <v>203.73608192938278</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558.94095407877171</v>
      </c>
      <c r="M630" s="91">
        <f t="shared" si="234"/>
        <v>0</v>
      </c>
      <c r="N630" s="91">
        <f t="shared" si="234"/>
        <v>3906.7129970610558</v>
      </c>
      <c r="O630" s="91">
        <f t="shared" si="234"/>
        <v>944.31876318716741</v>
      </c>
      <c r="P630" s="91">
        <f t="shared" si="234"/>
        <v>185.5367301259933</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1717.7456231521442</v>
      </c>
      <c r="M631" s="91">
        <f t="shared" si="235"/>
        <v>0</v>
      </c>
      <c r="N631" s="91">
        <f t="shared" si="235"/>
        <v>8906.0467598275682</v>
      </c>
      <c r="O631" s="91">
        <f t="shared" si="235"/>
        <v>9459.0109838395874</v>
      </c>
      <c r="P631" s="91">
        <f t="shared" si="235"/>
        <v>456.18853742656722</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5</v>
      </c>
      <c r="U633" s="121">
        <f t="shared" si="236"/>
        <v>0</v>
      </c>
      <c r="V633" s="121">
        <f t="shared" si="236"/>
        <v>0</v>
      </c>
      <c r="W633" s="121">
        <f t="shared" si="236"/>
        <v>0</v>
      </c>
      <c r="X633" s="121">
        <f t="shared" si="236"/>
        <v>0</v>
      </c>
      <c r="Y633" s="121">
        <f t="shared" si="236"/>
        <v>0</v>
      </c>
      <c r="AQ633" s="3"/>
    </row>
    <row r="634" spans="5:43" x14ac:dyDescent="0.25">
      <c r="E634" s="340"/>
      <c r="F634" s="2" t="s">
        <v>979</v>
      </c>
      <c r="G634" t="s">
        <v>212</v>
      </c>
      <c r="J634" s="352">
        <f>J164</f>
        <v>18141.523224043714</v>
      </c>
      <c r="K634" s="352">
        <f t="shared" ref="K634:Y634" si="237">K164</f>
        <v>0</v>
      </c>
      <c r="L634" s="352">
        <f t="shared" si="237"/>
        <v>151.4311745226716</v>
      </c>
      <c r="M634" s="352">
        <f t="shared" si="237"/>
        <v>0</v>
      </c>
      <c r="N634" s="352">
        <f t="shared" si="237"/>
        <v>65.580669723204153</v>
      </c>
      <c r="O634" s="352">
        <f t="shared" si="237"/>
        <v>0.84911437723761052</v>
      </c>
      <c r="P634" s="352">
        <f t="shared" si="237"/>
        <v>1.2181069958847737</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119.00038324708088</v>
      </c>
      <c r="M635" s="352">
        <f t="shared" si="238"/>
        <v>0</v>
      </c>
      <c r="N635" s="352">
        <f t="shared" si="238"/>
        <v>48.417752760145071</v>
      </c>
      <c r="O635" s="352">
        <f t="shared" si="238"/>
        <v>0.778354845801143</v>
      </c>
      <c r="P635" s="352">
        <f t="shared" si="238"/>
        <v>0.92592592592592582</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56.355529637135611</v>
      </c>
      <c r="M636" s="91">
        <f t="shared" si="239"/>
        <v>0</v>
      </c>
      <c r="N636" s="91">
        <f t="shared" si="239"/>
        <v>17.782069811654303</v>
      </c>
      <c r="O636" s="91">
        <f t="shared" si="239"/>
        <v>1.2029120344199482</v>
      </c>
      <c r="P636" s="91">
        <f t="shared" si="239"/>
        <v>0.40740740740740738</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54.166919879086358</v>
      </c>
      <c r="M637" s="91">
        <f t="shared" si="240"/>
        <v>0</v>
      </c>
      <c r="N637" s="91">
        <f t="shared" si="240"/>
        <v>17.757303697710491</v>
      </c>
      <c r="O637" s="91">
        <f t="shared" si="240"/>
        <v>5.3777243891715329</v>
      </c>
      <c r="P637" s="91">
        <f t="shared" si="240"/>
        <v>0.44855967078189302</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7855.0138955293332</v>
      </c>
      <c r="O640" s="352">
        <f t="shared" si="242"/>
        <v>22.664027250809525</v>
      </c>
      <c r="P640" s="352">
        <f t="shared" si="242"/>
        <v>107.38788690763144</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14468.786932404171</v>
      </c>
      <c r="O641" s="352">
        <f t="shared" si="243"/>
        <v>167.60838757575416</v>
      </c>
      <c r="P641" s="352">
        <f t="shared" si="243"/>
        <v>294.6896752199234</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8589.4485239819223</v>
      </c>
      <c r="O642" s="91">
        <f t="shared" si="244"/>
        <v>458.41948142771128</v>
      </c>
      <c r="P642" s="91">
        <f t="shared" si="244"/>
        <v>266.87959867664603</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17723.35174098075</v>
      </c>
      <c r="O643" s="91">
        <f t="shared" si="245"/>
        <v>4755.3609270608431</v>
      </c>
      <c r="P643" s="91">
        <f t="shared" si="245"/>
        <v>681.04283919579905</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1.7313376414341459</v>
      </c>
      <c r="O646" s="352">
        <f t="shared" si="247"/>
        <v>0</v>
      </c>
      <c r="P646" s="352">
        <f t="shared" si="247"/>
        <v>13.26394243711742</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3.1890911684089054</v>
      </c>
      <c r="O647" s="352">
        <f t="shared" si="248"/>
        <v>0</v>
      </c>
      <c r="P647" s="352">
        <f t="shared" si="248"/>
        <v>36.398396518333207</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1.8932156895603713</v>
      </c>
      <c r="O648" s="91">
        <f t="shared" si="249"/>
        <v>0</v>
      </c>
      <c r="P648" s="91">
        <f t="shared" si="249"/>
        <v>32.963453667105099</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3.9064356103815099</v>
      </c>
      <c r="O649" s="91">
        <f t="shared" si="250"/>
        <v>0</v>
      </c>
      <c r="P649" s="91">
        <f t="shared" si="250"/>
        <v>84.118547039425437</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80.46635000000002</v>
      </c>
      <c r="U651" s="121">
        <f t="shared" si="251"/>
        <v>0</v>
      </c>
      <c r="V651" s="121">
        <f t="shared" si="251"/>
        <v>0</v>
      </c>
      <c r="W651" s="121">
        <f t="shared" si="251"/>
        <v>0</v>
      </c>
      <c r="X651" s="121">
        <f t="shared" si="251"/>
        <v>0</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664.98130646556956</v>
      </c>
      <c r="O652" s="352">
        <f t="shared" si="252"/>
        <v>3.1721949590301151</v>
      </c>
      <c r="P652" s="352">
        <f t="shared" si="252"/>
        <v>8.4989700049807801</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990.50319340043632</v>
      </c>
      <c r="O653" s="352">
        <f t="shared" si="253"/>
        <v>3.3214769756942251</v>
      </c>
      <c r="P653" s="352">
        <f t="shared" si="253"/>
        <v>31.748985954040997</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586.32218985844452</v>
      </c>
      <c r="O654" s="91">
        <f t="shared" si="254"/>
        <v>12.346413366279148</v>
      </c>
      <c r="P654" s="91">
        <f t="shared" si="254"/>
        <v>28.912910187261801</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1336.6256602755495</v>
      </c>
      <c r="O655" s="352">
        <f t="shared" si="255"/>
        <v>123.67101469899647</v>
      </c>
      <c r="P655" s="352">
        <f t="shared" si="255"/>
        <v>71.089633853716407</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4.3178783754470734E-2</v>
      </c>
      <c r="L665" s="331">
        <f>'Inputs by customer type'!L169</f>
        <v>0.1679291541020364</v>
      </c>
      <c r="M665" s="331">
        <f>'Inputs by customer type'!M169</f>
        <v>0.19367799076496695</v>
      </c>
      <c r="N665" s="331">
        <f>'Inputs by customer type'!N169</f>
        <v>0.59521407137852589</v>
      </c>
      <c r="AQ665" s="3"/>
    </row>
    <row r="666" spans="3:43" x14ac:dyDescent="0.25">
      <c r="E666" s="27"/>
      <c r="F666" s="300" t="s">
        <v>248</v>
      </c>
      <c r="G666" s="300" t="s">
        <v>167</v>
      </c>
      <c r="H666" s="300"/>
      <c r="I666" s="300"/>
      <c r="J666" s="332">
        <f>'Inputs by customer type'!J170</f>
        <v>0</v>
      </c>
      <c r="K666" s="332">
        <f>'Inputs by customer type'!K170</f>
        <v>4.3178783754470734E-2</v>
      </c>
      <c r="L666" s="332">
        <f>'Inputs by customer type'!L170</f>
        <v>0.1679291541020364</v>
      </c>
      <c r="M666" s="332">
        <f>'Inputs by customer type'!M170</f>
        <v>0.19367799076496695</v>
      </c>
      <c r="N666" s="332">
        <f>'Inputs by customer type'!N170</f>
        <v>0.59521407137852589</v>
      </c>
      <c r="AQ666" s="3"/>
    </row>
    <row r="667" spans="3:43" x14ac:dyDescent="0.25">
      <c r="E667" s="27"/>
      <c r="F667" s="28" t="s">
        <v>249</v>
      </c>
      <c r="G667" s="28" t="s">
        <v>167</v>
      </c>
      <c r="H667" s="28"/>
      <c r="I667" s="28"/>
      <c r="J667" s="333">
        <f>'Inputs by customer type'!J171</f>
        <v>0</v>
      </c>
      <c r="K667" s="333">
        <f>'Inputs by customer type'!K171</f>
        <v>4.3178783754470734E-2</v>
      </c>
      <c r="L667" s="333">
        <f>'Inputs by customer type'!L171</f>
        <v>0.1679291541020364</v>
      </c>
      <c r="M667" s="333">
        <f>'Inputs by customer type'!M171</f>
        <v>0.19367799076496695</v>
      </c>
      <c r="N667" s="333">
        <f>'Inputs by customer type'!N171</f>
        <v>0.59521407137852589</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4.3178783754470734E-2</v>
      </c>
      <c r="L670" s="331">
        <f>'Inputs by customer type'!L174</f>
        <v>0.1679291541020364</v>
      </c>
      <c r="M670" s="331">
        <f>'Inputs by customer type'!M174</f>
        <v>0.19367799076496695</v>
      </c>
      <c r="N670" s="331">
        <f>'Inputs by customer type'!N174</f>
        <v>0.59521407137852589</v>
      </c>
      <c r="AQ670" s="3"/>
    </row>
    <row r="671" spans="3:43" x14ac:dyDescent="0.25">
      <c r="E671" s="27"/>
      <c r="F671" s="300" t="s">
        <v>248</v>
      </c>
      <c r="G671" s="300" t="s">
        <v>167</v>
      </c>
      <c r="H671" s="300"/>
      <c r="I671" s="300"/>
      <c r="J671" s="332">
        <f>'Inputs by customer type'!J175</f>
        <v>0</v>
      </c>
      <c r="K671" s="332">
        <f>'Inputs by customer type'!K175</f>
        <v>4.3178783754470734E-2</v>
      </c>
      <c r="L671" s="332">
        <f>'Inputs by customer type'!L175</f>
        <v>0.1679291541020364</v>
      </c>
      <c r="M671" s="332">
        <f>'Inputs by customer type'!M175</f>
        <v>0.19367799076496695</v>
      </c>
      <c r="N671" s="332">
        <f>'Inputs by customer type'!N175</f>
        <v>0.59521407137852589</v>
      </c>
      <c r="AQ671" s="3"/>
    </row>
    <row r="672" spans="3:43" x14ac:dyDescent="0.25">
      <c r="E672" s="27"/>
      <c r="F672" s="28" t="s">
        <v>249</v>
      </c>
      <c r="G672" s="28" t="s">
        <v>167</v>
      </c>
      <c r="H672" s="28"/>
      <c r="I672" s="28"/>
      <c r="J672" s="333">
        <f>'Inputs by customer type'!J176</f>
        <v>0</v>
      </c>
      <c r="K672" s="333">
        <f>'Inputs by customer type'!K176</f>
        <v>4.3178783754470734E-2</v>
      </c>
      <c r="L672" s="333">
        <f>'Inputs by customer type'!L176</f>
        <v>0.1679291541020364</v>
      </c>
      <c r="M672" s="333">
        <f>'Inputs by customer type'!M176</f>
        <v>0.19367799076496695</v>
      </c>
      <c r="N672" s="333">
        <f>'Inputs by customer type'!N176</f>
        <v>0.59521407137852589</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4.3178783754470734E-2</v>
      </c>
      <c r="L675" s="331">
        <f>'Inputs by customer type'!L179</f>
        <v>0.1679291541020364</v>
      </c>
      <c r="M675" s="331">
        <f>'Inputs by customer type'!M179</f>
        <v>0.19367799076496695</v>
      </c>
      <c r="N675" s="331">
        <f>'Inputs by customer type'!N179</f>
        <v>0.59521407137852589</v>
      </c>
      <c r="AQ675" s="3"/>
    </row>
    <row r="676" spans="5:43" x14ac:dyDescent="0.25">
      <c r="F676" s="300" t="s">
        <v>248</v>
      </c>
      <c r="G676" s="300" t="s">
        <v>167</v>
      </c>
      <c r="H676" s="300"/>
      <c r="I676" s="300"/>
      <c r="J676" s="332">
        <f>'Inputs by customer type'!J180</f>
        <v>0</v>
      </c>
      <c r="K676" s="332">
        <f>'Inputs by customer type'!K180</f>
        <v>4.3178783754470734E-2</v>
      </c>
      <c r="L676" s="332">
        <f>'Inputs by customer type'!L180</f>
        <v>0.1679291541020364</v>
      </c>
      <c r="M676" s="332">
        <f>'Inputs by customer type'!M180</f>
        <v>0.19367799076496695</v>
      </c>
      <c r="N676" s="332">
        <f>'Inputs by customer type'!N180</f>
        <v>0.59521407137852589</v>
      </c>
      <c r="AQ676" s="3"/>
    </row>
    <row r="677" spans="5:43" x14ac:dyDescent="0.25">
      <c r="F677" s="28" t="s">
        <v>249</v>
      </c>
      <c r="G677" s="28" t="s">
        <v>167</v>
      </c>
      <c r="H677" s="28"/>
      <c r="I677" s="28"/>
      <c r="J677" s="333">
        <f>'Inputs by customer type'!J181</f>
        <v>0</v>
      </c>
      <c r="K677" s="333">
        <f>'Inputs by customer type'!K181</f>
        <v>4.3178783754470734E-2</v>
      </c>
      <c r="L677" s="333">
        <f>'Inputs by customer type'!L181</f>
        <v>0.1679291541020364</v>
      </c>
      <c r="M677" s="333">
        <f>'Inputs by customer type'!M181</f>
        <v>0.19367799076496695</v>
      </c>
      <c r="N677" s="333">
        <f>'Inputs by customer type'!N181</f>
        <v>0.59521407137852589</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0</v>
      </c>
      <c r="L680" s="354">
        <f t="shared" si="256"/>
        <v>0</v>
      </c>
      <c r="M680" s="354">
        <f t="shared" si="256"/>
        <v>0</v>
      </c>
      <c r="N680" s="354">
        <f t="shared" si="256"/>
        <v>0</v>
      </c>
      <c r="AQ680" s="3"/>
    </row>
    <row r="681" spans="5:43" x14ac:dyDescent="0.25">
      <c r="F681" s="300" t="s">
        <v>248</v>
      </c>
      <c r="G681" s="300" t="s">
        <v>207</v>
      </c>
      <c r="H681" s="300"/>
      <c r="I681" s="300"/>
      <c r="J681" s="353">
        <f t="shared" si="256"/>
        <v>0</v>
      </c>
      <c r="K681" s="353">
        <f t="shared" si="256"/>
        <v>10.98698545858058</v>
      </c>
      <c r="L681" s="353">
        <f t="shared" si="256"/>
        <v>42.730133036685551</v>
      </c>
      <c r="M681" s="353">
        <f t="shared" si="256"/>
        <v>49.282010356798644</v>
      </c>
      <c r="N681" s="353">
        <f t="shared" si="256"/>
        <v>151.45420455019871</v>
      </c>
      <c r="AQ681" s="3"/>
    </row>
    <row r="682" spans="5:43" x14ac:dyDescent="0.25">
      <c r="F682" s="28" t="s">
        <v>249</v>
      </c>
      <c r="G682" s="28" t="s">
        <v>207</v>
      </c>
      <c r="H682" s="28"/>
      <c r="I682" s="28"/>
      <c r="J682" s="355">
        <f t="shared" si="256"/>
        <v>0</v>
      </c>
      <c r="K682" s="355">
        <f t="shared" si="256"/>
        <v>30.954428484633009</v>
      </c>
      <c r="L682" s="355">
        <f t="shared" si="256"/>
        <v>120.3866931661359</v>
      </c>
      <c r="M682" s="355">
        <f t="shared" si="256"/>
        <v>138.84577083672116</v>
      </c>
      <c r="N682" s="355">
        <f t="shared" si="256"/>
        <v>426.70288052349673</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41.94141394321359</v>
      </c>
      <c r="L685" s="79">
        <f t="shared" ref="L685:N685" si="257">SUM(L680:L682)</f>
        <v>163.11682620282144</v>
      </c>
      <c r="M685" s="79">
        <f t="shared" si="257"/>
        <v>188.12778119351981</v>
      </c>
      <c r="N685" s="79">
        <f t="shared" si="257"/>
        <v>578.1570850736955</v>
      </c>
      <c r="AQ685" s="3"/>
    </row>
    <row r="686" spans="5:43" x14ac:dyDescent="0.25">
      <c r="J686" s="79"/>
      <c r="K686" s="79"/>
      <c r="L686" s="79"/>
      <c r="M686" s="79"/>
      <c r="N686" s="79"/>
      <c r="AQ686" s="3"/>
    </row>
    <row r="687" spans="5:43" x14ac:dyDescent="0.25">
      <c r="E687" t="s">
        <v>1036</v>
      </c>
      <c r="G687" t="s">
        <v>207</v>
      </c>
      <c r="H687" s="79">
        <f>SUM(J685:N685)</f>
        <v>971.34310641325033</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4.3178783754470734E-2</v>
      </c>
      <c r="L689" s="101">
        <f>IF($H687 &lt;&gt; 0, L685/$H687, 0)</f>
        <v>0.16792915410203638</v>
      </c>
      <c r="M689" s="101">
        <f>IF($H687 &lt;&gt; 0, M685/$H687, 0)</f>
        <v>0.19367799076496695</v>
      </c>
      <c r="N689" s="101">
        <f>IF($H687 &lt;&gt; 0, N685/$H687, 0)</f>
        <v>0.59521407137852589</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650</v>
      </c>
      <c r="K24" s="114">
        <f>IF(K$20, 'General inputs'!$H16, 'General inputs'!$H21)</f>
        <v>650</v>
      </c>
      <c r="L24" s="114">
        <f>IF(L$20, 'General inputs'!$H16, 'General inputs'!$H21)</f>
        <v>650</v>
      </c>
      <c r="M24" s="114">
        <f>IF(M$20, 'General inputs'!$H16, 'General inputs'!$H21)</f>
        <v>650</v>
      </c>
      <c r="N24" s="114">
        <f>IF(N$20, 'General inputs'!$H16, 'General inputs'!$H21)</f>
        <v>650</v>
      </c>
      <c r="O24" s="114">
        <f>IF(O$20, 'General inputs'!$H16, 'General inputs'!$H21)</f>
        <v>650</v>
      </c>
      <c r="P24" s="114">
        <f>IF(P$20, 'General inputs'!$H16, 'General inputs'!$H21)</f>
        <v>650</v>
      </c>
      <c r="Q24" s="114">
        <f>IF(Q$20, 'General inputs'!$H16, 'General inputs'!$H21)</f>
        <v>192.5</v>
      </c>
      <c r="R24" s="114">
        <f>IF(R$20, 'General inputs'!$H16, 'General inputs'!$H21)</f>
        <v>650</v>
      </c>
      <c r="S24" s="114">
        <f>IF(S$20, 'General inputs'!$H16, 'General inputs'!$H21)</f>
        <v>650</v>
      </c>
      <c r="T24" s="114">
        <f>IF(T$20, 'General inputs'!$H16, 'General inputs'!$H21)</f>
        <v>650</v>
      </c>
      <c r="U24" s="114">
        <f>IF(U$20, 'General inputs'!$H16, 'General inputs'!$H21)</f>
        <v>650</v>
      </c>
      <c r="V24" s="114">
        <f>IF(V$20, 'General inputs'!$H16, 'General inputs'!$H21)</f>
        <v>650</v>
      </c>
      <c r="W24" s="114">
        <f>IF(W$20, 'General inputs'!$H16, 'General inputs'!$H21)</f>
        <v>650</v>
      </c>
      <c r="X24" s="114">
        <f>IF(X$20, 'General inputs'!$H16, 'General inputs'!$H21)</f>
        <v>650</v>
      </c>
      <c r="Y24" s="114">
        <f>IF(Y$20, 'General inputs'!$H16, 'General inputs'!$H21)</f>
        <v>650</v>
      </c>
    </row>
    <row r="25" spans="3:27" x14ac:dyDescent="0.25">
      <c r="F25" s="23" t="s">
        <v>465</v>
      </c>
      <c r="G25" t="s">
        <v>147</v>
      </c>
      <c r="H25" s="140"/>
      <c r="I25" s="140"/>
      <c r="J25" s="110">
        <f>IF(J$20, 'General inputs'!$H17, 'General inputs'!$H22)</f>
        <v>3756</v>
      </c>
      <c r="K25" s="110">
        <f>IF(K$20, 'General inputs'!$H17, 'General inputs'!$H22)</f>
        <v>3756</v>
      </c>
      <c r="L25" s="110">
        <f>IF(L$20, 'General inputs'!$H17, 'General inputs'!$H22)</f>
        <v>3756</v>
      </c>
      <c r="M25" s="110">
        <f>IF(M$20, 'General inputs'!$H17, 'General inputs'!$H22)</f>
        <v>3756</v>
      </c>
      <c r="N25" s="110">
        <f>IF(N$20, 'General inputs'!$H17, 'General inputs'!$H22)</f>
        <v>3756</v>
      </c>
      <c r="O25" s="110">
        <f>IF(O$20, 'General inputs'!$H17, 'General inputs'!$H22)</f>
        <v>3756</v>
      </c>
      <c r="P25" s="110">
        <f>IF(P$20, 'General inputs'!$H17, 'General inputs'!$H22)</f>
        <v>3756</v>
      </c>
      <c r="Q25" s="110">
        <f>IF(Q$20, 'General inputs'!$H17, 'General inputs'!$H22)</f>
        <v>4213.5</v>
      </c>
      <c r="R25" s="110">
        <f>IF(R$20, 'General inputs'!$H17, 'General inputs'!$H22)</f>
        <v>3756</v>
      </c>
      <c r="S25" s="110">
        <f>IF(S$20, 'General inputs'!$H17, 'General inputs'!$H22)</f>
        <v>3756</v>
      </c>
      <c r="T25" s="110">
        <f>IF(T$20, 'General inputs'!$H17, 'General inputs'!$H22)</f>
        <v>3756</v>
      </c>
      <c r="U25" s="110">
        <f>IF(U$20, 'General inputs'!$H17, 'General inputs'!$H22)</f>
        <v>3756</v>
      </c>
      <c r="V25" s="110">
        <f>IF(V$20, 'General inputs'!$H17, 'General inputs'!$H22)</f>
        <v>3756</v>
      </c>
      <c r="W25" s="110">
        <f>IF(W$20, 'General inputs'!$H17, 'General inputs'!$H22)</f>
        <v>3756</v>
      </c>
      <c r="X25" s="110">
        <f>IF(X$20, 'General inputs'!$H17, 'General inputs'!$H22)</f>
        <v>3756</v>
      </c>
      <c r="Y25" s="110">
        <f>IF(Y$20, 'General inputs'!$H17, 'General inputs'!$H22)</f>
        <v>3756</v>
      </c>
    </row>
    <row r="26" spans="3:27" x14ac:dyDescent="0.25">
      <c r="F26" s="57" t="s">
        <v>257</v>
      </c>
      <c r="G26" s="28" t="s">
        <v>147</v>
      </c>
      <c r="H26" s="141"/>
      <c r="I26" s="141"/>
      <c r="J26" s="115">
        <f>IF(J$20, 'General inputs'!$H18, 'General inputs'!$H23)</f>
        <v>4378</v>
      </c>
      <c r="K26" s="115">
        <f>IF(K$20, 'General inputs'!$H18, 'General inputs'!$H23)</f>
        <v>4378</v>
      </c>
      <c r="L26" s="115">
        <f>IF(L$20, 'General inputs'!$H18, 'General inputs'!$H23)</f>
        <v>4378</v>
      </c>
      <c r="M26" s="115">
        <f>IF(M$20, 'General inputs'!$H18, 'General inputs'!$H23)</f>
        <v>4378</v>
      </c>
      <c r="N26" s="115">
        <f>IF(N$20, 'General inputs'!$H18, 'General inputs'!$H23)</f>
        <v>4378</v>
      </c>
      <c r="O26" s="115">
        <f>IF(O$20, 'General inputs'!$H18, 'General inputs'!$H23)</f>
        <v>4378</v>
      </c>
      <c r="P26" s="115">
        <f>IF(P$20, 'General inputs'!$H18, 'General inputs'!$H23)</f>
        <v>4378</v>
      </c>
      <c r="Q26" s="115">
        <f>IF(Q$20, 'General inputs'!$H18, 'General inputs'!$H23)</f>
        <v>4378</v>
      </c>
      <c r="R26" s="115">
        <f>IF(R$20, 'General inputs'!$H18, 'General inputs'!$H23)</f>
        <v>4378</v>
      </c>
      <c r="S26" s="115">
        <f>IF(S$20, 'General inputs'!$H18, 'General inputs'!$H23)</f>
        <v>4378</v>
      </c>
      <c r="T26" s="115">
        <f>IF(T$20, 'General inputs'!$H18, 'General inputs'!$H23)</f>
        <v>4378</v>
      </c>
      <c r="U26" s="115">
        <f>IF(U$20, 'General inputs'!$H18, 'General inputs'!$H23)</f>
        <v>4378</v>
      </c>
      <c r="V26" s="115">
        <f>IF(V$20, 'General inputs'!$H18, 'General inputs'!$H23)</f>
        <v>4378</v>
      </c>
      <c r="W26" s="115">
        <f>IF(W$20, 'General inputs'!$H18, 'General inputs'!$H23)</f>
        <v>4378</v>
      </c>
      <c r="X26" s="115">
        <f>IF(X$20, 'General inputs'!$H18, 'General inputs'!$H23)</f>
        <v>4378</v>
      </c>
      <c r="Y26" s="115">
        <f>IF(Y$20, 'General inputs'!$H18, 'General inputs'!$H23)</f>
        <v>4378</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359070.03031647991</v>
      </c>
      <c r="K31" s="114">
        <f>'Volume adjustments'!K238</f>
        <v>0</v>
      </c>
      <c r="L31" s="114">
        <f>'Volume adjustments'!L238</f>
        <v>88122.270299948257</v>
      </c>
      <c r="M31" s="114">
        <f>'Volume adjustments'!M238</f>
        <v>0</v>
      </c>
      <c r="N31" s="114">
        <f>'Volume adjustments'!N238</f>
        <v>110340.6373090664</v>
      </c>
      <c r="O31" s="114">
        <f>'Volume adjustments'!O238</f>
        <v>8622.4851625738484</v>
      </c>
      <c r="P31" s="114">
        <f>'Volume adjustments'!P238</f>
        <v>132832.79761870959</v>
      </c>
      <c r="Q31" s="114">
        <f>'Volume adjustments'!Q238</f>
        <v>3674.4794511000773</v>
      </c>
      <c r="R31" s="114">
        <f>'Volume adjustments'!R238</f>
        <v>222.35630057055801</v>
      </c>
      <c r="S31" s="114">
        <f>'Volume adjustments'!S238</f>
        <v>0</v>
      </c>
      <c r="T31" s="114">
        <f>'Volume adjustments'!T238</f>
        <v>2398.8750900968762</v>
      </c>
      <c r="U31" s="114">
        <f>'Volume adjustments'!U238</f>
        <v>0</v>
      </c>
      <c r="V31" s="114">
        <f>'Volume adjustments'!V238</f>
        <v>102.34567716403872</v>
      </c>
      <c r="W31" s="114">
        <f>'Volume adjustments'!W238</f>
        <v>0</v>
      </c>
      <c r="X31" s="114">
        <f>'Volume adjustments'!X238</f>
        <v>52430.032867537724</v>
      </c>
      <c r="Y31" s="114">
        <f>'Volume adjustments'!Y238</f>
        <v>0</v>
      </c>
    </row>
    <row r="32" spans="3:27" x14ac:dyDescent="0.25">
      <c r="F32" s="23" t="s">
        <v>157</v>
      </c>
      <c r="G32" s="23" t="s">
        <v>207</v>
      </c>
      <c r="J32" s="110">
        <f>'Volume adjustments'!J249</f>
        <v>1621787.3919475174</v>
      </c>
      <c r="K32" s="110">
        <f>'Volume adjustments'!K249</f>
        <v>311.67466910456034</v>
      </c>
      <c r="L32" s="110">
        <f>'Volume adjustments'!L249</f>
        <v>623277.18647700106</v>
      </c>
      <c r="M32" s="110">
        <f>'Volume adjustments'!M249</f>
        <v>254.4533334022635</v>
      </c>
      <c r="N32" s="110">
        <f>'Volume adjustments'!N249</f>
        <v>707374.39057927334</v>
      </c>
      <c r="O32" s="110">
        <f>'Volume adjustments'!O249</f>
        <v>51852.180146209663</v>
      </c>
      <c r="P32" s="110">
        <f>'Volume adjustments'!P249</f>
        <v>817966.36104390328</v>
      </c>
      <c r="Q32" s="110">
        <f>'Volume adjustments'!Q249</f>
        <v>25547.633225179434</v>
      </c>
      <c r="R32" s="110">
        <f>'Volume adjustments'!R249</f>
        <v>1828.1814266587364</v>
      </c>
      <c r="S32" s="110">
        <f>'Volume adjustments'!S249</f>
        <v>0</v>
      </c>
      <c r="T32" s="110">
        <f>'Volume adjustments'!T249</f>
        <v>17857.273086779842</v>
      </c>
      <c r="U32" s="110">
        <f>'Volume adjustments'!U249</f>
        <v>0</v>
      </c>
      <c r="V32" s="110">
        <f>'Volume adjustments'!V249</f>
        <v>645.59135646956486</v>
      </c>
      <c r="W32" s="110">
        <f>'Volume adjustments'!W249</f>
        <v>0</v>
      </c>
      <c r="X32" s="110">
        <f>'Volume adjustments'!X249</f>
        <v>214960.9913087342</v>
      </c>
      <c r="Y32" s="110">
        <f>'Volume adjustments'!Y249</f>
        <v>0</v>
      </c>
    </row>
    <row r="33" spans="3:27" x14ac:dyDescent="0.25">
      <c r="F33" s="23" t="s">
        <v>158</v>
      </c>
      <c r="G33" s="23" t="s">
        <v>207</v>
      </c>
      <c r="J33" s="110">
        <f>'Volume adjustments'!J260</f>
        <v>1464474.9253201522</v>
      </c>
      <c r="K33" s="110">
        <f>'Volume adjustments'!K260</f>
        <v>689.94611207811806</v>
      </c>
      <c r="L33" s="110">
        <f>'Volume adjustments'!L260</f>
        <v>456784.31988652184</v>
      </c>
      <c r="M33" s="110">
        <f>'Volume adjustments'!M260</f>
        <v>716.8897730109868</v>
      </c>
      <c r="N33" s="110">
        <f>'Volume adjustments'!N260</f>
        <v>598352.95382284478</v>
      </c>
      <c r="O33" s="110">
        <f>'Volume adjustments'!O260</f>
        <v>48288.954966137768</v>
      </c>
      <c r="P33" s="110">
        <f>'Volume adjustments'!P260</f>
        <v>836800.91775350994</v>
      </c>
      <c r="Q33" s="110">
        <f>'Volume adjustments'!Q260</f>
        <v>46919.15737961929</v>
      </c>
      <c r="R33" s="110">
        <f>'Volume adjustments'!R260</f>
        <v>648.92877277070579</v>
      </c>
      <c r="S33" s="110">
        <f>'Volume adjustments'!S260</f>
        <v>0</v>
      </c>
      <c r="T33" s="110">
        <f>'Volume adjustments'!T260</f>
        <v>13772.088173123282</v>
      </c>
      <c r="U33" s="110">
        <f>'Volume adjustments'!U260</f>
        <v>0</v>
      </c>
      <c r="V33" s="110">
        <f>'Volume adjustments'!V260</f>
        <v>513.84263303306307</v>
      </c>
      <c r="W33" s="110">
        <f>'Volume adjustments'!W260</f>
        <v>0</v>
      </c>
      <c r="X33" s="110">
        <f>'Volume adjustments'!X260</f>
        <v>117165.61582372811</v>
      </c>
      <c r="Y33" s="110">
        <f>'Volume adjustments'!Y260</f>
        <v>0</v>
      </c>
    </row>
    <row r="34" spans="3:27" x14ac:dyDescent="0.25">
      <c r="F34" s="142" t="s">
        <v>454</v>
      </c>
      <c r="G34" s="142" t="s">
        <v>207</v>
      </c>
      <c r="H34" s="98"/>
      <c r="I34" s="98"/>
      <c r="J34" s="143">
        <f t="shared" ref="J34:Y34" si="0">SUM(J31:J33)</f>
        <v>3445332.3475841498</v>
      </c>
      <c r="K34" s="143">
        <f t="shared" si="0"/>
        <v>1001.6207811826785</v>
      </c>
      <c r="L34" s="143">
        <f t="shared" si="0"/>
        <v>1168183.7766634712</v>
      </c>
      <c r="M34" s="143">
        <f t="shared" si="0"/>
        <v>971.34310641325033</v>
      </c>
      <c r="N34" s="143">
        <f t="shared" si="0"/>
        <v>1416067.9817111846</v>
      </c>
      <c r="O34" s="143">
        <f t="shared" si="0"/>
        <v>108763.62027492128</v>
      </c>
      <c r="P34" s="143">
        <f t="shared" si="0"/>
        <v>1787600.0764161227</v>
      </c>
      <c r="Q34" s="143">
        <f t="shared" si="0"/>
        <v>76141.2700558988</v>
      </c>
      <c r="R34" s="143">
        <f t="shared" si="0"/>
        <v>2699.4665000000005</v>
      </c>
      <c r="S34" s="143">
        <f t="shared" si="0"/>
        <v>0</v>
      </c>
      <c r="T34" s="143">
        <f t="shared" si="0"/>
        <v>34028.236349999999</v>
      </c>
      <c r="U34" s="143">
        <f t="shared" si="0"/>
        <v>0</v>
      </c>
      <c r="V34" s="143">
        <f t="shared" si="0"/>
        <v>1261.7796666666668</v>
      </c>
      <c r="W34" s="143">
        <f t="shared" si="0"/>
        <v>0</v>
      </c>
      <c r="X34" s="143">
        <f t="shared" si="0"/>
        <v>384556.64</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0.10418898273134981</v>
      </c>
      <c r="K42" s="144">
        <f t="shared" si="1"/>
        <v>0.10418898273134981</v>
      </c>
      <c r="L42" s="144">
        <f t="shared" si="1"/>
        <v>7.5372607800146027E-2</v>
      </c>
      <c r="M42" s="144">
        <f t="shared" si="1"/>
        <v>7.5372607800146027E-2</v>
      </c>
      <c r="N42" s="144">
        <f t="shared" si="1"/>
        <v>7.7920437955055058E-2</v>
      </c>
      <c r="O42" s="144">
        <f t="shared" si="1"/>
        <v>7.9277290888063803E-2</v>
      </c>
      <c r="P42" s="144">
        <f t="shared" si="1"/>
        <v>7.4307894350183715E-2</v>
      </c>
      <c r="Q42" s="306"/>
      <c r="R42" s="306"/>
      <c r="S42" s="306"/>
      <c r="T42" s="306"/>
      <c r="U42" s="306"/>
      <c r="V42" s="306"/>
      <c r="W42" s="306"/>
      <c r="X42" s="306"/>
      <c r="Y42" s="306"/>
    </row>
    <row r="43" spans="3:27" x14ac:dyDescent="0.25">
      <c r="F43" s="23" t="s">
        <v>465</v>
      </c>
      <c r="G43" s="23" t="s">
        <v>167</v>
      </c>
      <c r="J43" s="135">
        <f t="shared" si="1"/>
        <v>0.47067378887427358</v>
      </c>
      <c r="K43" s="135">
        <f t="shared" si="1"/>
        <v>0.47067378887427358</v>
      </c>
      <c r="L43" s="135">
        <f t="shared" si="1"/>
        <v>0.53331814510047915</v>
      </c>
      <c r="M43" s="135">
        <f t="shared" si="1"/>
        <v>0.53331814510047915</v>
      </c>
      <c r="N43" s="135">
        <f t="shared" si="1"/>
        <v>0.49953420295858825</v>
      </c>
      <c r="O43" s="135">
        <f t="shared" si="1"/>
        <v>0.47674194749258214</v>
      </c>
      <c r="P43" s="135">
        <f t="shared" si="1"/>
        <v>0.4575779402984847</v>
      </c>
      <c r="Q43" s="60"/>
      <c r="R43" s="60"/>
      <c r="S43" s="60"/>
      <c r="T43" s="60"/>
      <c r="U43" s="60"/>
      <c r="V43" s="60"/>
      <c r="W43" s="60"/>
      <c r="X43" s="60"/>
      <c r="Y43" s="60"/>
    </row>
    <row r="44" spans="3:27" x14ac:dyDescent="0.25">
      <c r="F44" s="57" t="s">
        <v>257</v>
      </c>
      <c r="G44" s="57" t="s">
        <v>167</v>
      </c>
      <c r="H44" s="28"/>
      <c r="I44" s="28"/>
      <c r="J44" s="145">
        <f t="shared" si="1"/>
        <v>0.42513722839437651</v>
      </c>
      <c r="K44" s="145">
        <f t="shared" si="1"/>
        <v>0.42513722839437651</v>
      </c>
      <c r="L44" s="145">
        <f t="shared" si="1"/>
        <v>0.39130924709937476</v>
      </c>
      <c r="M44" s="145">
        <f t="shared" si="1"/>
        <v>0.39130924709937476</v>
      </c>
      <c r="N44" s="145">
        <f t="shared" si="1"/>
        <v>0.4225453590863566</v>
      </c>
      <c r="O44" s="145">
        <f t="shared" si="1"/>
        <v>0.44398076161935401</v>
      </c>
      <c r="P44" s="145">
        <f t="shared" si="1"/>
        <v>0.46811416535133166</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0.10418898273134981</v>
      </c>
      <c r="K48" s="144">
        <f t="shared" ref="K48:Y48" si="2">IF(ISNUMBER(K$38), K42, IF(K$34 = 0, 0, K31 / K$34))</f>
        <v>0.10418898273134981</v>
      </c>
      <c r="L48" s="144">
        <f t="shared" si="2"/>
        <v>7.5372607800146027E-2</v>
      </c>
      <c r="M48" s="144">
        <f t="shared" si="2"/>
        <v>7.5372607800146027E-2</v>
      </c>
      <c r="N48" s="144">
        <f t="shared" si="2"/>
        <v>7.7920437955055058E-2</v>
      </c>
      <c r="O48" s="144">
        <f t="shared" si="2"/>
        <v>7.9277290888063803E-2</v>
      </c>
      <c r="P48" s="144">
        <f t="shared" si="2"/>
        <v>7.4307894350183715E-2</v>
      </c>
      <c r="Q48" s="144">
        <f t="shared" si="2"/>
        <v>4.825870974311925E-2</v>
      </c>
      <c r="R48" s="144">
        <f t="shared" si="2"/>
        <v>8.2370461189482422E-2</v>
      </c>
      <c r="S48" s="144">
        <f t="shared" si="2"/>
        <v>0</v>
      </c>
      <c r="T48" s="144">
        <f t="shared" si="2"/>
        <v>7.0496603627148491E-2</v>
      </c>
      <c r="U48" s="144">
        <f t="shared" si="2"/>
        <v>0</v>
      </c>
      <c r="V48" s="144">
        <f t="shared" si="2"/>
        <v>8.1112162343218427E-2</v>
      </c>
      <c r="W48" s="144">
        <f t="shared" si="2"/>
        <v>0</v>
      </c>
      <c r="X48" s="144">
        <f t="shared" si="2"/>
        <v>0.13633890931525125</v>
      </c>
      <c r="Y48" s="144">
        <f t="shared" si="2"/>
        <v>0</v>
      </c>
    </row>
    <row r="49" spans="2:27" x14ac:dyDescent="0.25">
      <c r="F49" s="23" t="s">
        <v>465</v>
      </c>
      <c r="G49" s="23" t="s">
        <v>167</v>
      </c>
      <c r="J49" s="135">
        <f t="shared" ref="J49:Y49" si="3">IF(ISNUMBER(J$38), J43, IF(J$34 = 0, 0, J32 / J$34))</f>
        <v>0.47067378887427358</v>
      </c>
      <c r="K49" s="135">
        <f t="shared" si="3"/>
        <v>0.47067378887427358</v>
      </c>
      <c r="L49" s="135">
        <f t="shared" si="3"/>
        <v>0.53331814510047915</v>
      </c>
      <c r="M49" s="135">
        <f t="shared" si="3"/>
        <v>0.53331814510047915</v>
      </c>
      <c r="N49" s="135">
        <f t="shared" si="3"/>
        <v>0.49953420295858825</v>
      </c>
      <c r="O49" s="135">
        <f t="shared" si="3"/>
        <v>0.47674194749258214</v>
      </c>
      <c r="P49" s="135">
        <f t="shared" si="3"/>
        <v>0.4575779402984847</v>
      </c>
      <c r="Q49" s="135">
        <f t="shared" si="3"/>
        <v>0.33552938119397985</v>
      </c>
      <c r="R49" s="135">
        <f t="shared" si="3"/>
        <v>0.6772380493177953</v>
      </c>
      <c r="S49" s="135">
        <f t="shared" si="3"/>
        <v>0</v>
      </c>
      <c r="T49" s="135">
        <f t="shared" si="3"/>
        <v>0.52477809614073179</v>
      </c>
      <c r="U49" s="135">
        <f t="shared" si="3"/>
        <v>0</v>
      </c>
      <c r="V49" s="135">
        <f t="shared" si="3"/>
        <v>0.5116514186467036</v>
      </c>
      <c r="W49" s="135">
        <f t="shared" si="3"/>
        <v>0</v>
      </c>
      <c r="X49" s="135">
        <f t="shared" si="3"/>
        <v>0.55898395437596449</v>
      </c>
      <c r="Y49" s="135">
        <f t="shared" si="3"/>
        <v>0</v>
      </c>
    </row>
    <row r="50" spans="2:27" x14ac:dyDescent="0.25">
      <c r="F50" s="57" t="s">
        <v>257</v>
      </c>
      <c r="G50" s="57" t="s">
        <v>167</v>
      </c>
      <c r="H50" s="28"/>
      <c r="I50" s="28"/>
      <c r="J50" s="145">
        <f t="shared" ref="J50:Y50" si="4">IF(ISNUMBER(J$38), J44, IF(J$34 = 0, 0, J33 / J$34))</f>
        <v>0.42513722839437651</v>
      </c>
      <c r="K50" s="145">
        <f t="shared" si="4"/>
        <v>0.42513722839437651</v>
      </c>
      <c r="L50" s="145">
        <f t="shared" si="4"/>
        <v>0.39130924709937476</v>
      </c>
      <c r="M50" s="145">
        <f t="shared" si="4"/>
        <v>0.39130924709937476</v>
      </c>
      <c r="N50" s="145">
        <f t="shared" si="4"/>
        <v>0.4225453590863566</v>
      </c>
      <c r="O50" s="145">
        <f t="shared" si="4"/>
        <v>0.44398076161935401</v>
      </c>
      <c r="P50" s="145">
        <f t="shared" si="4"/>
        <v>0.46811416535133166</v>
      </c>
      <c r="Q50" s="145">
        <f t="shared" si="4"/>
        <v>0.61621190906290091</v>
      </c>
      <c r="R50" s="145">
        <f t="shared" si="4"/>
        <v>0.24039148949272224</v>
      </c>
      <c r="S50" s="145">
        <f t="shared" si="4"/>
        <v>0</v>
      </c>
      <c r="T50" s="145">
        <f t="shared" si="4"/>
        <v>0.40472530023211978</v>
      </c>
      <c r="U50" s="145">
        <f t="shared" si="4"/>
        <v>0</v>
      </c>
      <c r="V50" s="145">
        <f t="shared" si="4"/>
        <v>0.40723641901007784</v>
      </c>
      <c r="W50" s="145">
        <f t="shared" si="4"/>
        <v>0</v>
      </c>
      <c r="X50" s="145">
        <f t="shared" si="4"/>
        <v>0.30467713630878435</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1.407993883557195</v>
      </c>
      <c r="K54" s="79">
        <f t="shared" si="5"/>
        <v>1.407993883557195</v>
      </c>
      <c r="L54" s="79">
        <f t="shared" si="5"/>
        <v>1.0185738260253581</v>
      </c>
      <c r="M54" s="79">
        <f t="shared" si="5"/>
        <v>1.0185738260253581</v>
      </c>
      <c r="N54" s="79">
        <f t="shared" si="5"/>
        <v>1.0530048107649286</v>
      </c>
      <c r="O54" s="79">
        <f t="shared" si="5"/>
        <v>1.0713411125550039</v>
      </c>
      <c r="P54" s="79">
        <f t="shared" si="5"/>
        <v>1.0041854522646365</v>
      </c>
      <c r="Q54" s="79">
        <f t="shared" si="5"/>
        <v>2.202101331862647</v>
      </c>
      <c r="R54" s="79">
        <f t="shared" si="5"/>
        <v>1.1131417401360209</v>
      </c>
      <c r="S54" s="79">
        <f t="shared" si="5"/>
        <v>0</v>
      </c>
      <c r="T54" s="79">
        <f t="shared" si="5"/>
        <v>0.95268025578595739</v>
      </c>
      <c r="U54" s="79">
        <f t="shared" si="5"/>
        <v>0</v>
      </c>
      <c r="V54" s="79">
        <f t="shared" si="5"/>
        <v>1.0961372831120473</v>
      </c>
      <c r="W54" s="79">
        <f t="shared" si="5"/>
        <v>0</v>
      </c>
      <c r="X54" s="79">
        <f t="shared" si="5"/>
        <v>1.8424630452694877</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0.44680772389117629</v>
      </c>
      <c r="K62" s="21">
        <f>'Inputs by customer type'!K15</f>
        <v>0.18486966258414317</v>
      </c>
      <c r="L62" s="21">
        <f>'Inputs by customer type'!L15</f>
        <v>0.43539605309198587</v>
      </c>
      <c r="M62" s="21">
        <f>'Inputs by customer type'!M15</f>
        <v>0.20493119759049147</v>
      </c>
      <c r="N62" s="21">
        <f>'Inputs by customer type'!N15</f>
        <v>0.56141464113880046</v>
      </c>
      <c r="O62" s="21">
        <f>'Inputs by customer type'!O15</f>
        <v>0.6361132632455333</v>
      </c>
      <c r="P62" s="21">
        <f>'Inputs by customer type'!P15</f>
        <v>0.7265266004106965</v>
      </c>
      <c r="Q62" s="21">
        <f>'Inputs by customer type'!Q15</f>
        <v>0.44591614400635421</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0.94269469944036832</v>
      </c>
      <c r="K63" s="21">
        <f>'Inputs by customer type'!K16</f>
        <v>0</v>
      </c>
      <c r="L63" s="21">
        <f>'Inputs by customer type'!L16</f>
        <v>0.59990198870456191</v>
      </c>
      <c r="M63" s="21">
        <f>'Inputs by customer type'!M16</f>
        <v>0</v>
      </c>
      <c r="N63" s="21">
        <f>'Inputs by customer type'!N16</f>
        <v>0.71012337446865448</v>
      </c>
      <c r="O63" s="21">
        <f>'Inputs by customer type'!O16</f>
        <v>0.79037050359755723</v>
      </c>
      <c r="P63" s="21">
        <f>'Inputs by customer type'!P16</f>
        <v>0.79260750592472773</v>
      </c>
      <c r="Q63" s="21">
        <f>'Inputs by customer type'!Q16</f>
        <v>0.90828489150170066</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392.22818164664727</v>
      </c>
      <c r="K69" s="79">
        <f t="shared" si="6"/>
        <v>0.11402786671023206</v>
      </c>
      <c r="L69" s="79">
        <f t="shared" si="6"/>
        <v>132.98995635968478</v>
      </c>
      <c r="M69" s="79">
        <f t="shared" si="6"/>
        <v>0.11058095473739189</v>
      </c>
      <c r="N69" s="79">
        <f t="shared" si="6"/>
        <v>161.20992505819495</v>
      </c>
      <c r="O69" s="79">
        <f t="shared" si="6"/>
        <v>12.382015058620365</v>
      </c>
      <c r="P69" s="79">
        <f t="shared" si="6"/>
        <v>203.50638392715422</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877.845571313753</v>
      </c>
      <c r="K71" s="79">
        <f t="shared" si="7"/>
        <v>0.6168014000584463</v>
      </c>
      <c r="L71" s="79">
        <f t="shared" si="7"/>
        <v>305.44593919777242</v>
      </c>
      <c r="M71" s="79">
        <f t="shared" si="7"/>
        <v>0.53960039290046435</v>
      </c>
      <c r="N71" s="79">
        <f t="shared" si="7"/>
        <v>287.14948497101716</v>
      </c>
      <c r="O71" s="79">
        <f t="shared" si="7"/>
        <v>19.465110655680562</v>
      </c>
      <c r="P71" s="79">
        <f t="shared" si="7"/>
        <v>280.10864820656889</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827.5403670046768</v>
      </c>
      <c r="K73" s="79">
        <f t="shared" ref="K73:M73" si="8">K71 * K63</f>
        <v>0</v>
      </c>
      <c r="L73" s="79">
        <f t="shared" si="8"/>
        <v>183.23762636647638</v>
      </c>
      <c r="M73" s="79">
        <f t="shared" si="8"/>
        <v>0</v>
      </c>
      <c r="N73" s="79">
        <f t="shared" ref="N73:P73" si="9">N71 * N63</f>
        <v>203.91156124455489</v>
      </c>
      <c r="O73" s="79">
        <f t="shared" si="9"/>
        <v>15.384649311512423</v>
      </c>
      <c r="P73" s="79">
        <f t="shared" si="9"/>
        <v>222.01621704295553</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0.44662380734795126</v>
      </c>
      <c r="K77" s="135">
        <f t="shared" si="10"/>
        <v>0.44662380734795126</v>
      </c>
      <c r="L77" s="135">
        <f t="shared" si="10"/>
        <v>0.4349896321652168</v>
      </c>
      <c r="M77" s="135">
        <f t="shared" si="10"/>
        <v>0.4349896321652168</v>
      </c>
      <c r="N77" s="135">
        <f t="shared" si="10"/>
        <v>0.56141464113880035</v>
      </c>
      <c r="O77" s="135">
        <f t="shared" si="10"/>
        <v>0.6361132632455333</v>
      </c>
      <c r="P77" s="135">
        <f t="shared" si="10"/>
        <v>0.7265266004106965</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0.9420327981131138</v>
      </c>
      <c r="K79" s="135">
        <f t="shared" si="11"/>
        <v>0.9420327981131138</v>
      </c>
      <c r="L79" s="135">
        <f t="shared" si="11"/>
        <v>0.59884407155841246</v>
      </c>
      <c r="M79" s="135">
        <f t="shared" si="11"/>
        <v>0.59884407155841246</v>
      </c>
      <c r="N79" s="135">
        <f t="shared" si="11"/>
        <v>0.71012337446865448</v>
      </c>
      <c r="O79" s="135">
        <f t="shared" si="11"/>
        <v>0.79037050359755723</v>
      </c>
      <c r="P79" s="135">
        <f t="shared" si="11"/>
        <v>0.79260750592472773</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0.44662380734795126</v>
      </c>
      <c r="K83" s="135">
        <f t="shared" ref="K83:Y83" si="12">IF(K$38 = 0, K62, K77)</f>
        <v>0.44662380734795126</v>
      </c>
      <c r="L83" s="135">
        <f t="shared" si="12"/>
        <v>0.4349896321652168</v>
      </c>
      <c r="M83" s="135">
        <f>IF(M$38 = 0, M62, M77)</f>
        <v>0.4349896321652168</v>
      </c>
      <c r="N83" s="135">
        <f t="shared" si="12"/>
        <v>0.56141464113880035</v>
      </c>
      <c r="O83" s="135">
        <f t="shared" si="12"/>
        <v>0.6361132632455333</v>
      </c>
      <c r="P83" s="135">
        <f t="shared" si="12"/>
        <v>0.7265266004106965</v>
      </c>
      <c r="Q83" s="135">
        <f t="shared" si="12"/>
        <v>0.44591614400635421</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0.9420327981131138</v>
      </c>
      <c r="K85" s="135">
        <f t="shared" ref="K85:Y85" si="13">IF(K38 = 0, K63, K79)</f>
        <v>0.9420327981131138</v>
      </c>
      <c r="L85" s="135">
        <f t="shared" si="13"/>
        <v>0.59884407155841246</v>
      </c>
      <c r="M85" s="135">
        <f t="shared" si="13"/>
        <v>0.59884407155841246</v>
      </c>
      <c r="N85" s="135">
        <f t="shared" si="13"/>
        <v>0.71012337446865448</v>
      </c>
      <c r="O85" s="135">
        <f t="shared" si="13"/>
        <v>0.79037050359755723</v>
      </c>
      <c r="P85" s="135">
        <f t="shared" si="13"/>
        <v>0.79260750592472773</v>
      </c>
      <c r="Q85" s="135">
        <f t="shared" si="13"/>
        <v>0.90828489150170066</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2.1098442328404543</v>
      </c>
      <c r="K89" s="79">
        <f t="shared" si="14"/>
        <v>0</v>
      </c>
      <c r="L89" s="79">
        <f t="shared" si="14"/>
        <v>1.377830562413989</v>
      </c>
      <c r="M89" s="79">
        <f t="shared" si="14"/>
        <v>0</v>
      </c>
      <c r="N89" s="79">
        <f t="shared" si="14"/>
        <v>1.2648821787550928</v>
      </c>
      <c r="O89" s="79">
        <f t="shared" si="14"/>
        <v>1.2424996447409118</v>
      </c>
      <c r="P89" s="79">
        <f t="shared" si="14"/>
        <v>1.0909545575849204</v>
      </c>
      <c r="Q89" s="79">
        <f t="shared" si="14"/>
        <v>2.0368961826346386</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2.1092310410116677</v>
      </c>
      <c r="K91" s="79">
        <f t="shared" ref="K91:Y91" si="15">IF(AND(K83 = 0, K85 = 0), 1, K85 / K83)</f>
        <v>2.1092310410116677</v>
      </c>
      <c r="L91" s="79">
        <f t="shared" si="15"/>
        <v>1.3766858501375978</v>
      </c>
      <c r="M91" s="79">
        <f t="shared" si="15"/>
        <v>1.3766858501375978</v>
      </c>
      <c r="N91" s="79">
        <f>IF(AND(N83 = 0, N85 = 0), 1, N85 / N83)</f>
        <v>1.264882178755093</v>
      </c>
      <c r="O91" s="79">
        <f t="shared" si="15"/>
        <v>1.2424996447409118</v>
      </c>
      <c r="P91" s="79">
        <f t="shared" si="15"/>
        <v>1.0909545575849204</v>
      </c>
      <c r="Q91" s="79">
        <f t="shared" si="15"/>
        <v>2.0368961826346386</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1.498039917391436</v>
      </c>
      <c r="K93" s="79">
        <f t="shared" ref="K93:Y93" si="16">IF(OR(K54 = 0, K85 = 0), 1, K91 / K54)</f>
        <v>1.498039917391436</v>
      </c>
      <c r="L93" s="79">
        <f t="shared" si="16"/>
        <v>1.351581804835543</v>
      </c>
      <c r="M93" s="79">
        <f t="shared" si="16"/>
        <v>1.351581804835543</v>
      </c>
      <c r="N93" s="79">
        <f>IF(OR(N54 = 0, N85 = 0), 1, N91 / N54)</f>
        <v>1.2012121557509803</v>
      </c>
      <c r="O93" s="79">
        <f t="shared" si="16"/>
        <v>1.1597610043898325</v>
      </c>
      <c r="P93" s="79">
        <f t="shared" si="16"/>
        <v>1.0864074510585693</v>
      </c>
      <c r="Q93" s="79">
        <f t="shared" si="16"/>
        <v>0.92497840728870107</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0.75316578313760674</v>
      </c>
    </row>
    <row r="104" spans="3:27" x14ac:dyDescent="0.25">
      <c r="F104" s="62" t="s">
        <v>295</v>
      </c>
      <c r="G104" s="23" t="s">
        <v>167</v>
      </c>
      <c r="H104" s="21">
        <f>'Inputs by network level'!K41</f>
        <v>0.22807343639901209</v>
      </c>
    </row>
    <row r="105" spans="3:27" x14ac:dyDescent="0.25">
      <c r="F105" s="70" t="s">
        <v>257</v>
      </c>
      <c r="G105" s="57" t="s">
        <v>167</v>
      </c>
      <c r="H105" s="131">
        <f>'Inputs by network level'!K42</f>
        <v>1.8760780463381158E-2</v>
      </c>
    </row>
    <row r="106" spans="3:27" x14ac:dyDescent="0.25">
      <c r="F106" s="68" t="s">
        <v>296</v>
      </c>
      <c r="G106" s="54" t="s">
        <v>167</v>
      </c>
      <c r="H106" s="97">
        <f>'Inputs by network level'!K43</f>
        <v>0.61340286082450179</v>
      </c>
    </row>
    <row r="107" spans="3:27" x14ac:dyDescent="0.25">
      <c r="F107" s="62" t="s">
        <v>305</v>
      </c>
      <c r="G107" s="23" t="s">
        <v>167</v>
      </c>
      <c r="H107" s="146">
        <f>SUM(H103:H104) - H106</f>
        <v>0.36783635871211706</v>
      </c>
    </row>
    <row r="108" spans="3:27" x14ac:dyDescent="0.25">
      <c r="F108" s="70" t="s">
        <v>257</v>
      </c>
      <c r="G108" s="57" t="s">
        <v>167</v>
      </c>
      <c r="H108" s="147">
        <f>H105</f>
        <v>1.8760780463381158E-2</v>
      </c>
    </row>
    <row r="109" spans="3:27" x14ac:dyDescent="0.25">
      <c r="F109" s="24"/>
      <c r="G109" s="23"/>
    </row>
    <row r="110" spans="3:27" x14ac:dyDescent="0.25">
      <c r="E110" s="27" t="s">
        <v>479</v>
      </c>
      <c r="G110" s="23"/>
    </row>
    <row r="111" spans="3:27" x14ac:dyDescent="0.25">
      <c r="F111" s="68" t="s">
        <v>464</v>
      </c>
      <c r="G111" s="54" t="s">
        <v>167</v>
      </c>
      <c r="H111" s="97">
        <f>'Inputs by network level'!L40</f>
        <v>0.56697958917103064</v>
      </c>
    </row>
    <row r="112" spans="3:27" x14ac:dyDescent="0.25">
      <c r="F112" s="62" t="s">
        <v>465</v>
      </c>
      <c r="G112" s="23" t="s">
        <v>167</v>
      </c>
      <c r="H112" s="21">
        <f>'Inputs by network level'!L41</f>
        <v>0.35768937180385102</v>
      </c>
    </row>
    <row r="113" spans="5:8" x14ac:dyDescent="0.25">
      <c r="F113" s="70" t="s">
        <v>257</v>
      </c>
      <c r="G113" s="57" t="s">
        <v>167</v>
      </c>
      <c r="H113" s="131">
        <f>'Inputs by network level'!L42</f>
        <v>7.5331039025118299E-2</v>
      </c>
    </row>
    <row r="114" spans="5:8" x14ac:dyDescent="0.25">
      <c r="F114" s="68" t="s">
        <v>296</v>
      </c>
      <c r="G114" s="54" t="s">
        <v>167</v>
      </c>
      <c r="H114" s="97">
        <f>'Inputs by network level'!L43</f>
        <v>0.49594759303155361</v>
      </c>
    </row>
    <row r="115" spans="5:8" x14ac:dyDescent="0.25">
      <c r="F115" s="62" t="s">
        <v>305</v>
      </c>
      <c r="G115" s="23" t="s">
        <v>167</v>
      </c>
      <c r="H115" s="146">
        <f>SUM(H111:H112) - H114</f>
        <v>0.4287213679433281</v>
      </c>
    </row>
    <row r="116" spans="5:8" x14ac:dyDescent="0.25">
      <c r="F116" s="70" t="s">
        <v>257</v>
      </c>
      <c r="G116" s="57" t="s">
        <v>167</v>
      </c>
      <c r="H116" s="147">
        <f>H113</f>
        <v>7.5331039025118299E-2</v>
      </c>
    </row>
    <row r="117" spans="5:8" x14ac:dyDescent="0.25">
      <c r="F117" s="24"/>
      <c r="G117" s="23"/>
    </row>
    <row r="118" spans="5:8" x14ac:dyDescent="0.25">
      <c r="E118" s="27" t="s">
        <v>480</v>
      </c>
      <c r="G118" s="23"/>
    </row>
    <row r="119" spans="5:8" x14ac:dyDescent="0.25">
      <c r="F119" s="68" t="s">
        <v>464</v>
      </c>
      <c r="G119" s="54" t="s">
        <v>167</v>
      </c>
      <c r="H119" s="97">
        <f>'Inputs by network level'!M40</f>
        <v>0.56697958917103064</v>
      </c>
    </row>
    <row r="120" spans="5:8" x14ac:dyDescent="0.25">
      <c r="F120" s="62" t="s">
        <v>465</v>
      </c>
      <c r="G120" s="23" t="s">
        <v>167</v>
      </c>
      <c r="H120" s="21">
        <f>'Inputs by network level'!M41</f>
        <v>0.35768937180385102</v>
      </c>
    </row>
    <row r="121" spans="5:8" x14ac:dyDescent="0.25">
      <c r="F121" s="70" t="s">
        <v>257</v>
      </c>
      <c r="G121" s="57" t="s">
        <v>167</v>
      </c>
      <c r="H121" s="131">
        <f>'Inputs by network level'!M42</f>
        <v>7.5331039025118299E-2</v>
      </c>
    </row>
    <row r="122" spans="5:8" x14ac:dyDescent="0.25">
      <c r="F122" s="68" t="s">
        <v>296</v>
      </c>
      <c r="G122" s="54" t="s">
        <v>167</v>
      </c>
      <c r="H122" s="97">
        <f>'Inputs by network level'!M43</f>
        <v>0.49594759303155361</v>
      </c>
    </row>
    <row r="123" spans="5:8" x14ac:dyDescent="0.25">
      <c r="F123" s="62" t="s">
        <v>305</v>
      </c>
      <c r="G123" s="23" t="s">
        <v>167</v>
      </c>
      <c r="H123" s="146">
        <f>SUM(H119:H120) - H122</f>
        <v>0.4287213679433281</v>
      </c>
    </row>
    <row r="124" spans="5:8" x14ac:dyDescent="0.25">
      <c r="F124" s="70" t="s">
        <v>257</v>
      </c>
      <c r="G124" s="57" t="s">
        <v>167</v>
      </c>
      <c r="H124" s="147">
        <f>H121</f>
        <v>7.5331039025118299E-2</v>
      </c>
    </row>
    <row r="125" spans="5:8" x14ac:dyDescent="0.25">
      <c r="F125" s="24"/>
      <c r="G125" s="23"/>
    </row>
    <row r="126" spans="5:8" x14ac:dyDescent="0.25">
      <c r="E126" s="27" t="s">
        <v>481</v>
      </c>
      <c r="G126" s="23"/>
    </row>
    <row r="127" spans="5:8" x14ac:dyDescent="0.25">
      <c r="F127" s="68" t="s">
        <v>464</v>
      </c>
      <c r="G127" s="54" t="s">
        <v>167</v>
      </c>
      <c r="H127" s="97">
        <f>'Inputs by network level'!N40</f>
        <v>0.57365600287952934</v>
      </c>
    </row>
    <row r="128" spans="5:8" x14ac:dyDescent="0.25">
      <c r="F128" s="62" t="s">
        <v>465</v>
      </c>
      <c r="G128" s="23" t="s">
        <v>167</v>
      </c>
      <c r="H128" s="21">
        <f>'Inputs by network level'!N41</f>
        <v>0.39688275015487212</v>
      </c>
    </row>
    <row r="129" spans="5:8" x14ac:dyDescent="0.25">
      <c r="F129" s="70" t="s">
        <v>257</v>
      </c>
      <c r="G129" s="57" t="s">
        <v>167</v>
      </c>
      <c r="H129" s="131">
        <f>'Inputs by network level'!N42</f>
        <v>2.9461246965598514E-2</v>
      </c>
    </row>
    <row r="130" spans="5:8" x14ac:dyDescent="0.25">
      <c r="F130" s="68" t="s">
        <v>296</v>
      </c>
      <c r="G130" s="54" t="s">
        <v>167</v>
      </c>
      <c r="H130" s="97">
        <f>'Inputs by network level'!N43</f>
        <v>0.50449809054735562</v>
      </c>
    </row>
    <row r="131" spans="5:8" x14ac:dyDescent="0.25">
      <c r="F131" s="62" t="s">
        <v>305</v>
      </c>
      <c r="G131" s="23" t="s">
        <v>167</v>
      </c>
      <c r="H131" s="146">
        <f>SUM(H127:H128) - H130</f>
        <v>0.46604066248704579</v>
      </c>
    </row>
    <row r="132" spans="5:8" x14ac:dyDescent="0.25">
      <c r="F132" s="70" t="s">
        <v>257</v>
      </c>
      <c r="G132" s="57" t="s">
        <v>167</v>
      </c>
      <c r="H132" s="147">
        <f>H129</f>
        <v>2.9461246965598514E-2</v>
      </c>
    </row>
    <row r="133" spans="5:8" x14ac:dyDescent="0.25">
      <c r="F133" s="24"/>
      <c r="G133" s="23"/>
    </row>
    <row r="134" spans="5:8" x14ac:dyDescent="0.25">
      <c r="E134" s="27" t="s">
        <v>482</v>
      </c>
      <c r="G134" s="23"/>
    </row>
    <row r="135" spans="5:8" x14ac:dyDescent="0.25">
      <c r="F135" s="68" t="s">
        <v>464</v>
      </c>
      <c r="G135" s="54" t="s">
        <v>167</v>
      </c>
      <c r="H135" s="97">
        <f>'Inputs by network level'!O40</f>
        <v>0.57365600287952934</v>
      </c>
    </row>
    <row r="136" spans="5:8" x14ac:dyDescent="0.25">
      <c r="F136" s="62" t="s">
        <v>465</v>
      </c>
      <c r="G136" s="23" t="s">
        <v>167</v>
      </c>
      <c r="H136" s="21">
        <f>'Inputs by network level'!O41</f>
        <v>0.39688275015487212</v>
      </c>
    </row>
    <row r="137" spans="5:8" x14ac:dyDescent="0.25">
      <c r="F137" s="70" t="s">
        <v>257</v>
      </c>
      <c r="G137" s="57" t="s">
        <v>167</v>
      </c>
      <c r="H137" s="131">
        <f>'Inputs by network level'!O42</f>
        <v>2.9461246965598514E-2</v>
      </c>
    </row>
    <row r="138" spans="5:8" x14ac:dyDescent="0.25">
      <c r="F138" s="68" t="s">
        <v>296</v>
      </c>
      <c r="G138" s="54" t="s">
        <v>167</v>
      </c>
      <c r="H138" s="97">
        <f>'Inputs by network level'!O43</f>
        <v>0.50449809054735562</v>
      </c>
    </row>
    <row r="139" spans="5:8" x14ac:dyDescent="0.25">
      <c r="F139" s="62" t="s">
        <v>305</v>
      </c>
      <c r="G139" s="23" t="s">
        <v>167</v>
      </c>
      <c r="H139" s="146">
        <f>SUM(H135:H136) - H138</f>
        <v>0.46604066248704579</v>
      </c>
    </row>
    <row r="140" spans="5:8" x14ac:dyDescent="0.25">
      <c r="F140" s="70" t="s">
        <v>257</v>
      </c>
      <c r="G140" s="57" t="s">
        <v>167</v>
      </c>
      <c r="H140" s="147">
        <f>H137</f>
        <v>2.9461246965598514E-2</v>
      </c>
    </row>
    <row r="141" spans="5:8" x14ac:dyDescent="0.25">
      <c r="F141" s="24"/>
      <c r="G141" s="23"/>
    </row>
    <row r="142" spans="5:8" x14ac:dyDescent="0.25">
      <c r="E142" s="27" t="s">
        <v>483</v>
      </c>
      <c r="G142" s="23"/>
    </row>
    <row r="143" spans="5:8" x14ac:dyDescent="0.25">
      <c r="F143" s="68" t="s">
        <v>464</v>
      </c>
      <c r="G143" s="54" t="s">
        <v>167</v>
      </c>
      <c r="H143" s="97">
        <f>'Inputs by network level'!P40</f>
        <v>0.56697958917103064</v>
      </c>
    </row>
    <row r="144" spans="5:8" x14ac:dyDescent="0.25">
      <c r="F144" s="62" t="s">
        <v>465</v>
      </c>
      <c r="G144" s="23" t="s">
        <v>167</v>
      </c>
      <c r="H144" s="21">
        <f>'Inputs by network level'!P41</f>
        <v>0.35768937180385102</v>
      </c>
    </row>
    <row r="145" spans="5:8" x14ac:dyDescent="0.25">
      <c r="F145" s="70" t="s">
        <v>257</v>
      </c>
      <c r="G145" s="57" t="s">
        <v>167</v>
      </c>
      <c r="H145" s="131">
        <f>'Inputs by network level'!P42</f>
        <v>7.5331039025118299E-2</v>
      </c>
    </row>
    <row r="146" spans="5:8" x14ac:dyDescent="0.25">
      <c r="F146" s="68" t="s">
        <v>296</v>
      </c>
      <c r="G146" s="54" t="s">
        <v>167</v>
      </c>
      <c r="H146" s="97">
        <f>'Inputs by network level'!P43</f>
        <v>0.49594759303155361</v>
      </c>
    </row>
    <row r="147" spans="5:8" x14ac:dyDescent="0.25">
      <c r="F147" s="62" t="s">
        <v>305</v>
      </c>
      <c r="G147" s="23" t="s">
        <v>167</v>
      </c>
      <c r="H147" s="146">
        <f>SUM(H143:H144) - H146</f>
        <v>0.4287213679433281</v>
      </c>
    </row>
    <row r="148" spans="5:8" x14ac:dyDescent="0.25">
      <c r="F148" s="70" t="s">
        <v>257</v>
      </c>
      <c r="G148" s="57" t="s">
        <v>167</v>
      </c>
      <c r="H148" s="147">
        <f>H145</f>
        <v>7.5331039025118299E-2</v>
      </c>
    </row>
    <row r="149" spans="5:8" x14ac:dyDescent="0.25">
      <c r="F149" s="24"/>
      <c r="G149" s="23"/>
    </row>
    <row r="150" spans="5:8" x14ac:dyDescent="0.25">
      <c r="E150" s="27" t="s">
        <v>484</v>
      </c>
      <c r="G150" s="23"/>
    </row>
    <row r="151" spans="5:8" x14ac:dyDescent="0.25">
      <c r="F151" s="68" t="s">
        <v>464</v>
      </c>
      <c r="G151" s="54" t="s">
        <v>167</v>
      </c>
      <c r="H151" s="97">
        <f>'Inputs by network level'!Q40</f>
        <v>0.57365600287952934</v>
      </c>
    </row>
    <row r="152" spans="5:8" x14ac:dyDescent="0.25">
      <c r="F152" s="62" t="s">
        <v>465</v>
      </c>
      <c r="G152" s="23" t="s">
        <v>167</v>
      </c>
      <c r="H152" s="21">
        <f>'Inputs by network level'!Q41</f>
        <v>0.39688275015487212</v>
      </c>
    </row>
    <row r="153" spans="5:8" x14ac:dyDescent="0.25">
      <c r="F153" s="70" t="s">
        <v>257</v>
      </c>
      <c r="G153" s="57" t="s">
        <v>167</v>
      </c>
      <c r="H153" s="131">
        <f>'Inputs by network level'!Q42</f>
        <v>2.9461246965598514E-2</v>
      </c>
    </row>
    <row r="154" spans="5:8" x14ac:dyDescent="0.25">
      <c r="F154" s="68" t="s">
        <v>296</v>
      </c>
      <c r="G154" s="54" t="s">
        <v>167</v>
      </c>
      <c r="H154" s="97">
        <f>'Inputs by network level'!Q43</f>
        <v>0.50449809054735562</v>
      </c>
    </row>
    <row r="155" spans="5:8" x14ac:dyDescent="0.25">
      <c r="F155" s="62" t="s">
        <v>305</v>
      </c>
      <c r="G155" s="23" t="s">
        <v>167</v>
      </c>
      <c r="H155" s="146">
        <f>SUM(H151:H152) - H154</f>
        <v>0.46604066248704579</v>
      </c>
    </row>
    <row r="156" spans="5:8" x14ac:dyDescent="0.25">
      <c r="F156" s="70" t="s">
        <v>257</v>
      </c>
      <c r="G156" s="57" t="s">
        <v>167</v>
      </c>
      <c r="H156" s="147">
        <f>H153</f>
        <v>2.9461246965598514E-2</v>
      </c>
    </row>
    <row r="157" spans="5:8" x14ac:dyDescent="0.25">
      <c r="F157" s="24"/>
      <c r="G157" s="23"/>
    </row>
    <row r="158" spans="5:8" x14ac:dyDescent="0.25">
      <c r="E158" s="27" t="s">
        <v>485</v>
      </c>
      <c r="G158" s="23"/>
    </row>
    <row r="159" spans="5:8" x14ac:dyDescent="0.25">
      <c r="F159" s="68" t="s">
        <v>464</v>
      </c>
      <c r="G159" s="54" t="s">
        <v>167</v>
      </c>
      <c r="H159" s="97">
        <f>'Inputs by network level'!R40</f>
        <v>0.57365600287952934</v>
      </c>
    </row>
    <row r="160" spans="5:8" x14ac:dyDescent="0.25">
      <c r="F160" s="62" t="s">
        <v>465</v>
      </c>
      <c r="G160" s="23" t="s">
        <v>167</v>
      </c>
      <c r="H160" s="21">
        <f>'Inputs by network level'!R41</f>
        <v>0.39688275015487212</v>
      </c>
    </row>
    <row r="161" spans="3:27" x14ac:dyDescent="0.25">
      <c r="F161" s="70" t="s">
        <v>257</v>
      </c>
      <c r="G161" s="57" t="s">
        <v>167</v>
      </c>
      <c r="H161" s="131">
        <f>'Inputs by network level'!R42</f>
        <v>2.9461246965598514E-2</v>
      </c>
    </row>
    <row r="162" spans="3:27" x14ac:dyDescent="0.25">
      <c r="F162" s="68" t="s">
        <v>296</v>
      </c>
      <c r="G162" s="54" t="s">
        <v>167</v>
      </c>
      <c r="H162" s="97">
        <f>'Inputs by network level'!R43</f>
        <v>0.50449809054735562</v>
      </c>
    </row>
    <row r="163" spans="3:27" x14ac:dyDescent="0.25">
      <c r="F163" s="62" t="s">
        <v>305</v>
      </c>
      <c r="G163" s="23" t="s">
        <v>167</v>
      </c>
      <c r="H163" s="146">
        <f>SUM(H159:H160) - H162</f>
        <v>0.46604066248704579</v>
      </c>
    </row>
    <row r="164" spans="3:27" x14ac:dyDescent="0.25">
      <c r="F164" s="70" t="s">
        <v>257</v>
      </c>
      <c r="G164" s="57" t="s">
        <v>167</v>
      </c>
      <c r="H164" s="147">
        <f>H161</f>
        <v>2.9461246965598514E-2</v>
      </c>
    </row>
    <row r="165" spans="3:27" x14ac:dyDescent="0.25">
      <c r="F165" s="24"/>
      <c r="G165" s="23"/>
    </row>
    <row r="166" spans="3:27" x14ac:dyDescent="0.25">
      <c r="E166" s="27" t="s">
        <v>486</v>
      </c>
      <c r="G166" s="23"/>
    </row>
    <row r="167" spans="3:27" x14ac:dyDescent="0.25">
      <c r="F167" s="68" t="s">
        <v>464</v>
      </c>
      <c r="G167" s="54" t="s">
        <v>167</v>
      </c>
      <c r="H167" s="97">
        <f>'Inputs by network level'!S40</f>
        <v>0.57365600287952934</v>
      </c>
    </row>
    <row r="168" spans="3:27" x14ac:dyDescent="0.25">
      <c r="F168" s="62" t="s">
        <v>465</v>
      </c>
      <c r="G168" s="23" t="s">
        <v>167</v>
      </c>
      <c r="H168" s="21">
        <f>'Inputs by network level'!S41</f>
        <v>0.39688275015487212</v>
      </c>
    </row>
    <row r="169" spans="3:27" x14ac:dyDescent="0.25">
      <c r="F169" s="70" t="s">
        <v>257</v>
      </c>
      <c r="G169" s="57" t="s">
        <v>167</v>
      </c>
      <c r="H169" s="131">
        <f>'Inputs by network level'!S42</f>
        <v>2.9461246965598514E-2</v>
      </c>
    </row>
    <row r="170" spans="3:27" x14ac:dyDescent="0.25">
      <c r="F170" s="68" t="s">
        <v>296</v>
      </c>
      <c r="G170" s="54" t="s">
        <v>167</v>
      </c>
      <c r="H170" s="97">
        <f>'Inputs by network level'!S43</f>
        <v>0.50449809054735562</v>
      </c>
    </row>
    <row r="171" spans="3:27" x14ac:dyDescent="0.25">
      <c r="F171" s="62" t="s">
        <v>305</v>
      </c>
      <c r="G171" s="23" t="s">
        <v>167</v>
      </c>
      <c r="H171" s="146">
        <f>SUM(H167:H168) - H170</f>
        <v>0.46604066248704579</v>
      </c>
    </row>
    <row r="172" spans="3:27" x14ac:dyDescent="0.25">
      <c r="F172" s="70" t="s">
        <v>257</v>
      </c>
      <c r="G172" s="57" t="s">
        <v>167</v>
      </c>
      <c r="H172" s="147">
        <f>H169</f>
        <v>2.9461246965598514E-2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0.75316578313760674</v>
      </c>
      <c r="K177" s="144">
        <f t="shared" si="17"/>
        <v>0.75316578313760674</v>
      </c>
      <c r="L177" s="144">
        <f t="shared" ref="L177:M177" si="18">IF(L$20, $H106, $H103)</f>
        <v>0.75316578313760674</v>
      </c>
      <c r="M177" s="144">
        <f t="shared" si="18"/>
        <v>0.75316578313760674</v>
      </c>
      <c r="N177" s="144">
        <f t="shared" ref="N177:P177" si="19">IF(N$20, $H106, $H103)</f>
        <v>0.75316578313760674</v>
      </c>
      <c r="O177" s="144">
        <f t="shared" si="19"/>
        <v>0.75316578313760674</v>
      </c>
      <c r="P177" s="144">
        <f t="shared" si="19"/>
        <v>0.75316578313760674</v>
      </c>
      <c r="Q177" s="144">
        <f t="shared" ref="Q177:S177" si="20">IF(Q$20, $H106, $H103)</f>
        <v>0.61340286082450179</v>
      </c>
      <c r="R177" s="144">
        <f t="shared" si="20"/>
        <v>0.75316578313760674</v>
      </c>
      <c r="S177" s="144">
        <f t="shared" si="20"/>
        <v>0.75316578313760674</v>
      </c>
      <c r="T177" s="144">
        <f t="shared" ref="T177:U177" si="21">IF(T$20, $H106, $H103)</f>
        <v>0.75316578313760674</v>
      </c>
      <c r="U177" s="144">
        <f t="shared" si="21"/>
        <v>0.75316578313760674</v>
      </c>
      <c r="V177" s="144">
        <f t="shared" ref="V177:W177" si="22">IF(V$20, $H106, $H103)</f>
        <v>0.75316578313760674</v>
      </c>
      <c r="W177" s="144">
        <f t="shared" si="22"/>
        <v>0.75316578313760674</v>
      </c>
      <c r="X177" s="144">
        <f t="shared" ref="X177:Y177" si="23">IF(X$20, $H106, $H103)</f>
        <v>0.75316578313760674</v>
      </c>
      <c r="Y177" s="144">
        <f t="shared" si="23"/>
        <v>0.75316578313760674</v>
      </c>
    </row>
    <row r="178" spans="5:25" x14ac:dyDescent="0.25">
      <c r="E178" s="24"/>
      <c r="F178" s="62" t="s">
        <v>465</v>
      </c>
      <c r="G178" s="23" t="s">
        <v>167</v>
      </c>
      <c r="H178" s="21"/>
      <c r="J178" s="135">
        <f t="shared" ref="J178:K178" si="24">IF(J$20, $H107, $H104)</f>
        <v>0.22807343639901209</v>
      </c>
      <c r="K178" s="135">
        <f t="shared" si="24"/>
        <v>0.22807343639901209</v>
      </c>
      <c r="L178" s="135">
        <f t="shared" ref="L178:M178" si="25">IF(L$20, $H107, $H104)</f>
        <v>0.22807343639901209</v>
      </c>
      <c r="M178" s="135">
        <f t="shared" si="25"/>
        <v>0.22807343639901209</v>
      </c>
      <c r="N178" s="135">
        <f t="shared" ref="N178:P178" si="26">IF(N$20, $H107, $H104)</f>
        <v>0.22807343639901209</v>
      </c>
      <c r="O178" s="135">
        <f t="shared" si="26"/>
        <v>0.22807343639901209</v>
      </c>
      <c r="P178" s="135">
        <f t="shared" si="26"/>
        <v>0.22807343639901209</v>
      </c>
      <c r="Q178" s="135">
        <f t="shared" ref="Q178:S178" si="27">IF(Q$20, $H107, $H104)</f>
        <v>0.36783635871211706</v>
      </c>
      <c r="R178" s="135">
        <f t="shared" si="27"/>
        <v>0.22807343639901209</v>
      </c>
      <c r="S178" s="135">
        <f t="shared" si="27"/>
        <v>0.22807343639901209</v>
      </c>
      <c r="T178" s="135">
        <f t="shared" ref="T178:U178" si="28">IF(T$20, $H107, $H104)</f>
        <v>0.22807343639901209</v>
      </c>
      <c r="U178" s="135">
        <f t="shared" si="28"/>
        <v>0.22807343639901209</v>
      </c>
      <c r="V178" s="135">
        <f t="shared" ref="V178:W178" si="29">IF(V$20, $H107, $H104)</f>
        <v>0.22807343639901209</v>
      </c>
      <c r="W178" s="135">
        <f t="shared" si="29"/>
        <v>0.22807343639901209</v>
      </c>
      <c r="X178" s="135">
        <f t="shared" ref="X178:Y178" si="30">IF(X$20, $H107, $H104)</f>
        <v>0.22807343639901209</v>
      </c>
      <c r="Y178" s="135">
        <f t="shared" si="30"/>
        <v>0.22807343639901209</v>
      </c>
    </row>
    <row r="179" spans="5:25" x14ac:dyDescent="0.25">
      <c r="E179" s="24"/>
      <c r="F179" s="70" t="s">
        <v>257</v>
      </c>
      <c r="G179" s="57" t="s">
        <v>167</v>
      </c>
      <c r="H179" s="131"/>
      <c r="I179" s="28"/>
      <c r="J179" s="145">
        <f t="shared" ref="J179:K179" si="31">IF(J$20, $H108, $H105)</f>
        <v>1.8760780463381158E-2</v>
      </c>
      <c r="K179" s="145">
        <f t="shared" si="31"/>
        <v>1.8760780463381158E-2</v>
      </c>
      <c r="L179" s="145">
        <f t="shared" ref="L179:M179" si="32">IF(L$20, $H108, $H105)</f>
        <v>1.8760780463381158E-2</v>
      </c>
      <c r="M179" s="145">
        <f t="shared" si="32"/>
        <v>1.8760780463381158E-2</v>
      </c>
      <c r="N179" s="145">
        <f t="shared" ref="N179:P179" si="33">IF(N$20, $H108, $H105)</f>
        <v>1.8760780463381158E-2</v>
      </c>
      <c r="O179" s="145">
        <f t="shared" si="33"/>
        <v>1.8760780463381158E-2</v>
      </c>
      <c r="P179" s="145">
        <f t="shared" si="33"/>
        <v>1.8760780463381158E-2</v>
      </c>
      <c r="Q179" s="145">
        <f t="shared" ref="Q179:S179" si="34">IF(Q$20, $H108, $H105)</f>
        <v>1.8760780463381158E-2</v>
      </c>
      <c r="R179" s="145">
        <f t="shared" si="34"/>
        <v>1.8760780463381158E-2</v>
      </c>
      <c r="S179" s="145">
        <f t="shared" si="34"/>
        <v>1.8760780463381158E-2</v>
      </c>
      <c r="T179" s="145">
        <f t="shared" ref="T179:U179" si="35">IF(T$20, $H108, $H105)</f>
        <v>1.8760780463381158E-2</v>
      </c>
      <c r="U179" s="145">
        <f t="shared" si="35"/>
        <v>1.8760780463381158E-2</v>
      </c>
      <c r="V179" s="145">
        <f t="shared" ref="V179:W179" si="36">IF(V$20, $H108, $H105)</f>
        <v>1.8760780463381158E-2</v>
      </c>
      <c r="W179" s="145">
        <f t="shared" si="36"/>
        <v>1.8760780463381158E-2</v>
      </c>
      <c r="X179" s="145">
        <f t="shared" ref="X179:Y179" si="37">IF(X$20, $H108, $H105)</f>
        <v>1.8760780463381158E-2</v>
      </c>
      <c r="Y179" s="145">
        <f t="shared" si="37"/>
        <v>1.8760780463381158E-2</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0.56697958917103064</v>
      </c>
      <c r="K182" s="144">
        <f t="shared" si="38"/>
        <v>0.56697958917103064</v>
      </c>
      <c r="L182" s="144">
        <f t="shared" ref="L182:M182" si="39">IF(L$20, $H114, $H111)</f>
        <v>0.56697958917103064</v>
      </c>
      <c r="M182" s="144">
        <f t="shared" si="39"/>
        <v>0.56697958917103064</v>
      </c>
      <c r="N182" s="144">
        <f t="shared" ref="N182:P182" si="40">IF(N$20, $H114, $H111)</f>
        <v>0.56697958917103064</v>
      </c>
      <c r="O182" s="144">
        <f t="shared" si="40"/>
        <v>0.56697958917103064</v>
      </c>
      <c r="P182" s="144">
        <f t="shared" si="40"/>
        <v>0.56697958917103064</v>
      </c>
      <c r="Q182" s="144">
        <f t="shared" ref="Q182:S182" si="41">IF(Q$20, $H114, $H111)</f>
        <v>0.49594759303155361</v>
      </c>
      <c r="R182" s="144">
        <f t="shared" si="41"/>
        <v>0.56697958917103064</v>
      </c>
      <c r="S182" s="144">
        <f t="shared" si="41"/>
        <v>0.56697958917103064</v>
      </c>
      <c r="T182" s="144">
        <f t="shared" ref="T182:U182" si="42">IF(T$20, $H114, $H111)</f>
        <v>0.56697958917103064</v>
      </c>
      <c r="U182" s="144">
        <f t="shared" si="42"/>
        <v>0.56697958917103064</v>
      </c>
      <c r="V182" s="144">
        <f t="shared" ref="V182:W182" si="43">IF(V$20, $H114, $H111)</f>
        <v>0.56697958917103064</v>
      </c>
      <c r="W182" s="144">
        <f t="shared" si="43"/>
        <v>0.56697958917103064</v>
      </c>
      <c r="X182" s="144">
        <f t="shared" ref="X182:Y182" si="44">IF(X$20, $H114, $H111)</f>
        <v>0.56697958917103064</v>
      </c>
      <c r="Y182" s="144">
        <f t="shared" si="44"/>
        <v>0.56697958917103064</v>
      </c>
    </row>
    <row r="183" spans="5:25" x14ac:dyDescent="0.25">
      <c r="E183" s="24"/>
      <c r="F183" s="62" t="s">
        <v>465</v>
      </c>
      <c r="G183" s="23" t="s">
        <v>167</v>
      </c>
      <c r="H183" s="21"/>
      <c r="J183" s="135">
        <f t="shared" ref="J183:K183" si="45">IF(J$20, $H115, $H112)</f>
        <v>0.35768937180385102</v>
      </c>
      <c r="K183" s="135">
        <f t="shared" si="45"/>
        <v>0.35768937180385102</v>
      </c>
      <c r="L183" s="135">
        <f t="shared" ref="L183:M183" si="46">IF(L$20, $H115, $H112)</f>
        <v>0.35768937180385102</v>
      </c>
      <c r="M183" s="135">
        <f t="shared" si="46"/>
        <v>0.35768937180385102</v>
      </c>
      <c r="N183" s="135">
        <f t="shared" ref="N183:P183" si="47">IF(N$20, $H115, $H112)</f>
        <v>0.35768937180385102</v>
      </c>
      <c r="O183" s="135">
        <f t="shared" si="47"/>
        <v>0.35768937180385102</v>
      </c>
      <c r="P183" s="135">
        <f t="shared" si="47"/>
        <v>0.35768937180385102</v>
      </c>
      <c r="Q183" s="135">
        <f t="shared" ref="Q183:S183" si="48">IF(Q$20, $H115, $H112)</f>
        <v>0.4287213679433281</v>
      </c>
      <c r="R183" s="135">
        <f t="shared" si="48"/>
        <v>0.35768937180385102</v>
      </c>
      <c r="S183" s="135">
        <f t="shared" si="48"/>
        <v>0.35768937180385102</v>
      </c>
      <c r="T183" s="135">
        <f t="shared" ref="T183:U183" si="49">IF(T$20, $H115, $H112)</f>
        <v>0.35768937180385102</v>
      </c>
      <c r="U183" s="135">
        <f t="shared" si="49"/>
        <v>0.35768937180385102</v>
      </c>
      <c r="V183" s="135">
        <f t="shared" ref="V183:W183" si="50">IF(V$20, $H115, $H112)</f>
        <v>0.35768937180385102</v>
      </c>
      <c r="W183" s="135">
        <f t="shared" si="50"/>
        <v>0.35768937180385102</v>
      </c>
      <c r="X183" s="135">
        <f t="shared" ref="X183:Y183" si="51">IF(X$20, $H115, $H112)</f>
        <v>0.35768937180385102</v>
      </c>
      <c r="Y183" s="135">
        <f t="shared" si="51"/>
        <v>0.35768937180385102</v>
      </c>
    </row>
    <row r="184" spans="5:25" x14ac:dyDescent="0.25">
      <c r="E184" s="24"/>
      <c r="F184" s="70" t="s">
        <v>257</v>
      </c>
      <c r="G184" s="57" t="s">
        <v>167</v>
      </c>
      <c r="H184" s="131"/>
      <c r="I184" s="28"/>
      <c r="J184" s="145">
        <f t="shared" ref="J184:K184" si="52">IF(J$20, $H116, $H113)</f>
        <v>7.5331039025118299E-2</v>
      </c>
      <c r="K184" s="145">
        <f t="shared" si="52"/>
        <v>7.5331039025118299E-2</v>
      </c>
      <c r="L184" s="145">
        <f t="shared" ref="L184:M184" si="53">IF(L$20, $H116, $H113)</f>
        <v>7.5331039025118299E-2</v>
      </c>
      <c r="M184" s="145">
        <f t="shared" si="53"/>
        <v>7.5331039025118299E-2</v>
      </c>
      <c r="N184" s="145">
        <f t="shared" ref="N184:P184" si="54">IF(N$20, $H116, $H113)</f>
        <v>7.5331039025118299E-2</v>
      </c>
      <c r="O184" s="145">
        <f t="shared" si="54"/>
        <v>7.5331039025118299E-2</v>
      </c>
      <c r="P184" s="145">
        <f t="shared" si="54"/>
        <v>7.5331039025118299E-2</v>
      </c>
      <c r="Q184" s="145">
        <f t="shared" ref="Q184:S184" si="55">IF(Q$20, $H116, $H113)</f>
        <v>7.5331039025118299E-2</v>
      </c>
      <c r="R184" s="145">
        <f t="shared" si="55"/>
        <v>7.5331039025118299E-2</v>
      </c>
      <c r="S184" s="145">
        <f t="shared" si="55"/>
        <v>7.5331039025118299E-2</v>
      </c>
      <c r="T184" s="145">
        <f t="shared" ref="T184:U184" si="56">IF(T$20, $H116, $H113)</f>
        <v>7.5331039025118299E-2</v>
      </c>
      <c r="U184" s="145">
        <f t="shared" si="56"/>
        <v>7.5331039025118299E-2</v>
      </c>
      <c r="V184" s="145">
        <f t="shared" ref="V184:W184" si="57">IF(V$20, $H116, $H113)</f>
        <v>7.5331039025118299E-2</v>
      </c>
      <c r="W184" s="145">
        <f t="shared" si="57"/>
        <v>7.5331039025118299E-2</v>
      </c>
      <c r="X184" s="145">
        <f t="shared" ref="X184:Y184" si="58">IF(X$20, $H116, $H113)</f>
        <v>7.5331039025118299E-2</v>
      </c>
      <c r="Y184" s="145">
        <f t="shared" si="58"/>
        <v>7.5331039025118299E-2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0.56697958917103064</v>
      </c>
      <c r="K187" s="144">
        <f t="shared" si="59"/>
        <v>0.56697958917103064</v>
      </c>
      <c r="L187" s="144">
        <f t="shared" ref="L187:M187" si="60">IF(L$20, $H122, $H119)</f>
        <v>0.56697958917103064</v>
      </c>
      <c r="M187" s="144">
        <f t="shared" si="60"/>
        <v>0.56697958917103064</v>
      </c>
      <c r="N187" s="144">
        <f t="shared" ref="N187:P187" si="61">IF(N$20, $H122, $H119)</f>
        <v>0.56697958917103064</v>
      </c>
      <c r="O187" s="144">
        <f t="shared" si="61"/>
        <v>0.56697958917103064</v>
      </c>
      <c r="P187" s="144">
        <f t="shared" si="61"/>
        <v>0.56697958917103064</v>
      </c>
      <c r="Q187" s="144">
        <f t="shared" ref="Q187:S187" si="62">IF(Q$20, $H122, $H119)</f>
        <v>0.49594759303155361</v>
      </c>
      <c r="R187" s="144">
        <f t="shared" si="62"/>
        <v>0.56697958917103064</v>
      </c>
      <c r="S187" s="144">
        <f t="shared" si="62"/>
        <v>0.56697958917103064</v>
      </c>
      <c r="T187" s="144">
        <f t="shared" ref="T187:U187" si="63">IF(T$20, $H122, $H119)</f>
        <v>0.56697958917103064</v>
      </c>
      <c r="U187" s="144">
        <f t="shared" si="63"/>
        <v>0.56697958917103064</v>
      </c>
      <c r="V187" s="144">
        <f t="shared" ref="V187:W187" si="64">IF(V$20, $H122, $H119)</f>
        <v>0.56697958917103064</v>
      </c>
      <c r="W187" s="144">
        <f t="shared" si="64"/>
        <v>0.56697958917103064</v>
      </c>
      <c r="X187" s="144">
        <f t="shared" ref="X187:Y187" si="65">IF(X$20, $H122, $H119)</f>
        <v>0.56697958917103064</v>
      </c>
      <c r="Y187" s="144">
        <f t="shared" si="65"/>
        <v>0.56697958917103064</v>
      </c>
    </row>
    <row r="188" spans="5:25" x14ac:dyDescent="0.25">
      <c r="E188" s="24"/>
      <c r="F188" s="62" t="s">
        <v>465</v>
      </c>
      <c r="G188" s="23" t="s">
        <v>167</v>
      </c>
      <c r="H188" s="21"/>
      <c r="J188" s="135">
        <f t="shared" ref="J188:K188" si="66">IF(J$20, $H123, $H120)</f>
        <v>0.35768937180385102</v>
      </c>
      <c r="K188" s="135">
        <f t="shared" si="66"/>
        <v>0.35768937180385102</v>
      </c>
      <c r="L188" s="135">
        <f t="shared" ref="L188:M188" si="67">IF(L$20, $H123, $H120)</f>
        <v>0.35768937180385102</v>
      </c>
      <c r="M188" s="135">
        <f t="shared" si="67"/>
        <v>0.35768937180385102</v>
      </c>
      <c r="N188" s="135">
        <f t="shared" ref="N188:P188" si="68">IF(N$20, $H123, $H120)</f>
        <v>0.35768937180385102</v>
      </c>
      <c r="O188" s="135">
        <f t="shared" si="68"/>
        <v>0.35768937180385102</v>
      </c>
      <c r="P188" s="135">
        <f t="shared" si="68"/>
        <v>0.35768937180385102</v>
      </c>
      <c r="Q188" s="135">
        <f t="shared" ref="Q188:S188" si="69">IF(Q$20, $H123, $H120)</f>
        <v>0.4287213679433281</v>
      </c>
      <c r="R188" s="135">
        <f t="shared" si="69"/>
        <v>0.35768937180385102</v>
      </c>
      <c r="S188" s="135">
        <f t="shared" si="69"/>
        <v>0.35768937180385102</v>
      </c>
      <c r="T188" s="135">
        <f t="shared" ref="T188:U188" si="70">IF(T$20, $H123, $H120)</f>
        <v>0.35768937180385102</v>
      </c>
      <c r="U188" s="135">
        <f t="shared" si="70"/>
        <v>0.35768937180385102</v>
      </c>
      <c r="V188" s="135">
        <f t="shared" ref="V188:W188" si="71">IF(V$20, $H123, $H120)</f>
        <v>0.35768937180385102</v>
      </c>
      <c r="W188" s="135">
        <f t="shared" si="71"/>
        <v>0.35768937180385102</v>
      </c>
      <c r="X188" s="135">
        <f t="shared" ref="X188:Y188" si="72">IF(X$20, $H123, $H120)</f>
        <v>0.35768937180385102</v>
      </c>
      <c r="Y188" s="135">
        <f t="shared" si="72"/>
        <v>0.35768937180385102</v>
      </c>
    </row>
    <row r="189" spans="5:25" x14ac:dyDescent="0.25">
      <c r="E189" s="24"/>
      <c r="F189" s="70" t="s">
        <v>257</v>
      </c>
      <c r="G189" s="57" t="s">
        <v>167</v>
      </c>
      <c r="H189" s="131"/>
      <c r="I189" s="28"/>
      <c r="J189" s="145">
        <f t="shared" ref="J189:K189" si="73">IF(J$20, $H124, $H121)</f>
        <v>7.5331039025118299E-2</v>
      </c>
      <c r="K189" s="145">
        <f t="shared" si="73"/>
        <v>7.5331039025118299E-2</v>
      </c>
      <c r="L189" s="145">
        <f t="shared" ref="L189:M189" si="74">IF(L$20, $H124, $H121)</f>
        <v>7.5331039025118299E-2</v>
      </c>
      <c r="M189" s="145">
        <f t="shared" si="74"/>
        <v>7.5331039025118299E-2</v>
      </c>
      <c r="N189" s="145">
        <f t="shared" ref="N189:P189" si="75">IF(N$20, $H124, $H121)</f>
        <v>7.5331039025118299E-2</v>
      </c>
      <c r="O189" s="145">
        <f t="shared" si="75"/>
        <v>7.5331039025118299E-2</v>
      </c>
      <c r="P189" s="145">
        <f t="shared" si="75"/>
        <v>7.5331039025118299E-2</v>
      </c>
      <c r="Q189" s="145">
        <f t="shared" ref="Q189:S189" si="76">IF(Q$20, $H124, $H121)</f>
        <v>7.5331039025118299E-2</v>
      </c>
      <c r="R189" s="145">
        <f t="shared" si="76"/>
        <v>7.5331039025118299E-2</v>
      </c>
      <c r="S189" s="145">
        <f t="shared" si="76"/>
        <v>7.5331039025118299E-2</v>
      </c>
      <c r="T189" s="145">
        <f t="shared" ref="T189:U189" si="77">IF(T$20, $H124, $H121)</f>
        <v>7.5331039025118299E-2</v>
      </c>
      <c r="U189" s="145">
        <f t="shared" si="77"/>
        <v>7.5331039025118299E-2</v>
      </c>
      <c r="V189" s="145">
        <f t="shared" ref="V189:W189" si="78">IF(V$20, $H124, $H121)</f>
        <v>7.5331039025118299E-2</v>
      </c>
      <c r="W189" s="145">
        <f t="shared" si="78"/>
        <v>7.5331039025118299E-2</v>
      </c>
      <c r="X189" s="145">
        <f t="shared" ref="X189:Y189" si="79">IF(X$20, $H124, $H121)</f>
        <v>7.5331039025118299E-2</v>
      </c>
      <c r="Y189" s="145">
        <f t="shared" si="79"/>
        <v>7.5331039025118299E-2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0.57365600287952934</v>
      </c>
      <c r="K192" s="144">
        <f t="shared" si="80"/>
        <v>0.57365600287952934</v>
      </c>
      <c r="L192" s="144">
        <f t="shared" ref="L192:M192" si="81">IF(L$20, $H130, $H127)</f>
        <v>0.57365600287952934</v>
      </c>
      <c r="M192" s="144">
        <f t="shared" si="81"/>
        <v>0.57365600287952934</v>
      </c>
      <c r="N192" s="144">
        <f t="shared" ref="N192:P192" si="82">IF(N$20, $H130, $H127)</f>
        <v>0.57365600287952934</v>
      </c>
      <c r="O192" s="144">
        <f t="shared" si="82"/>
        <v>0.57365600287952934</v>
      </c>
      <c r="P192" s="144">
        <f t="shared" si="82"/>
        <v>0.57365600287952934</v>
      </c>
      <c r="Q192" s="144">
        <f t="shared" ref="Q192:S192" si="83">IF(Q$20, $H130, $H127)</f>
        <v>0.50449809054735562</v>
      </c>
      <c r="R192" s="144">
        <f t="shared" si="83"/>
        <v>0.57365600287952934</v>
      </c>
      <c r="S192" s="144">
        <f t="shared" si="83"/>
        <v>0.57365600287952934</v>
      </c>
      <c r="T192" s="144">
        <f t="shared" ref="T192:U192" si="84">IF(T$20, $H130, $H127)</f>
        <v>0.57365600287952934</v>
      </c>
      <c r="U192" s="144">
        <f t="shared" si="84"/>
        <v>0.57365600287952934</v>
      </c>
      <c r="V192" s="144">
        <f t="shared" ref="V192:W192" si="85">IF(V$20, $H130, $H127)</f>
        <v>0.57365600287952934</v>
      </c>
      <c r="W192" s="144">
        <f t="shared" si="85"/>
        <v>0.57365600287952934</v>
      </c>
      <c r="X192" s="144">
        <f t="shared" ref="X192:Y192" si="86">IF(X$20, $H130, $H127)</f>
        <v>0.57365600287952934</v>
      </c>
      <c r="Y192" s="144">
        <f t="shared" si="86"/>
        <v>0.57365600287952934</v>
      </c>
    </row>
    <row r="193" spans="5:25" x14ac:dyDescent="0.25">
      <c r="E193" s="24"/>
      <c r="F193" s="62" t="s">
        <v>465</v>
      </c>
      <c r="G193" s="23" t="s">
        <v>167</v>
      </c>
      <c r="H193" s="21"/>
      <c r="J193" s="135">
        <f t="shared" ref="J193:K193" si="87">IF(J$20, $H131, $H128)</f>
        <v>0.39688275015487212</v>
      </c>
      <c r="K193" s="135">
        <f t="shared" si="87"/>
        <v>0.39688275015487212</v>
      </c>
      <c r="L193" s="135">
        <f t="shared" ref="L193:M193" si="88">IF(L$20, $H131, $H128)</f>
        <v>0.39688275015487212</v>
      </c>
      <c r="M193" s="135">
        <f t="shared" si="88"/>
        <v>0.39688275015487212</v>
      </c>
      <c r="N193" s="135">
        <f t="shared" ref="N193:P193" si="89">IF(N$20, $H131, $H128)</f>
        <v>0.39688275015487212</v>
      </c>
      <c r="O193" s="135">
        <f t="shared" si="89"/>
        <v>0.39688275015487212</v>
      </c>
      <c r="P193" s="135">
        <f t="shared" si="89"/>
        <v>0.39688275015487212</v>
      </c>
      <c r="Q193" s="135">
        <f t="shared" ref="Q193:S193" si="90">IF(Q$20, $H131, $H128)</f>
        <v>0.46604066248704579</v>
      </c>
      <c r="R193" s="135">
        <f t="shared" si="90"/>
        <v>0.39688275015487212</v>
      </c>
      <c r="S193" s="135">
        <f t="shared" si="90"/>
        <v>0.39688275015487212</v>
      </c>
      <c r="T193" s="135">
        <f t="shared" ref="T193:U193" si="91">IF(T$20, $H131, $H128)</f>
        <v>0.39688275015487212</v>
      </c>
      <c r="U193" s="135">
        <f t="shared" si="91"/>
        <v>0.39688275015487212</v>
      </c>
      <c r="V193" s="135">
        <f t="shared" ref="V193:W193" si="92">IF(V$20, $H131, $H128)</f>
        <v>0.39688275015487212</v>
      </c>
      <c r="W193" s="135">
        <f t="shared" si="92"/>
        <v>0.39688275015487212</v>
      </c>
      <c r="X193" s="135">
        <f t="shared" ref="X193:Y193" si="93">IF(X$20, $H131, $H128)</f>
        <v>0.39688275015487212</v>
      </c>
      <c r="Y193" s="135">
        <f t="shared" si="93"/>
        <v>0.39688275015487212</v>
      </c>
    </row>
    <row r="194" spans="5:25" x14ac:dyDescent="0.25">
      <c r="E194" s="24"/>
      <c r="F194" s="70" t="s">
        <v>257</v>
      </c>
      <c r="G194" s="57" t="s">
        <v>167</v>
      </c>
      <c r="H194" s="131"/>
      <c r="I194" s="28"/>
      <c r="J194" s="145">
        <f t="shared" ref="J194:K194" si="94">IF(J$20, $H132, $H129)</f>
        <v>2.9461246965598514E-2</v>
      </c>
      <c r="K194" s="145">
        <f t="shared" si="94"/>
        <v>2.9461246965598514E-2</v>
      </c>
      <c r="L194" s="145">
        <f t="shared" ref="L194:M194" si="95">IF(L$20, $H132, $H129)</f>
        <v>2.9461246965598514E-2</v>
      </c>
      <c r="M194" s="145">
        <f t="shared" si="95"/>
        <v>2.9461246965598514E-2</v>
      </c>
      <c r="N194" s="145">
        <f t="shared" ref="N194:P194" si="96">IF(N$20, $H132, $H129)</f>
        <v>2.9461246965598514E-2</v>
      </c>
      <c r="O194" s="145">
        <f t="shared" si="96"/>
        <v>2.9461246965598514E-2</v>
      </c>
      <c r="P194" s="145">
        <f t="shared" si="96"/>
        <v>2.9461246965598514E-2</v>
      </c>
      <c r="Q194" s="145">
        <f t="shared" ref="Q194:S194" si="97">IF(Q$20, $H132, $H129)</f>
        <v>2.9461246965598514E-2</v>
      </c>
      <c r="R194" s="145">
        <f t="shared" si="97"/>
        <v>2.9461246965598514E-2</v>
      </c>
      <c r="S194" s="145">
        <f t="shared" si="97"/>
        <v>2.9461246965598514E-2</v>
      </c>
      <c r="T194" s="145">
        <f t="shared" ref="T194:U194" si="98">IF(T$20, $H132, $H129)</f>
        <v>2.9461246965598514E-2</v>
      </c>
      <c r="U194" s="145">
        <f t="shared" si="98"/>
        <v>2.9461246965598514E-2</v>
      </c>
      <c r="V194" s="145">
        <f t="shared" ref="V194:W194" si="99">IF(V$20, $H132, $H129)</f>
        <v>2.9461246965598514E-2</v>
      </c>
      <c r="W194" s="145">
        <f t="shared" si="99"/>
        <v>2.9461246965598514E-2</v>
      </c>
      <c r="X194" s="145">
        <f t="shared" ref="X194:Y194" si="100">IF(X$20, $H132, $H129)</f>
        <v>2.9461246965598514E-2</v>
      </c>
      <c r="Y194" s="145">
        <f t="shared" si="100"/>
        <v>2.9461246965598514E-2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0.57365600287952934</v>
      </c>
      <c r="K197" s="144">
        <f t="shared" si="101"/>
        <v>0.57365600287952934</v>
      </c>
      <c r="L197" s="144">
        <f t="shared" ref="L197:M197" si="102">IF(L$20, $H138, $H135)</f>
        <v>0.57365600287952934</v>
      </c>
      <c r="M197" s="144">
        <f t="shared" si="102"/>
        <v>0.57365600287952934</v>
      </c>
      <c r="N197" s="144">
        <f t="shared" ref="N197:P197" si="103">IF(N$20, $H138, $H135)</f>
        <v>0.57365600287952934</v>
      </c>
      <c r="O197" s="144">
        <f t="shared" si="103"/>
        <v>0.57365600287952934</v>
      </c>
      <c r="P197" s="144">
        <f t="shared" si="103"/>
        <v>0.57365600287952934</v>
      </c>
      <c r="Q197" s="144">
        <f t="shared" ref="Q197:S197" si="104">IF(Q$20, $H138, $H135)</f>
        <v>0.50449809054735562</v>
      </c>
      <c r="R197" s="144">
        <f t="shared" si="104"/>
        <v>0.57365600287952934</v>
      </c>
      <c r="S197" s="144">
        <f t="shared" si="104"/>
        <v>0.57365600287952934</v>
      </c>
      <c r="T197" s="144">
        <f t="shared" ref="T197:U197" si="105">IF(T$20, $H138, $H135)</f>
        <v>0.57365600287952934</v>
      </c>
      <c r="U197" s="144">
        <f t="shared" si="105"/>
        <v>0.57365600287952934</v>
      </c>
      <c r="V197" s="144">
        <f t="shared" ref="V197:W197" si="106">IF(V$20, $H138, $H135)</f>
        <v>0.57365600287952934</v>
      </c>
      <c r="W197" s="144">
        <f t="shared" si="106"/>
        <v>0.57365600287952934</v>
      </c>
      <c r="X197" s="144">
        <f t="shared" ref="X197:Y197" si="107">IF(X$20, $H138, $H135)</f>
        <v>0.57365600287952934</v>
      </c>
      <c r="Y197" s="144">
        <f t="shared" si="107"/>
        <v>0.57365600287952934</v>
      </c>
    </row>
    <row r="198" spans="5:25" x14ac:dyDescent="0.25">
      <c r="E198" s="24"/>
      <c r="F198" s="62" t="s">
        <v>465</v>
      </c>
      <c r="G198" s="23" t="s">
        <v>167</v>
      </c>
      <c r="H198" s="21"/>
      <c r="J198" s="135">
        <f t="shared" ref="J198:K198" si="108">IF(J$20, $H139, $H136)</f>
        <v>0.39688275015487212</v>
      </c>
      <c r="K198" s="135">
        <f t="shared" si="108"/>
        <v>0.39688275015487212</v>
      </c>
      <c r="L198" s="135">
        <f t="shared" ref="L198:M198" si="109">IF(L$20, $H139, $H136)</f>
        <v>0.39688275015487212</v>
      </c>
      <c r="M198" s="135">
        <f t="shared" si="109"/>
        <v>0.39688275015487212</v>
      </c>
      <c r="N198" s="135">
        <f t="shared" ref="N198:P198" si="110">IF(N$20, $H139, $H136)</f>
        <v>0.39688275015487212</v>
      </c>
      <c r="O198" s="135">
        <f t="shared" si="110"/>
        <v>0.39688275015487212</v>
      </c>
      <c r="P198" s="135">
        <f t="shared" si="110"/>
        <v>0.39688275015487212</v>
      </c>
      <c r="Q198" s="135">
        <f t="shared" ref="Q198:S198" si="111">IF(Q$20, $H139, $H136)</f>
        <v>0.46604066248704579</v>
      </c>
      <c r="R198" s="135">
        <f t="shared" si="111"/>
        <v>0.39688275015487212</v>
      </c>
      <c r="S198" s="135">
        <f t="shared" si="111"/>
        <v>0.39688275015487212</v>
      </c>
      <c r="T198" s="135">
        <f t="shared" ref="T198:U198" si="112">IF(T$20, $H139, $H136)</f>
        <v>0.39688275015487212</v>
      </c>
      <c r="U198" s="135">
        <f t="shared" si="112"/>
        <v>0.39688275015487212</v>
      </c>
      <c r="V198" s="135">
        <f t="shared" ref="V198:W198" si="113">IF(V$20, $H139, $H136)</f>
        <v>0.39688275015487212</v>
      </c>
      <c r="W198" s="135">
        <f t="shared" si="113"/>
        <v>0.39688275015487212</v>
      </c>
      <c r="X198" s="135">
        <f t="shared" ref="X198:Y198" si="114">IF(X$20, $H139, $H136)</f>
        <v>0.39688275015487212</v>
      </c>
      <c r="Y198" s="135">
        <f t="shared" si="114"/>
        <v>0.39688275015487212</v>
      </c>
    </row>
    <row r="199" spans="5:25" x14ac:dyDescent="0.25">
      <c r="E199" s="24"/>
      <c r="F199" s="70" t="s">
        <v>257</v>
      </c>
      <c r="G199" s="57" t="s">
        <v>167</v>
      </c>
      <c r="H199" s="131"/>
      <c r="I199" s="28"/>
      <c r="J199" s="145">
        <f t="shared" ref="J199:K199" si="115">IF(J$20, $H140, $H137)</f>
        <v>2.9461246965598514E-2</v>
      </c>
      <c r="K199" s="145">
        <f t="shared" si="115"/>
        <v>2.9461246965598514E-2</v>
      </c>
      <c r="L199" s="145">
        <f t="shared" ref="L199:M199" si="116">IF(L$20, $H140, $H137)</f>
        <v>2.9461246965598514E-2</v>
      </c>
      <c r="M199" s="145">
        <f t="shared" si="116"/>
        <v>2.9461246965598514E-2</v>
      </c>
      <c r="N199" s="145">
        <f t="shared" ref="N199:P199" si="117">IF(N$20, $H140, $H137)</f>
        <v>2.9461246965598514E-2</v>
      </c>
      <c r="O199" s="145">
        <f t="shared" si="117"/>
        <v>2.9461246965598514E-2</v>
      </c>
      <c r="P199" s="145">
        <f t="shared" si="117"/>
        <v>2.9461246965598514E-2</v>
      </c>
      <c r="Q199" s="145">
        <f t="shared" ref="Q199:S199" si="118">IF(Q$20, $H140, $H137)</f>
        <v>2.9461246965598514E-2</v>
      </c>
      <c r="R199" s="145">
        <f t="shared" si="118"/>
        <v>2.9461246965598514E-2</v>
      </c>
      <c r="S199" s="145">
        <f t="shared" si="118"/>
        <v>2.9461246965598514E-2</v>
      </c>
      <c r="T199" s="145">
        <f t="shared" ref="T199:U199" si="119">IF(T$20, $H140, $H137)</f>
        <v>2.9461246965598514E-2</v>
      </c>
      <c r="U199" s="145">
        <f t="shared" si="119"/>
        <v>2.9461246965598514E-2</v>
      </c>
      <c r="V199" s="145">
        <f t="shared" ref="V199:W199" si="120">IF(V$20, $H140, $H137)</f>
        <v>2.9461246965598514E-2</v>
      </c>
      <c r="W199" s="145">
        <f t="shared" si="120"/>
        <v>2.9461246965598514E-2</v>
      </c>
      <c r="X199" s="145">
        <f t="shared" ref="X199:Y199" si="121">IF(X$20, $H140, $H137)</f>
        <v>2.9461246965598514E-2</v>
      </c>
      <c r="Y199" s="145">
        <f t="shared" si="121"/>
        <v>2.9461246965598514E-2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0.56697958917103064</v>
      </c>
      <c r="K202" s="144">
        <f t="shared" si="122"/>
        <v>0.56697958917103064</v>
      </c>
      <c r="L202" s="144">
        <f t="shared" ref="L202:M202" si="123">IF(L$20, $H146, $H143)</f>
        <v>0.56697958917103064</v>
      </c>
      <c r="M202" s="144">
        <f t="shared" si="123"/>
        <v>0.56697958917103064</v>
      </c>
      <c r="N202" s="144">
        <f t="shared" ref="N202:P202" si="124">IF(N$20, $H146, $H143)</f>
        <v>0.56697958917103064</v>
      </c>
      <c r="O202" s="144">
        <f t="shared" si="124"/>
        <v>0.56697958917103064</v>
      </c>
      <c r="P202" s="144">
        <f t="shared" si="124"/>
        <v>0.56697958917103064</v>
      </c>
      <c r="Q202" s="144">
        <f t="shared" ref="Q202:S202" si="125">IF(Q$20, $H146, $H143)</f>
        <v>0.49594759303155361</v>
      </c>
      <c r="R202" s="144">
        <f t="shared" si="125"/>
        <v>0.56697958917103064</v>
      </c>
      <c r="S202" s="144">
        <f t="shared" si="125"/>
        <v>0.56697958917103064</v>
      </c>
      <c r="T202" s="144">
        <f t="shared" ref="T202:U202" si="126">IF(T$20, $H146, $H143)</f>
        <v>0.56697958917103064</v>
      </c>
      <c r="U202" s="144">
        <f t="shared" si="126"/>
        <v>0.56697958917103064</v>
      </c>
      <c r="V202" s="144">
        <f t="shared" ref="V202:W202" si="127">IF(V$20, $H146, $H143)</f>
        <v>0.56697958917103064</v>
      </c>
      <c r="W202" s="144">
        <f t="shared" si="127"/>
        <v>0.56697958917103064</v>
      </c>
      <c r="X202" s="144">
        <f t="shared" ref="X202:Y202" si="128">IF(X$20, $H146, $H143)</f>
        <v>0.56697958917103064</v>
      </c>
      <c r="Y202" s="144">
        <f t="shared" si="128"/>
        <v>0.56697958917103064</v>
      </c>
    </row>
    <row r="203" spans="5:25" x14ac:dyDescent="0.25">
      <c r="E203" s="24"/>
      <c r="F203" s="62" t="s">
        <v>465</v>
      </c>
      <c r="G203" s="23" t="s">
        <v>167</v>
      </c>
      <c r="H203" s="21"/>
      <c r="J203" s="135">
        <f t="shared" ref="J203:K203" si="129">IF(J$20, $H147, $H144)</f>
        <v>0.35768937180385102</v>
      </c>
      <c r="K203" s="135">
        <f t="shared" si="129"/>
        <v>0.35768937180385102</v>
      </c>
      <c r="L203" s="135">
        <f t="shared" ref="L203:M203" si="130">IF(L$20, $H147, $H144)</f>
        <v>0.35768937180385102</v>
      </c>
      <c r="M203" s="135">
        <f t="shared" si="130"/>
        <v>0.35768937180385102</v>
      </c>
      <c r="N203" s="135">
        <f t="shared" ref="N203:P203" si="131">IF(N$20, $H147, $H144)</f>
        <v>0.35768937180385102</v>
      </c>
      <c r="O203" s="135">
        <f t="shared" si="131"/>
        <v>0.35768937180385102</v>
      </c>
      <c r="P203" s="135">
        <f t="shared" si="131"/>
        <v>0.35768937180385102</v>
      </c>
      <c r="Q203" s="135">
        <f t="shared" ref="Q203:S203" si="132">IF(Q$20, $H147, $H144)</f>
        <v>0.4287213679433281</v>
      </c>
      <c r="R203" s="135">
        <f t="shared" si="132"/>
        <v>0.35768937180385102</v>
      </c>
      <c r="S203" s="135">
        <f t="shared" si="132"/>
        <v>0.35768937180385102</v>
      </c>
      <c r="T203" s="135">
        <f t="shared" ref="T203:U203" si="133">IF(T$20, $H147, $H144)</f>
        <v>0.35768937180385102</v>
      </c>
      <c r="U203" s="135">
        <f t="shared" si="133"/>
        <v>0.35768937180385102</v>
      </c>
      <c r="V203" s="135">
        <f t="shared" ref="V203:W203" si="134">IF(V$20, $H147, $H144)</f>
        <v>0.35768937180385102</v>
      </c>
      <c r="W203" s="135">
        <f t="shared" si="134"/>
        <v>0.35768937180385102</v>
      </c>
      <c r="X203" s="135">
        <f t="shared" ref="X203:Y203" si="135">IF(X$20, $H147, $H144)</f>
        <v>0.35768937180385102</v>
      </c>
      <c r="Y203" s="135">
        <f t="shared" si="135"/>
        <v>0.35768937180385102</v>
      </c>
    </row>
    <row r="204" spans="5:25" x14ac:dyDescent="0.25">
      <c r="E204" s="24"/>
      <c r="F204" s="70" t="s">
        <v>257</v>
      </c>
      <c r="G204" s="57" t="s">
        <v>167</v>
      </c>
      <c r="H204" s="131"/>
      <c r="I204" s="28"/>
      <c r="J204" s="145">
        <f t="shared" ref="J204:K204" si="136">IF(J$20, $H148, $H145)</f>
        <v>7.5331039025118299E-2</v>
      </c>
      <c r="K204" s="145">
        <f t="shared" si="136"/>
        <v>7.5331039025118299E-2</v>
      </c>
      <c r="L204" s="145">
        <f t="shared" ref="L204:M204" si="137">IF(L$20, $H148, $H145)</f>
        <v>7.5331039025118299E-2</v>
      </c>
      <c r="M204" s="145">
        <f t="shared" si="137"/>
        <v>7.5331039025118299E-2</v>
      </c>
      <c r="N204" s="145">
        <f t="shared" ref="N204:P204" si="138">IF(N$20, $H148, $H145)</f>
        <v>7.5331039025118299E-2</v>
      </c>
      <c r="O204" s="145">
        <f t="shared" si="138"/>
        <v>7.5331039025118299E-2</v>
      </c>
      <c r="P204" s="145">
        <f t="shared" si="138"/>
        <v>7.5331039025118299E-2</v>
      </c>
      <c r="Q204" s="145">
        <f t="shared" ref="Q204:S204" si="139">IF(Q$20, $H148, $H145)</f>
        <v>7.5331039025118299E-2</v>
      </c>
      <c r="R204" s="145">
        <f t="shared" si="139"/>
        <v>7.5331039025118299E-2</v>
      </c>
      <c r="S204" s="145">
        <f t="shared" si="139"/>
        <v>7.5331039025118299E-2</v>
      </c>
      <c r="T204" s="145">
        <f t="shared" ref="T204:U204" si="140">IF(T$20, $H148, $H145)</f>
        <v>7.5331039025118299E-2</v>
      </c>
      <c r="U204" s="145">
        <f t="shared" si="140"/>
        <v>7.5331039025118299E-2</v>
      </c>
      <c r="V204" s="145">
        <f t="shared" ref="V204:W204" si="141">IF(V$20, $H148, $H145)</f>
        <v>7.5331039025118299E-2</v>
      </c>
      <c r="W204" s="145">
        <f t="shared" si="141"/>
        <v>7.5331039025118299E-2</v>
      </c>
      <c r="X204" s="145">
        <f t="shared" ref="X204:Y204" si="142">IF(X$20, $H148, $H145)</f>
        <v>7.5331039025118299E-2</v>
      </c>
      <c r="Y204" s="145">
        <f t="shared" si="142"/>
        <v>7.5331039025118299E-2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0.57365600287952934</v>
      </c>
      <c r="K207" s="144">
        <f t="shared" si="143"/>
        <v>0.57365600287952934</v>
      </c>
      <c r="L207" s="144">
        <f t="shared" ref="L207:M207" si="144">IF(L$20, $H154, $H151)</f>
        <v>0.57365600287952934</v>
      </c>
      <c r="M207" s="144">
        <f t="shared" si="144"/>
        <v>0.57365600287952934</v>
      </c>
      <c r="N207" s="144">
        <f t="shared" ref="N207:P207" si="145">IF(N$20, $H154, $H151)</f>
        <v>0.57365600287952934</v>
      </c>
      <c r="O207" s="144">
        <f t="shared" si="145"/>
        <v>0.57365600287952934</v>
      </c>
      <c r="P207" s="144">
        <f t="shared" si="145"/>
        <v>0.57365600287952934</v>
      </c>
      <c r="Q207" s="144">
        <f t="shared" ref="Q207:S207" si="146">IF(Q$20, $H154, $H151)</f>
        <v>0.50449809054735562</v>
      </c>
      <c r="R207" s="144">
        <f t="shared" si="146"/>
        <v>0.57365600287952934</v>
      </c>
      <c r="S207" s="144">
        <f t="shared" si="146"/>
        <v>0.57365600287952934</v>
      </c>
      <c r="T207" s="144">
        <f t="shared" ref="T207:U207" si="147">IF(T$20, $H154, $H151)</f>
        <v>0.57365600287952934</v>
      </c>
      <c r="U207" s="144">
        <f t="shared" si="147"/>
        <v>0.57365600287952934</v>
      </c>
      <c r="V207" s="144">
        <f t="shared" ref="V207:W207" si="148">IF(V$20, $H154, $H151)</f>
        <v>0.57365600287952934</v>
      </c>
      <c r="W207" s="144">
        <f t="shared" si="148"/>
        <v>0.57365600287952934</v>
      </c>
      <c r="X207" s="144">
        <f t="shared" ref="X207:Y207" si="149">IF(X$20, $H154, $H151)</f>
        <v>0.57365600287952934</v>
      </c>
      <c r="Y207" s="144">
        <f t="shared" si="149"/>
        <v>0.57365600287952934</v>
      </c>
    </row>
    <row r="208" spans="5:25" x14ac:dyDescent="0.25">
      <c r="E208" s="24"/>
      <c r="F208" s="62" t="s">
        <v>465</v>
      </c>
      <c r="G208" s="23" t="s">
        <v>167</v>
      </c>
      <c r="H208" s="21"/>
      <c r="J208" s="135">
        <f t="shared" ref="J208:K208" si="150">IF(J$20, $H155, $H152)</f>
        <v>0.39688275015487212</v>
      </c>
      <c r="K208" s="135">
        <f t="shared" si="150"/>
        <v>0.39688275015487212</v>
      </c>
      <c r="L208" s="135">
        <f t="shared" ref="L208:M208" si="151">IF(L$20, $H155, $H152)</f>
        <v>0.39688275015487212</v>
      </c>
      <c r="M208" s="135">
        <f t="shared" si="151"/>
        <v>0.39688275015487212</v>
      </c>
      <c r="N208" s="135">
        <f t="shared" ref="N208:P208" si="152">IF(N$20, $H155, $H152)</f>
        <v>0.39688275015487212</v>
      </c>
      <c r="O208" s="135">
        <f t="shared" si="152"/>
        <v>0.39688275015487212</v>
      </c>
      <c r="P208" s="135">
        <f t="shared" si="152"/>
        <v>0.39688275015487212</v>
      </c>
      <c r="Q208" s="135">
        <f t="shared" ref="Q208:S208" si="153">IF(Q$20, $H155, $H152)</f>
        <v>0.46604066248704579</v>
      </c>
      <c r="R208" s="135">
        <f t="shared" si="153"/>
        <v>0.39688275015487212</v>
      </c>
      <c r="S208" s="135">
        <f t="shared" si="153"/>
        <v>0.39688275015487212</v>
      </c>
      <c r="T208" s="135">
        <f t="shared" ref="T208:U208" si="154">IF(T$20, $H155, $H152)</f>
        <v>0.39688275015487212</v>
      </c>
      <c r="U208" s="135">
        <f t="shared" si="154"/>
        <v>0.39688275015487212</v>
      </c>
      <c r="V208" s="135">
        <f t="shared" ref="V208:W208" si="155">IF(V$20, $H155, $H152)</f>
        <v>0.39688275015487212</v>
      </c>
      <c r="W208" s="135">
        <f t="shared" si="155"/>
        <v>0.39688275015487212</v>
      </c>
      <c r="X208" s="135">
        <f t="shared" ref="X208:Y208" si="156">IF(X$20, $H155, $H152)</f>
        <v>0.39688275015487212</v>
      </c>
      <c r="Y208" s="135">
        <f t="shared" si="156"/>
        <v>0.39688275015487212</v>
      </c>
    </row>
    <row r="209" spans="3:27" x14ac:dyDescent="0.25">
      <c r="E209" s="24"/>
      <c r="F209" s="70" t="s">
        <v>257</v>
      </c>
      <c r="G209" s="57" t="s">
        <v>167</v>
      </c>
      <c r="H209" s="131"/>
      <c r="I209" s="28"/>
      <c r="J209" s="145">
        <f t="shared" ref="J209:K209" si="157">IF(J$20, $H156, $H153)</f>
        <v>2.9461246965598514E-2</v>
      </c>
      <c r="K209" s="145">
        <f t="shared" si="157"/>
        <v>2.9461246965598514E-2</v>
      </c>
      <c r="L209" s="145">
        <f t="shared" ref="L209:M209" si="158">IF(L$20, $H156, $H153)</f>
        <v>2.9461246965598514E-2</v>
      </c>
      <c r="M209" s="145">
        <f t="shared" si="158"/>
        <v>2.9461246965598514E-2</v>
      </c>
      <c r="N209" s="145">
        <f t="shared" ref="N209:P209" si="159">IF(N$20, $H156, $H153)</f>
        <v>2.9461246965598514E-2</v>
      </c>
      <c r="O209" s="145">
        <f t="shared" si="159"/>
        <v>2.9461246965598514E-2</v>
      </c>
      <c r="P209" s="145">
        <f t="shared" si="159"/>
        <v>2.9461246965598514E-2</v>
      </c>
      <c r="Q209" s="145">
        <f t="shared" ref="Q209:S209" si="160">IF(Q$20, $H156, $H153)</f>
        <v>2.9461246965598514E-2</v>
      </c>
      <c r="R209" s="145">
        <f t="shared" si="160"/>
        <v>2.9461246965598514E-2</v>
      </c>
      <c r="S209" s="145">
        <f t="shared" si="160"/>
        <v>2.9461246965598514E-2</v>
      </c>
      <c r="T209" s="145">
        <f t="shared" ref="T209:U209" si="161">IF(T$20, $H156, $H153)</f>
        <v>2.9461246965598514E-2</v>
      </c>
      <c r="U209" s="145">
        <f t="shared" si="161"/>
        <v>2.9461246965598514E-2</v>
      </c>
      <c r="V209" s="145">
        <f t="shared" ref="V209:W209" si="162">IF(V$20, $H156, $H153)</f>
        <v>2.9461246965598514E-2</v>
      </c>
      <c r="W209" s="145">
        <f t="shared" si="162"/>
        <v>2.9461246965598514E-2</v>
      </c>
      <c r="X209" s="145">
        <f t="shared" ref="X209:Y209" si="163">IF(X$20, $H156, $H153)</f>
        <v>2.9461246965598514E-2</v>
      </c>
      <c r="Y209" s="145">
        <f t="shared" si="163"/>
        <v>2.9461246965598514E-2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0.57365600287952934</v>
      </c>
      <c r="K212" s="144">
        <f t="shared" si="164"/>
        <v>0.57365600287952934</v>
      </c>
      <c r="L212" s="144">
        <f t="shared" ref="L212:M212" si="165">IF(L$20, $H162, $H159)</f>
        <v>0.57365600287952934</v>
      </c>
      <c r="M212" s="144">
        <f t="shared" si="165"/>
        <v>0.57365600287952934</v>
      </c>
      <c r="N212" s="144">
        <f t="shared" ref="N212:P212" si="166">IF(N$20, $H162, $H159)</f>
        <v>0.57365600287952934</v>
      </c>
      <c r="O212" s="144">
        <f t="shared" si="166"/>
        <v>0.57365600287952934</v>
      </c>
      <c r="P212" s="144">
        <f t="shared" si="166"/>
        <v>0.57365600287952934</v>
      </c>
      <c r="Q212" s="144">
        <f t="shared" ref="Q212:S212" si="167">IF(Q$20, $H162, $H159)</f>
        <v>0.50449809054735562</v>
      </c>
      <c r="R212" s="144">
        <f t="shared" si="167"/>
        <v>0.57365600287952934</v>
      </c>
      <c r="S212" s="144">
        <f t="shared" si="167"/>
        <v>0.57365600287952934</v>
      </c>
      <c r="T212" s="144">
        <f t="shared" ref="T212:U212" si="168">IF(T$20, $H162, $H159)</f>
        <v>0.57365600287952934</v>
      </c>
      <c r="U212" s="144">
        <f t="shared" si="168"/>
        <v>0.57365600287952934</v>
      </c>
      <c r="V212" s="144">
        <f t="shared" ref="V212:W212" si="169">IF(V$20, $H162, $H159)</f>
        <v>0.57365600287952934</v>
      </c>
      <c r="W212" s="144">
        <f t="shared" si="169"/>
        <v>0.57365600287952934</v>
      </c>
      <c r="X212" s="144">
        <f t="shared" ref="X212:Y212" si="170">IF(X$20, $H162, $H159)</f>
        <v>0.57365600287952934</v>
      </c>
      <c r="Y212" s="144">
        <f t="shared" si="170"/>
        <v>0.57365600287952934</v>
      </c>
    </row>
    <row r="213" spans="3:27" x14ac:dyDescent="0.25">
      <c r="E213" s="24"/>
      <c r="F213" s="62" t="s">
        <v>465</v>
      </c>
      <c r="G213" s="23" t="s">
        <v>167</v>
      </c>
      <c r="H213" s="21"/>
      <c r="J213" s="135">
        <f t="shared" ref="J213:K213" si="171">IF(J$20, $H163, $H160)</f>
        <v>0.39688275015487212</v>
      </c>
      <c r="K213" s="135">
        <f t="shared" si="171"/>
        <v>0.39688275015487212</v>
      </c>
      <c r="L213" s="135">
        <f t="shared" ref="L213:M213" si="172">IF(L$20, $H163, $H160)</f>
        <v>0.39688275015487212</v>
      </c>
      <c r="M213" s="135">
        <f t="shared" si="172"/>
        <v>0.39688275015487212</v>
      </c>
      <c r="N213" s="135">
        <f t="shared" ref="N213:P213" si="173">IF(N$20, $H163, $H160)</f>
        <v>0.39688275015487212</v>
      </c>
      <c r="O213" s="135">
        <f t="shared" si="173"/>
        <v>0.39688275015487212</v>
      </c>
      <c r="P213" s="135">
        <f t="shared" si="173"/>
        <v>0.39688275015487212</v>
      </c>
      <c r="Q213" s="135">
        <f t="shared" ref="Q213:S213" si="174">IF(Q$20, $H163, $H160)</f>
        <v>0.46604066248704579</v>
      </c>
      <c r="R213" s="135">
        <f t="shared" si="174"/>
        <v>0.39688275015487212</v>
      </c>
      <c r="S213" s="135">
        <f t="shared" si="174"/>
        <v>0.39688275015487212</v>
      </c>
      <c r="T213" s="135">
        <f t="shared" ref="T213:U213" si="175">IF(T$20, $H163, $H160)</f>
        <v>0.39688275015487212</v>
      </c>
      <c r="U213" s="135">
        <f t="shared" si="175"/>
        <v>0.39688275015487212</v>
      </c>
      <c r="V213" s="135">
        <f t="shared" ref="V213:W213" si="176">IF(V$20, $H163, $H160)</f>
        <v>0.39688275015487212</v>
      </c>
      <c r="W213" s="135">
        <f t="shared" si="176"/>
        <v>0.39688275015487212</v>
      </c>
      <c r="X213" s="135">
        <f t="shared" ref="X213:Y213" si="177">IF(X$20, $H163, $H160)</f>
        <v>0.39688275015487212</v>
      </c>
      <c r="Y213" s="135">
        <f t="shared" si="177"/>
        <v>0.39688275015487212</v>
      </c>
    </row>
    <row r="214" spans="3:27" x14ac:dyDescent="0.25">
      <c r="E214" s="24"/>
      <c r="F214" s="70" t="s">
        <v>257</v>
      </c>
      <c r="G214" s="57" t="s">
        <v>167</v>
      </c>
      <c r="H214" s="131"/>
      <c r="I214" s="28"/>
      <c r="J214" s="145">
        <f t="shared" ref="J214:K214" si="178">IF(J$20, $H164, $H161)</f>
        <v>2.9461246965598514E-2</v>
      </c>
      <c r="K214" s="145">
        <f t="shared" si="178"/>
        <v>2.9461246965598514E-2</v>
      </c>
      <c r="L214" s="145">
        <f t="shared" ref="L214:M214" si="179">IF(L$20, $H164, $H161)</f>
        <v>2.9461246965598514E-2</v>
      </c>
      <c r="M214" s="145">
        <f t="shared" si="179"/>
        <v>2.9461246965598514E-2</v>
      </c>
      <c r="N214" s="145">
        <f t="shared" ref="N214:P214" si="180">IF(N$20, $H164, $H161)</f>
        <v>2.9461246965598514E-2</v>
      </c>
      <c r="O214" s="145">
        <f t="shared" si="180"/>
        <v>2.9461246965598514E-2</v>
      </c>
      <c r="P214" s="145">
        <f t="shared" si="180"/>
        <v>2.9461246965598514E-2</v>
      </c>
      <c r="Q214" s="145">
        <f t="shared" ref="Q214:S214" si="181">IF(Q$20, $H164, $H161)</f>
        <v>2.9461246965598514E-2</v>
      </c>
      <c r="R214" s="145">
        <f t="shared" si="181"/>
        <v>2.9461246965598514E-2</v>
      </c>
      <c r="S214" s="145">
        <f t="shared" si="181"/>
        <v>2.9461246965598514E-2</v>
      </c>
      <c r="T214" s="145">
        <f t="shared" ref="T214:U214" si="182">IF(T$20, $H164, $H161)</f>
        <v>2.9461246965598514E-2</v>
      </c>
      <c r="U214" s="145">
        <f t="shared" si="182"/>
        <v>2.9461246965598514E-2</v>
      </c>
      <c r="V214" s="145">
        <f t="shared" ref="V214:W214" si="183">IF(V$20, $H164, $H161)</f>
        <v>2.9461246965598514E-2</v>
      </c>
      <c r="W214" s="145">
        <f t="shared" si="183"/>
        <v>2.9461246965598514E-2</v>
      </c>
      <c r="X214" s="145">
        <f t="shared" ref="X214:Y214" si="184">IF(X$20, $H164, $H161)</f>
        <v>2.9461246965598514E-2</v>
      </c>
      <c r="Y214" s="145">
        <f t="shared" si="184"/>
        <v>2.9461246965598514E-2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0.57365600287952934</v>
      </c>
      <c r="K217" s="144">
        <f t="shared" si="185"/>
        <v>0.57365600287952934</v>
      </c>
      <c r="L217" s="144">
        <f t="shared" ref="L217:M217" si="186">IF(L$20, $H170, $H167)</f>
        <v>0.57365600287952934</v>
      </c>
      <c r="M217" s="144">
        <f t="shared" si="186"/>
        <v>0.57365600287952934</v>
      </c>
      <c r="N217" s="144">
        <f t="shared" ref="N217:P217" si="187">IF(N$20, $H170, $H167)</f>
        <v>0.57365600287952934</v>
      </c>
      <c r="O217" s="144">
        <f t="shared" si="187"/>
        <v>0.57365600287952934</v>
      </c>
      <c r="P217" s="144">
        <f t="shared" si="187"/>
        <v>0.57365600287952934</v>
      </c>
      <c r="Q217" s="144">
        <f t="shared" ref="Q217:S217" si="188">IF(Q$20, $H170, $H167)</f>
        <v>0.50449809054735562</v>
      </c>
      <c r="R217" s="144">
        <f t="shared" si="188"/>
        <v>0.57365600287952934</v>
      </c>
      <c r="S217" s="144">
        <f t="shared" si="188"/>
        <v>0.57365600287952934</v>
      </c>
      <c r="T217" s="144">
        <f t="shared" ref="T217:U217" si="189">IF(T$20, $H170, $H167)</f>
        <v>0.57365600287952934</v>
      </c>
      <c r="U217" s="144">
        <f t="shared" si="189"/>
        <v>0.57365600287952934</v>
      </c>
      <c r="V217" s="144">
        <f t="shared" ref="V217:W217" si="190">IF(V$20, $H170, $H167)</f>
        <v>0.57365600287952934</v>
      </c>
      <c r="W217" s="144">
        <f t="shared" si="190"/>
        <v>0.57365600287952934</v>
      </c>
      <c r="X217" s="144">
        <f t="shared" ref="X217:Y217" si="191">IF(X$20, $H170, $H167)</f>
        <v>0.57365600287952934</v>
      </c>
      <c r="Y217" s="144">
        <f t="shared" si="191"/>
        <v>0.57365600287952934</v>
      </c>
    </row>
    <row r="218" spans="3:27" x14ac:dyDescent="0.25">
      <c r="E218" s="24"/>
      <c r="F218" s="62" t="s">
        <v>465</v>
      </c>
      <c r="G218" s="23" t="s">
        <v>167</v>
      </c>
      <c r="H218" s="21"/>
      <c r="J218" s="135">
        <f t="shared" ref="J218:K218" si="192">IF(J$20, $H171, $H168)</f>
        <v>0.39688275015487212</v>
      </c>
      <c r="K218" s="135">
        <f t="shared" si="192"/>
        <v>0.39688275015487212</v>
      </c>
      <c r="L218" s="135">
        <f t="shared" ref="L218:M218" si="193">IF(L$20, $H171, $H168)</f>
        <v>0.39688275015487212</v>
      </c>
      <c r="M218" s="135">
        <f t="shared" si="193"/>
        <v>0.39688275015487212</v>
      </c>
      <c r="N218" s="135">
        <f t="shared" ref="N218:P218" si="194">IF(N$20, $H171, $H168)</f>
        <v>0.39688275015487212</v>
      </c>
      <c r="O218" s="135">
        <f t="shared" si="194"/>
        <v>0.39688275015487212</v>
      </c>
      <c r="P218" s="135">
        <f t="shared" si="194"/>
        <v>0.39688275015487212</v>
      </c>
      <c r="Q218" s="135">
        <f t="shared" ref="Q218:S218" si="195">IF(Q$20, $H171, $H168)</f>
        <v>0.46604066248704579</v>
      </c>
      <c r="R218" s="135">
        <f t="shared" si="195"/>
        <v>0.39688275015487212</v>
      </c>
      <c r="S218" s="135">
        <f t="shared" si="195"/>
        <v>0.39688275015487212</v>
      </c>
      <c r="T218" s="135">
        <f t="shared" ref="T218:U218" si="196">IF(T$20, $H171, $H168)</f>
        <v>0.39688275015487212</v>
      </c>
      <c r="U218" s="135">
        <f t="shared" si="196"/>
        <v>0.39688275015487212</v>
      </c>
      <c r="V218" s="135">
        <f t="shared" ref="V218:W218" si="197">IF(V$20, $H171, $H168)</f>
        <v>0.39688275015487212</v>
      </c>
      <c r="W218" s="135">
        <f t="shared" si="197"/>
        <v>0.39688275015487212</v>
      </c>
      <c r="X218" s="135">
        <f t="shared" ref="X218:Y218" si="198">IF(X$20, $H171, $H168)</f>
        <v>0.39688275015487212</v>
      </c>
      <c r="Y218" s="135">
        <f t="shared" si="198"/>
        <v>0.39688275015487212</v>
      </c>
    </row>
    <row r="219" spans="3:27" x14ac:dyDescent="0.25">
      <c r="E219" s="24"/>
      <c r="F219" s="70" t="s">
        <v>257</v>
      </c>
      <c r="G219" s="57" t="s">
        <v>167</v>
      </c>
      <c r="H219" s="131"/>
      <c r="I219" s="28"/>
      <c r="J219" s="145">
        <f t="shared" ref="J219:K219" si="199">IF(J$20, $H172, $H169)</f>
        <v>2.9461246965598514E-2</v>
      </c>
      <c r="K219" s="145">
        <f t="shared" si="199"/>
        <v>2.9461246965598514E-2</v>
      </c>
      <c r="L219" s="145">
        <f t="shared" ref="L219:M219" si="200">IF(L$20, $H172, $H169)</f>
        <v>2.9461246965598514E-2</v>
      </c>
      <c r="M219" s="145">
        <f t="shared" si="200"/>
        <v>2.9461246965598514E-2</v>
      </c>
      <c r="N219" s="145">
        <f t="shared" ref="N219:P219" si="201">IF(N$20, $H172, $H169)</f>
        <v>2.9461246965598514E-2</v>
      </c>
      <c r="O219" s="145">
        <f t="shared" si="201"/>
        <v>2.9461246965598514E-2</v>
      </c>
      <c r="P219" s="145">
        <f t="shared" si="201"/>
        <v>2.9461246965598514E-2</v>
      </c>
      <c r="Q219" s="145">
        <f t="shared" ref="Q219:S219" si="202">IF(Q$20, $H172, $H169)</f>
        <v>2.9461246965598514E-2</v>
      </c>
      <c r="R219" s="145">
        <f t="shared" si="202"/>
        <v>2.9461246965598514E-2</v>
      </c>
      <c r="S219" s="145">
        <f t="shared" si="202"/>
        <v>2.9461246965598514E-2</v>
      </c>
      <c r="T219" s="145">
        <f t="shared" ref="T219:U219" si="203">IF(T$20, $H172, $H169)</f>
        <v>2.9461246965598514E-2</v>
      </c>
      <c r="U219" s="145">
        <f t="shared" si="203"/>
        <v>2.9461246965598514E-2</v>
      </c>
      <c r="V219" s="145">
        <f t="shared" ref="V219:W219" si="204">IF(V$20, $H172, $H169)</f>
        <v>2.9461246965598514E-2</v>
      </c>
      <c r="W219" s="145">
        <f t="shared" si="204"/>
        <v>2.9461246965598514E-2</v>
      </c>
      <c r="X219" s="145">
        <f t="shared" ref="X219:Y219" si="205">IF(X$20, $H172, $H169)</f>
        <v>2.9461246965598514E-2</v>
      </c>
      <c r="Y219" s="145">
        <f t="shared" si="205"/>
        <v>2.9461246965598514E-2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1.5384615384615385E-3</v>
      </c>
      <c r="K224" s="148">
        <f t="shared" si="206"/>
        <v>1.5384615384615385E-3</v>
      </c>
      <c r="L224" s="148">
        <f t="shared" si="206"/>
        <v>1.5384615384615385E-3</v>
      </c>
      <c r="M224" s="148">
        <f t="shared" si="206"/>
        <v>1.5384615384615385E-3</v>
      </c>
      <c r="N224" s="148">
        <f t="shared" si="206"/>
        <v>1.5384615384615385E-3</v>
      </c>
      <c r="O224" s="148">
        <f t="shared" si="206"/>
        <v>1.5384615384615385E-3</v>
      </c>
      <c r="P224" s="148">
        <f t="shared" si="206"/>
        <v>1.5384615384615385E-3</v>
      </c>
      <c r="Q224" s="148">
        <f t="shared" si="206"/>
        <v>5.1948051948051948E-3</v>
      </c>
      <c r="R224" s="148">
        <f t="shared" si="206"/>
        <v>1.5384615384615385E-3</v>
      </c>
      <c r="S224" s="148">
        <f t="shared" si="206"/>
        <v>1.5384615384615385E-3</v>
      </c>
      <c r="T224" s="148">
        <f t="shared" si="206"/>
        <v>1.5384615384615385E-3</v>
      </c>
      <c r="U224" s="148">
        <f t="shared" si="206"/>
        <v>1.5384615384615385E-3</v>
      </c>
      <c r="V224" s="148">
        <f t="shared" si="206"/>
        <v>1.5384615384615385E-3</v>
      </c>
      <c r="W224" s="148">
        <f t="shared" si="206"/>
        <v>1.5384615384615385E-3</v>
      </c>
      <c r="X224" s="148">
        <f t="shared" si="206"/>
        <v>1.5384615384615385E-3</v>
      </c>
      <c r="Y224" s="148">
        <f t="shared" si="206"/>
        <v>1.5384615384615385E-3</v>
      </c>
    </row>
    <row r="225" spans="5:25" x14ac:dyDescent="0.25">
      <c r="F225" s="23" t="s">
        <v>465</v>
      </c>
      <c r="G225" s="23" t="s">
        <v>488</v>
      </c>
      <c r="J225" s="79">
        <f t="shared" ref="J225:Y225" si="207">1 / J25</f>
        <v>2.6624068157614486E-4</v>
      </c>
      <c r="K225" s="79">
        <f t="shared" si="207"/>
        <v>2.6624068157614486E-4</v>
      </c>
      <c r="L225" s="79">
        <f t="shared" si="207"/>
        <v>2.6624068157614486E-4</v>
      </c>
      <c r="M225" s="79">
        <f t="shared" si="207"/>
        <v>2.6624068157614486E-4</v>
      </c>
      <c r="N225" s="79">
        <f t="shared" si="207"/>
        <v>2.6624068157614486E-4</v>
      </c>
      <c r="O225" s="79">
        <f t="shared" si="207"/>
        <v>2.6624068157614486E-4</v>
      </c>
      <c r="P225" s="79">
        <f t="shared" si="207"/>
        <v>2.6624068157614486E-4</v>
      </c>
      <c r="Q225" s="79">
        <f t="shared" si="207"/>
        <v>2.3733238400379733E-4</v>
      </c>
      <c r="R225" s="79">
        <f t="shared" si="207"/>
        <v>2.6624068157614486E-4</v>
      </c>
      <c r="S225" s="79">
        <f t="shared" si="207"/>
        <v>2.6624068157614486E-4</v>
      </c>
      <c r="T225" s="79">
        <f t="shared" si="207"/>
        <v>2.6624068157614486E-4</v>
      </c>
      <c r="U225" s="79">
        <f t="shared" si="207"/>
        <v>2.6624068157614486E-4</v>
      </c>
      <c r="V225" s="79">
        <f t="shared" si="207"/>
        <v>2.6624068157614486E-4</v>
      </c>
      <c r="W225" s="79">
        <f t="shared" si="207"/>
        <v>2.6624068157614486E-4</v>
      </c>
      <c r="X225" s="79">
        <f t="shared" si="207"/>
        <v>2.6624068157614486E-4</v>
      </c>
      <c r="Y225" s="79">
        <f t="shared" si="207"/>
        <v>2.6624068157614486E-4</v>
      </c>
    </row>
    <row r="226" spans="5:25" x14ac:dyDescent="0.25">
      <c r="F226" s="57" t="s">
        <v>257</v>
      </c>
      <c r="G226" s="57" t="s">
        <v>488</v>
      </c>
      <c r="H226" s="28"/>
      <c r="I226" s="28"/>
      <c r="J226" s="72">
        <f t="shared" ref="J226:Y226" si="208">1 / J26</f>
        <v>2.2841480127912289E-4</v>
      </c>
      <c r="K226" s="72">
        <f t="shared" si="208"/>
        <v>2.2841480127912289E-4</v>
      </c>
      <c r="L226" s="72">
        <f t="shared" si="208"/>
        <v>2.2841480127912289E-4</v>
      </c>
      <c r="M226" s="72">
        <f t="shared" si="208"/>
        <v>2.2841480127912289E-4</v>
      </c>
      <c r="N226" s="72">
        <f t="shared" si="208"/>
        <v>2.2841480127912289E-4</v>
      </c>
      <c r="O226" s="72">
        <f t="shared" si="208"/>
        <v>2.2841480127912289E-4</v>
      </c>
      <c r="P226" s="72">
        <f t="shared" si="208"/>
        <v>2.2841480127912289E-4</v>
      </c>
      <c r="Q226" s="72">
        <f t="shared" si="208"/>
        <v>2.2841480127912289E-4</v>
      </c>
      <c r="R226" s="72">
        <f t="shared" si="208"/>
        <v>2.2841480127912289E-4</v>
      </c>
      <c r="S226" s="72">
        <f t="shared" si="208"/>
        <v>2.2841480127912289E-4</v>
      </c>
      <c r="T226" s="72">
        <f t="shared" si="208"/>
        <v>2.2841480127912289E-4</v>
      </c>
      <c r="U226" s="72">
        <f t="shared" si="208"/>
        <v>2.2841480127912289E-4</v>
      </c>
      <c r="V226" s="72">
        <f t="shared" si="208"/>
        <v>2.2841480127912289E-4</v>
      </c>
      <c r="W226" s="72">
        <f t="shared" si="208"/>
        <v>2.2841480127912289E-4</v>
      </c>
      <c r="X226" s="72">
        <f t="shared" si="208"/>
        <v>2.2841480127912289E-4</v>
      </c>
      <c r="Y226" s="72">
        <f t="shared" si="208"/>
        <v>2.2841480127912289E-4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10.178166521662675</v>
      </c>
      <c r="K229" s="143">
        <f t="shared" ref="K229:Y229" si="209">K177 * K$224 * hours_in_year</f>
        <v>10.178166521662675</v>
      </c>
      <c r="L229" s="143">
        <f t="shared" si="209"/>
        <v>10.178166521662675</v>
      </c>
      <c r="M229" s="143">
        <f t="shared" si="209"/>
        <v>10.178166521662675</v>
      </c>
      <c r="N229" s="143">
        <f t="shared" si="209"/>
        <v>10.178166521662675</v>
      </c>
      <c r="O229" s="143">
        <f t="shared" si="209"/>
        <v>10.178166521662675</v>
      </c>
      <c r="P229" s="143">
        <f t="shared" si="209"/>
        <v>10.178166521662675</v>
      </c>
      <c r="Q229" s="143">
        <f t="shared" si="209"/>
        <v>27.990289503804799</v>
      </c>
      <c r="R229" s="143">
        <f t="shared" si="209"/>
        <v>10.178166521662675</v>
      </c>
      <c r="S229" s="143">
        <f t="shared" si="209"/>
        <v>10.178166521662675</v>
      </c>
      <c r="T229" s="143">
        <f t="shared" si="209"/>
        <v>10.178166521662675</v>
      </c>
      <c r="U229" s="143">
        <f t="shared" si="209"/>
        <v>10.178166521662675</v>
      </c>
      <c r="V229" s="143">
        <f t="shared" si="209"/>
        <v>10.178166521662675</v>
      </c>
      <c r="W229" s="143">
        <f t="shared" si="209"/>
        <v>10.178166521662675</v>
      </c>
      <c r="X229" s="143">
        <f t="shared" si="209"/>
        <v>10.178166521662675</v>
      </c>
      <c r="Y229" s="143">
        <f t="shared" si="209"/>
        <v>10.178166521662675</v>
      </c>
    </row>
    <row r="230" spans="5:25" x14ac:dyDescent="0.25">
      <c r="F230" s="150" t="s">
        <v>192</v>
      </c>
      <c r="G230" s="23" t="s">
        <v>283</v>
      </c>
      <c r="J230" s="143">
        <f t="shared" ref="J230:Y230" si="210">J182 * J224 * hours_in_year</f>
        <v>7.6620749404282051</v>
      </c>
      <c r="K230" s="143">
        <f t="shared" si="210"/>
        <v>7.6620749404282051</v>
      </c>
      <c r="L230" s="143">
        <f t="shared" si="210"/>
        <v>7.6620749404282051</v>
      </c>
      <c r="M230" s="143">
        <f t="shared" si="210"/>
        <v>7.6620749404282051</v>
      </c>
      <c r="N230" s="143">
        <f t="shared" si="210"/>
        <v>7.6620749404282051</v>
      </c>
      <c r="O230" s="143">
        <f t="shared" si="210"/>
        <v>7.6620749404282051</v>
      </c>
      <c r="P230" s="143">
        <f t="shared" si="210"/>
        <v>7.6620749404282051</v>
      </c>
      <c r="Q230" s="143">
        <f t="shared" si="210"/>
        <v>22.630668349034632</v>
      </c>
      <c r="R230" s="143">
        <f t="shared" si="210"/>
        <v>7.6620749404282051</v>
      </c>
      <c r="S230" s="143">
        <f t="shared" si="210"/>
        <v>7.6620749404282051</v>
      </c>
      <c r="T230" s="143">
        <f t="shared" si="210"/>
        <v>7.6620749404282051</v>
      </c>
      <c r="U230" s="143">
        <f t="shared" si="210"/>
        <v>7.6620749404282051</v>
      </c>
      <c r="V230" s="143">
        <f t="shared" si="210"/>
        <v>7.6620749404282051</v>
      </c>
      <c r="W230" s="143">
        <f t="shared" si="210"/>
        <v>7.6620749404282051</v>
      </c>
      <c r="X230" s="143">
        <f t="shared" si="210"/>
        <v>7.6620749404282051</v>
      </c>
      <c r="Y230" s="143">
        <f t="shared" si="210"/>
        <v>7.6620749404282051</v>
      </c>
    </row>
    <row r="231" spans="5:25" x14ac:dyDescent="0.25">
      <c r="F231" s="150" t="s">
        <v>193</v>
      </c>
      <c r="G231" s="23" t="s">
        <v>283</v>
      </c>
      <c r="J231" s="143">
        <f t="shared" ref="J231:Y231" si="211">J187 * J224 * hours_in_year</f>
        <v>7.6620749404282051</v>
      </c>
      <c r="K231" s="143">
        <f t="shared" si="211"/>
        <v>7.6620749404282051</v>
      </c>
      <c r="L231" s="143">
        <f t="shared" si="211"/>
        <v>7.6620749404282051</v>
      </c>
      <c r="M231" s="143">
        <f t="shared" si="211"/>
        <v>7.6620749404282051</v>
      </c>
      <c r="N231" s="143">
        <f t="shared" si="211"/>
        <v>7.6620749404282051</v>
      </c>
      <c r="O231" s="143">
        <f t="shared" si="211"/>
        <v>7.6620749404282051</v>
      </c>
      <c r="P231" s="143">
        <f t="shared" si="211"/>
        <v>7.6620749404282051</v>
      </c>
      <c r="Q231" s="143">
        <f t="shared" si="211"/>
        <v>22.630668349034632</v>
      </c>
      <c r="R231" s="143">
        <f t="shared" si="211"/>
        <v>7.6620749404282051</v>
      </c>
      <c r="S231" s="143">
        <f t="shared" si="211"/>
        <v>7.6620749404282051</v>
      </c>
      <c r="T231" s="143">
        <f t="shared" si="211"/>
        <v>7.6620749404282051</v>
      </c>
      <c r="U231" s="143">
        <f t="shared" si="211"/>
        <v>7.6620749404282051</v>
      </c>
      <c r="V231" s="143">
        <f t="shared" si="211"/>
        <v>7.6620749404282051</v>
      </c>
      <c r="W231" s="143">
        <f t="shared" si="211"/>
        <v>7.6620749404282051</v>
      </c>
      <c r="X231" s="143">
        <f t="shared" si="211"/>
        <v>7.6620749404282051</v>
      </c>
      <c r="Y231" s="143">
        <f t="shared" si="211"/>
        <v>7.6620749404282051</v>
      </c>
    </row>
    <row r="232" spans="5:25" x14ac:dyDescent="0.25">
      <c r="F232" s="150" t="s">
        <v>194</v>
      </c>
      <c r="G232" s="23" t="s">
        <v>283</v>
      </c>
      <c r="J232" s="143">
        <f t="shared" ref="J232:Y232" si="212">J192 * J224 * hours_in_year</f>
        <v>7.7522989681442853</v>
      </c>
      <c r="K232" s="143">
        <f t="shared" si="212"/>
        <v>7.7522989681442853</v>
      </c>
      <c r="L232" s="143">
        <f t="shared" si="212"/>
        <v>7.7522989681442853</v>
      </c>
      <c r="M232" s="143">
        <f t="shared" si="212"/>
        <v>7.7522989681442853</v>
      </c>
      <c r="N232" s="143">
        <f t="shared" si="212"/>
        <v>7.7522989681442853</v>
      </c>
      <c r="O232" s="143">
        <f t="shared" si="212"/>
        <v>7.7522989681442853</v>
      </c>
      <c r="P232" s="143">
        <f t="shared" si="212"/>
        <v>7.7522989681442853</v>
      </c>
      <c r="Q232" s="143">
        <f t="shared" si="212"/>
        <v>23.020837544768682</v>
      </c>
      <c r="R232" s="143">
        <f t="shared" si="212"/>
        <v>7.7522989681442853</v>
      </c>
      <c r="S232" s="143">
        <f t="shared" si="212"/>
        <v>7.7522989681442853</v>
      </c>
      <c r="T232" s="143">
        <f t="shared" si="212"/>
        <v>7.7522989681442853</v>
      </c>
      <c r="U232" s="143">
        <f t="shared" si="212"/>
        <v>7.7522989681442853</v>
      </c>
      <c r="V232" s="143">
        <f t="shared" si="212"/>
        <v>7.7522989681442853</v>
      </c>
      <c r="W232" s="143">
        <f t="shared" si="212"/>
        <v>7.7522989681442853</v>
      </c>
      <c r="X232" s="143">
        <f t="shared" si="212"/>
        <v>7.7522989681442853</v>
      </c>
      <c r="Y232" s="143">
        <f t="shared" si="212"/>
        <v>7.7522989681442853</v>
      </c>
    </row>
    <row r="233" spans="5:25" x14ac:dyDescent="0.25">
      <c r="F233" s="150" t="s">
        <v>195</v>
      </c>
      <c r="G233" s="23" t="s">
        <v>283</v>
      </c>
      <c r="J233" s="143">
        <f t="shared" ref="J233:Y233" si="213">J197 * J224 * hours_in_year</f>
        <v>7.7522989681442853</v>
      </c>
      <c r="K233" s="143">
        <f t="shared" si="213"/>
        <v>7.7522989681442853</v>
      </c>
      <c r="L233" s="143">
        <f t="shared" si="213"/>
        <v>7.7522989681442853</v>
      </c>
      <c r="M233" s="143">
        <f t="shared" si="213"/>
        <v>7.7522989681442853</v>
      </c>
      <c r="N233" s="143">
        <f t="shared" si="213"/>
        <v>7.7522989681442853</v>
      </c>
      <c r="O233" s="143">
        <f t="shared" si="213"/>
        <v>7.7522989681442853</v>
      </c>
      <c r="P233" s="143">
        <f t="shared" si="213"/>
        <v>7.7522989681442853</v>
      </c>
      <c r="Q233" s="143">
        <f t="shared" si="213"/>
        <v>23.020837544768682</v>
      </c>
      <c r="R233" s="143">
        <f t="shared" si="213"/>
        <v>7.7522989681442853</v>
      </c>
      <c r="S233" s="143">
        <f t="shared" si="213"/>
        <v>7.7522989681442853</v>
      </c>
      <c r="T233" s="143">
        <f t="shared" si="213"/>
        <v>7.7522989681442853</v>
      </c>
      <c r="U233" s="143">
        <f t="shared" si="213"/>
        <v>7.7522989681442853</v>
      </c>
      <c r="V233" s="143">
        <f t="shared" si="213"/>
        <v>7.7522989681442853</v>
      </c>
      <c r="W233" s="143">
        <f t="shared" si="213"/>
        <v>7.7522989681442853</v>
      </c>
      <c r="X233" s="143">
        <f t="shared" si="213"/>
        <v>7.7522989681442853</v>
      </c>
      <c r="Y233" s="143">
        <f t="shared" si="213"/>
        <v>7.7522989681442853</v>
      </c>
    </row>
    <row r="234" spans="5:25" x14ac:dyDescent="0.25">
      <c r="F234" s="150" t="s">
        <v>196</v>
      </c>
      <c r="G234" s="23" t="s">
        <v>283</v>
      </c>
      <c r="J234" s="143">
        <f t="shared" ref="J234:Y234" si="214">J202 * J224 * hours_in_year</f>
        <v>7.6620749404282051</v>
      </c>
      <c r="K234" s="143">
        <f t="shared" si="214"/>
        <v>7.6620749404282051</v>
      </c>
      <c r="L234" s="143">
        <f t="shared" si="214"/>
        <v>7.6620749404282051</v>
      </c>
      <c r="M234" s="143">
        <f t="shared" si="214"/>
        <v>7.6620749404282051</v>
      </c>
      <c r="N234" s="143">
        <f t="shared" si="214"/>
        <v>7.6620749404282051</v>
      </c>
      <c r="O234" s="143">
        <f t="shared" si="214"/>
        <v>7.6620749404282051</v>
      </c>
      <c r="P234" s="143">
        <f t="shared" si="214"/>
        <v>7.6620749404282051</v>
      </c>
      <c r="Q234" s="143">
        <f t="shared" si="214"/>
        <v>22.630668349034632</v>
      </c>
      <c r="R234" s="143">
        <f t="shared" si="214"/>
        <v>7.6620749404282051</v>
      </c>
      <c r="S234" s="143">
        <f t="shared" si="214"/>
        <v>7.6620749404282051</v>
      </c>
      <c r="T234" s="143">
        <f t="shared" si="214"/>
        <v>7.6620749404282051</v>
      </c>
      <c r="U234" s="143">
        <f t="shared" si="214"/>
        <v>7.6620749404282051</v>
      </c>
      <c r="V234" s="143">
        <f t="shared" si="214"/>
        <v>7.6620749404282051</v>
      </c>
      <c r="W234" s="143">
        <f t="shared" si="214"/>
        <v>7.6620749404282051</v>
      </c>
      <c r="X234" s="143">
        <f t="shared" si="214"/>
        <v>7.6620749404282051</v>
      </c>
      <c r="Y234" s="143">
        <f t="shared" si="214"/>
        <v>7.6620749404282051</v>
      </c>
    </row>
    <row r="235" spans="5:25" x14ac:dyDescent="0.25">
      <c r="F235" s="150" t="s">
        <v>197</v>
      </c>
      <c r="G235" s="23" t="s">
        <v>283</v>
      </c>
      <c r="J235" s="143">
        <f t="shared" ref="J235:Y235" si="215">J207 * J224 * hours_in_year</f>
        <v>7.7522989681442853</v>
      </c>
      <c r="K235" s="143">
        <f t="shared" si="215"/>
        <v>7.7522989681442853</v>
      </c>
      <c r="L235" s="143">
        <f t="shared" si="215"/>
        <v>7.7522989681442853</v>
      </c>
      <c r="M235" s="143">
        <f t="shared" si="215"/>
        <v>7.7522989681442853</v>
      </c>
      <c r="N235" s="143">
        <f t="shared" si="215"/>
        <v>7.7522989681442853</v>
      </c>
      <c r="O235" s="143">
        <f t="shared" si="215"/>
        <v>7.7522989681442853</v>
      </c>
      <c r="P235" s="143">
        <f t="shared" si="215"/>
        <v>7.7522989681442853</v>
      </c>
      <c r="Q235" s="143">
        <f t="shared" si="215"/>
        <v>23.020837544768682</v>
      </c>
      <c r="R235" s="143">
        <f t="shared" si="215"/>
        <v>7.7522989681442853</v>
      </c>
      <c r="S235" s="143">
        <f t="shared" si="215"/>
        <v>7.7522989681442853</v>
      </c>
      <c r="T235" s="143">
        <f t="shared" si="215"/>
        <v>7.7522989681442853</v>
      </c>
      <c r="U235" s="143">
        <f t="shared" si="215"/>
        <v>7.7522989681442853</v>
      </c>
      <c r="V235" s="143">
        <f t="shared" si="215"/>
        <v>7.7522989681442853</v>
      </c>
      <c r="W235" s="143">
        <f t="shared" si="215"/>
        <v>7.7522989681442853</v>
      </c>
      <c r="X235" s="143">
        <f t="shared" si="215"/>
        <v>7.7522989681442853</v>
      </c>
      <c r="Y235" s="143">
        <f t="shared" si="215"/>
        <v>7.7522989681442853</v>
      </c>
    </row>
    <row r="236" spans="5:25" x14ac:dyDescent="0.25">
      <c r="F236" s="150" t="s">
        <v>198</v>
      </c>
      <c r="G236" s="23" t="s">
        <v>283</v>
      </c>
      <c r="J236" s="143">
        <f t="shared" ref="J236:Y236" si="216">J212 * J224 * hours_in_year</f>
        <v>7.7522989681442853</v>
      </c>
      <c r="K236" s="143">
        <f t="shared" si="216"/>
        <v>7.7522989681442853</v>
      </c>
      <c r="L236" s="143">
        <f t="shared" si="216"/>
        <v>7.7522989681442853</v>
      </c>
      <c r="M236" s="143">
        <f t="shared" si="216"/>
        <v>7.7522989681442853</v>
      </c>
      <c r="N236" s="143">
        <f t="shared" si="216"/>
        <v>7.7522989681442853</v>
      </c>
      <c r="O236" s="143">
        <f t="shared" si="216"/>
        <v>7.7522989681442853</v>
      </c>
      <c r="P236" s="143">
        <f t="shared" si="216"/>
        <v>7.7522989681442853</v>
      </c>
      <c r="Q236" s="143">
        <f t="shared" si="216"/>
        <v>23.020837544768682</v>
      </c>
      <c r="R236" s="143">
        <f t="shared" si="216"/>
        <v>7.7522989681442853</v>
      </c>
      <c r="S236" s="143">
        <f t="shared" si="216"/>
        <v>7.7522989681442853</v>
      </c>
      <c r="T236" s="143">
        <f t="shared" si="216"/>
        <v>7.7522989681442853</v>
      </c>
      <c r="U236" s="143">
        <f t="shared" si="216"/>
        <v>7.7522989681442853</v>
      </c>
      <c r="V236" s="143">
        <f t="shared" si="216"/>
        <v>7.7522989681442853</v>
      </c>
      <c r="W236" s="143">
        <f t="shared" si="216"/>
        <v>7.7522989681442853</v>
      </c>
      <c r="X236" s="143">
        <f t="shared" si="216"/>
        <v>7.7522989681442853</v>
      </c>
      <c r="Y236" s="143">
        <f t="shared" si="216"/>
        <v>7.7522989681442853</v>
      </c>
    </row>
    <row r="237" spans="5:25" x14ac:dyDescent="0.25">
      <c r="F237" s="151" t="s">
        <v>199</v>
      </c>
      <c r="G237" s="57" t="s">
        <v>283</v>
      </c>
      <c r="H237" s="28"/>
      <c r="I237" s="28"/>
      <c r="J237" s="143">
        <f t="shared" ref="J237:Y237" si="217">J217 * J224 * hours_in_year</f>
        <v>7.7522989681442853</v>
      </c>
      <c r="K237" s="143">
        <f t="shared" si="217"/>
        <v>7.7522989681442853</v>
      </c>
      <c r="L237" s="143">
        <f t="shared" si="217"/>
        <v>7.7522989681442853</v>
      </c>
      <c r="M237" s="143">
        <f t="shared" si="217"/>
        <v>7.7522989681442853</v>
      </c>
      <c r="N237" s="143">
        <f t="shared" si="217"/>
        <v>7.7522989681442853</v>
      </c>
      <c r="O237" s="143">
        <f t="shared" si="217"/>
        <v>7.7522989681442853</v>
      </c>
      <c r="P237" s="143">
        <f t="shared" si="217"/>
        <v>7.7522989681442853</v>
      </c>
      <c r="Q237" s="143">
        <f t="shared" si="217"/>
        <v>23.020837544768682</v>
      </c>
      <c r="R237" s="143">
        <f t="shared" si="217"/>
        <v>7.7522989681442853</v>
      </c>
      <c r="S237" s="143">
        <f t="shared" si="217"/>
        <v>7.7522989681442853</v>
      </c>
      <c r="T237" s="143">
        <f t="shared" si="217"/>
        <v>7.7522989681442853</v>
      </c>
      <c r="U237" s="143">
        <f t="shared" si="217"/>
        <v>7.7522989681442853</v>
      </c>
      <c r="V237" s="143">
        <f t="shared" si="217"/>
        <v>7.7522989681442853</v>
      </c>
      <c r="W237" s="143">
        <f t="shared" si="217"/>
        <v>7.7522989681442853</v>
      </c>
      <c r="X237" s="143">
        <f t="shared" si="217"/>
        <v>7.7522989681442853</v>
      </c>
      <c r="Y237" s="143">
        <f t="shared" si="217"/>
        <v>7.7522989681442853</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0.5333858001408206</v>
      </c>
      <c r="K240" s="143">
        <f t="shared" si="218"/>
        <v>0.5333858001408206</v>
      </c>
      <c r="L240" s="143">
        <f t="shared" si="218"/>
        <v>0.5333858001408206</v>
      </c>
      <c r="M240" s="143">
        <f t="shared" si="218"/>
        <v>0.5333858001408206</v>
      </c>
      <c r="N240" s="143">
        <f t="shared" si="218"/>
        <v>0.5333858001408206</v>
      </c>
      <c r="O240" s="143">
        <f t="shared" si="218"/>
        <v>0.5333858001408206</v>
      </c>
      <c r="P240" s="143">
        <f t="shared" si="218"/>
        <v>0.5333858001408206</v>
      </c>
      <c r="Q240" s="143">
        <f t="shared" si="218"/>
        <v>0.7668386317615371</v>
      </c>
      <c r="R240" s="143">
        <f t="shared" si="218"/>
        <v>0.5333858001408206</v>
      </c>
      <c r="S240" s="143">
        <f t="shared" si="218"/>
        <v>0.5333858001408206</v>
      </c>
      <c r="T240" s="143">
        <f t="shared" si="218"/>
        <v>0.5333858001408206</v>
      </c>
      <c r="U240" s="143">
        <f t="shared" si="218"/>
        <v>0.5333858001408206</v>
      </c>
      <c r="V240" s="143">
        <f t="shared" si="218"/>
        <v>0.5333858001408206</v>
      </c>
      <c r="W240" s="143">
        <f t="shared" si="218"/>
        <v>0.5333858001408206</v>
      </c>
      <c r="X240" s="143">
        <f t="shared" si="218"/>
        <v>0.5333858001408206</v>
      </c>
      <c r="Y240" s="143">
        <f t="shared" si="218"/>
        <v>0.5333858001408206</v>
      </c>
    </row>
    <row r="241" spans="5:25" x14ac:dyDescent="0.25">
      <c r="F241" s="23" t="s">
        <v>192</v>
      </c>
      <c r="G241" s="23" t="s">
        <v>283</v>
      </c>
      <c r="J241" s="143">
        <f t="shared" ref="J241:Y241" si="219">J183 * J225 * hours_in_year</f>
        <v>0.83651316345181781</v>
      </c>
      <c r="K241" s="143">
        <f t="shared" si="219"/>
        <v>0.83651316345181781</v>
      </c>
      <c r="L241" s="143">
        <f t="shared" si="219"/>
        <v>0.83651316345181781</v>
      </c>
      <c r="M241" s="143">
        <f t="shared" si="219"/>
        <v>0.83651316345181781</v>
      </c>
      <c r="N241" s="143">
        <f t="shared" si="219"/>
        <v>0.83651316345181781</v>
      </c>
      <c r="O241" s="143">
        <f t="shared" si="219"/>
        <v>0.83651316345181781</v>
      </c>
      <c r="P241" s="143">
        <f t="shared" si="219"/>
        <v>0.83651316345181781</v>
      </c>
      <c r="Q241" s="143">
        <f t="shared" si="219"/>
        <v>0.89376729465152349</v>
      </c>
      <c r="R241" s="143">
        <f t="shared" si="219"/>
        <v>0.83651316345181781</v>
      </c>
      <c r="S241" s="143">
        <f t="shared" si="219"/>
        <v>0.83651316345181781</v>
      </c>
      <c r="T241" s="143">
        <f t="shared" si="219"/>
        <v>0.83651316345181781</v>
      </c>
      <c r="U241" s="143">
        <f t="shared" si="219"/>
        <v>0.83651316345181781</v>
      </c>
      <c r="V241" s="143">
        <f t="shared" si="219"/>
        <v>0.83651316345181781</v>
      </c>
      <c r="W241" s="143">
        <f t="shared" si="219"/>
        <v>0.83651316345181781</v>
      </c>
      <c r="X241" s="143">
        <f t="shared" si="219"/>
        <v>0.83651316345181781</v>
      </c>
      <c r="Y241" s="143">
        <f t="shared" si="219"/>
        <v>0.83651316345181781</v>
      </c>
    </row>
    <row r="242" spans="5:25" x14ac:dyDescent="0.25">
      <c r="F242" s="23" t="s">
        <v>193</v>
      </c>
      <c r="G242" s="23" t="s">
        <v>283</v>
      </c>
      <c r="J242" s="143">
        <f t="shared" ref="J242:Y242" si="220">J188 * J225 * hours_in_year</f>
        <v>0.83651316345181781</v>
      </c>
      <c r="K242" s="143">
        <f t="shared" si="220"/>
        <v>0.83651316345181781</v>
      </c>
      <c r="L242" s="143">
        <f t="shared" si="220"/>
        <v>0.83651316345181781</v>
      </c>
      <c r="M242" s="143">
        <f t="shared" si="220"/>
        <v>0.83651316345181781</v>
      </c>
      <c r="N242" s="143">
        <f t="shared" si="220"/>
        <v>0.83651316345181781</v>
      </c>
      <c r="O242" s="143">
        <f t="shared" si="220"/>
        <v>0.83651316345181781</v>
      </c>
      <c r="P242" s="143">
        <f t="shared" si="220"/>
        <v>0.83651316345181781</v>
      </c>
      <c r="Q242" s="143">
        <f t="shared" si="220"/>
        <v>0.89376729465152349</v>
      </c>
      <c r="R242" s="143">
        <f t="shared" si="220"/>
        <v>0.83651316345181781</v>
      </c>
      <c r="S242" s="143">
        <f t="shared" si="220"/>
        <v>0.83651316345181781</v>
      </c>
      <c r="T242" s="143">
        <f t="shared" si="220"/>
        <v>0.83651316345181781</v>
      </c>
      <c r="U242" s="143">
        <f t="shared" si="220"/>
        <v>0.83651316345181781</v>
      </c>
      <c r="V242" s="143">
        <f t="shared" si="220"/>
        <v>0.83651316345181781</v>
      </c>
      <c r="W242" s="143">
        <f t="shared" si="220"/>
        <v>0.83651316345181781</v>
      </c>
      <c r="X242" s="143">
        <f t="shared" si="220"/>
        <v>0.83651316345181781</v>
      </c>
      <c r="Y242" s="143">
        <f t="shared" si="220"/>
        <v>0.83651316345181781</v>
      </c>
    </row>
    <row r="243" spans="5:25" x14ac:dyDescent="0.25">
      <c r="F243" s="23" t="s">
        <v>194</v>
      </c>
      <c r="G243" s="23" t="s">
        <v>283</v>
      </c>
      <c r="J243" s="143">
        <f t="shared" ref="J243:Y243" si="221">J193 * J225 * hours_in_year</f>
        <v>0.92817307703950935</v>
      </c>
      <c r="K243" s="143">
        <f t="shared" si="221"/>
        <v>0.92817307703950935</v>
      </c>
      <c r="L243" s="143">
        <f t="shared" si="221"/>
        <v>0.92817307703950935</v>
      </c>
      <c r="M243" s="143">
        <f t="shared" si="221"/>
        <v>0.92817307703950935</v>
      </c>
      <c r="N243" s="143">
        <f t="shared" si="221"/>
        <v>0.92817307703950935</v>
      </c>
      <c r="O243" s="143">
        <f t="shared" si="221"/>
        <v>0.92817307703950935</v>
      </c>
      <c r="P243" s="143">
        <f t="shared" si="221"/>
        <v>0.92817307703950935</v>
      </c>
      <c r="Q243" s="143">
        <f t="shared" si="221"/>
        <v>0.97156786027915287</v>
      </c>
      <c r="R243" s="143">
        <f t="shared" si="221"/>
        <v>0.92817307703950935</v>
      </c>
      <c r="S243" s="143">
        <f t="shared" si="221"/>
        <v>0.92817307703950935</v>
      </c>
      <c r="T243" s="143">
        <f t="shared" si="221"/>
        <v>0.92817307703950935</v>
      </c>
      <c r="U243" s="143">
        <f t="shared" si="221"/>
        <v>0.92817307703950935</v>
      </c>
      <c r="V243" s="143">
        <f t="shared" si="221"/>
        <v>0.92817307703950935</v>
      </c>
      <c r="W243" s="143">
        <f t="shared" si="221"/>
        <v>0.92817307703950935</v>
      </c>
      <c r="X243" s="143">
        <f t="shared" si="221"/>
        <v>0.92817307703950935</v>
      </c>
      <c r="Y243" s="143">
        <f t="shared" si="221"/>
        <v>0.92817307703950935</v>
      </c>
    </row>
    <row r="244" spans="5:25" x14ac:dyDescent="0.25">
      <c r="F244" s="23" t="s">
        <v>195</v>
      </c>
      <c r="G244" s="23" t="s">
        <v>283</v>
      </c>
      <c r="J244" s="143">
        <f t="shared" ref="J244:Y244" si="222">J198 * J225 * hours_in_year</f>
        <v>0.92817307703950935</v>
      </c>
      <c r="K244" s="143">
        <f t="shared" si="222"/>
        <v>0.92817307703950935</v>
      </c>
      <c r="L244" s="143">
        <f t="shared" si="222"/>
        <v>0.92817307703950935</v>
      </c>
      <c r="M244" s="143">
        <f t="shared" si="222"/>
        <v>0.92817307703950935</v>
      </c>
      <c r="N244" s="143">
        <f t="shared" si="222"/>
        <v>0.92817307703950935</v>
      </c>
      <c r="O244" s="143">
        <f t="shared" si="222"/>
        <v>0.92817307703950935</v>
      </c>
      <c r="P244" s="143">
        <f t="shared" si="222"/>
        <v>0.92817307703950935</v>
      </c>
      <c r="Q244" s="143">
        <f t="shared" si="222"/>
        <v>0.97156786027915287</v>
      </c>
      <c r="R244" s="143">
        <f t="shared" si="222"/>
        <v>0.92817307703950935</v>
      </c>
      <c r="S244" s="143">
        <f t="shared" si="222"/>
        <v>0.92817307703950935</v>
      </c>
      <c r="T244" s="143">
        <f t="shared" si="222"/>
        <v>0.92817307703950935</v>
      </c>
      <c r="U244" s="143">
        <f t="shared" si="222"/>
        <v>0.92817307703950935</v>
      </c>
      <c r="V244" s="143">
        <f t="shared" si="222"/>
        <v>0.92817307703950935</v>
      </c>
      <c r="W244" s="143">
        <f t="shared" si="222"/>
        <v>0.92817307703950935</v>
      </c>
      <c r="X244" s="143">
        <f t="shared" si="222"/>
        <v>0.92817307703950935</v>
      </c>
      <c r="Y244" s="143">
        <f t="shared" si="222"/>
        <v>0.92817307703950935</v>
      </c>
    </row>
    <row r="245" spans="5:25" x14ac:dyDescent="0.25">
      <c r="F245" s="23" t="s">
        <v>196</v>
      </c>
      <c r="G245" s="23" t="s">
        <v>283</v>
      </c>
      <c r="J245" s="143">
        <f t="shared" ref="J245:Y245" si="223">J203 * J225 * hours_in_year</f>
        <v>0.83651316345181781</v>
      </c>
      <c r="K245" s="143">
        <f t="shared" si="223"/>
        <v>0.83651316345181781</v>
      </c>
      <c r="L245" s="143">
        <f t="shared" si="223"/>
        <v>0.83651316345181781</v>
      </c>
      <c r="M245" s="143">
        <f t="shared" si="223"/>
        <v>0.83651316345181781</v>
      </c>
      <c r="N245" s="143">
        <f t="shared" si="223"/>
        <v>0.83651316345181781</v>
      </c>
      <c r="O245" s="143">
        <f t="shared" si="223"/>
        <v>0.83651316345181781</v>
      </c>
      <c r="P245" s="143">
        <f t="shared" si="223"/>
        <v>0.83651316345181781</v>
      </c>
      <c r="Q245" s="143">
        <f t="shared" si="223"/>
        <v>0.89376729465152349</v>
      </c>
      <c r="R245" s="143">
        <f t="shared" si="223"/>
        <v>0.83651316345181781</v>
      </c>
      <c r="S245" s="143">
        <f t="shared" si="223"/>
        <v>0.83651316345181781</v>
      </c>
      <c r="T245" s="143">
        <f t="shared" si="223"/>
        <v>0.83651316345181781</v>
      </c>
      <c r="U245" s="143">
        <f t="shared" si="223"/>
        <v>0.83651316345181781</v>
      </c>
      <c r="V245" s="143">
        <f t="shared" si="223"/>
        <v>0.83651316345181781</v>
      </c>
      <c r="W245" s="143">
        <f t="shared" si="223"/>
        <v>0.83651316345181781</v>
      </c>
      <c r="X245" s="143">
        <f t="shared" si="223"/>
        <v>0.83651316345181781</v>
      </c>
      <c r="Y245" s="143">
        <f t="shared" si="223"/>
        <v>0.83651316345181781</v>
      </c>
    </row>
    <row r="246" spans="5:25" x14ac:dyDescent="0.25">
      <c r="F246" s="23" t="s">
        <v>197</v>
      </c>
      <c r="G246" s="23" t="s">
        <v>283</v>
      </c>
      <c r="J246" s="143">
        <f t="shared" ref="J246:Y246" si="224">J208 * J225 * hours_in_year</f>
        <v>0.92817307703950935</v>
      </c>
      <c r="K246" s="143">
        <f t="shared" si="224"/>
        <v>0.92817307703950935</v>
      </c>
      <c r="L246" s="143">
        <f t="shared" si="224"/>
        <v>0.92817307703950935</v>
      </c>
      <c r="M246" s="143">
        <f t="shared" si="224"/>
        <v>0.92817307703950935</v>
      </c>
      <c r="N246" s="143">
        <f t="shared" si="224"/>
        <v>0.92817307703950935</v>
      </c>
      <c r="O246" s="143">
        <f t="shared" si="224"/>
        <v>0.92817307703950935</v>
      </c>
      <c r="P246" s="143">
        <f t="shared" si="224"/>
        <v>0.92817307703950935</v>
      </c>
      <c r="Q246" s="143">
        <f t="shared" si="224"/>
        <v>0.97156786027915287</v>
      </c>
      <c r="R246" s="143">
        <f t="shared" si="224"/>
        <v>0.92817307703950935</v>
      </c>
      <c r="S246" s="143">
        <f t="shared" si="224"/>
        <v>0.92817307703950935</v>
      </c>
      <c r="T246" s="143">
        <f t="shared" si="224"/>
        <v>0.92817307703950935</v>
      </c>
      <c r="U246" s="143">
        <f t="shared" si="224"/>
        <v>0.92817307703950935</v>
      </c>
      <c r="V246" s="143">
        <f t="shared" si="224"/>
        <v>0.92817307703950935</v>
      </c>
      <c r="W246" s="143">
        <f t="shared" si="224"/>
        <v>0.92817307703950935</v>
      </c>
      <c r="X246" s="143">
        <f t="shared" si="224"/>
        <v>0.92817307703950935</v>
      </c>
      <c r="Y246" s="143">
        <f t="shared" si="224"/>
        <v>0.92817307703950935</v>
      </c>
    </row>
    <row r="247" spans="5:25" x14ac:dyDescent="0.25">
      <c r="F247" s="23" t="s">
        <v>198</v>
      </c>
      <c r="G247" s="23" t="s">
        <v>283</v>
      </c>
      <c r="J247" s="143">
        <f t="shared" ref="J247:Y247" si="225">J213 * J225 * hours_in_year</f>
        <v>0.92817307703950935</v>
      </c>
      <c r="K247" s="143">
        <f t="shared" si="225"/>
        <v>0.92817307703950935</v>
      </c>
      <c r="L247" s="143">
        <f t="shared" si="225"/>
        <v>0.92817307703950935</v>
      </c>
      <c r="M247" s="143">
        <f t="shared" si="225"/>
        <v>0.92817307703950935</v>
      </c>
      <c r="N247" s="143">
        <f t="shared" si="225"/>
        <v>0.92817307703950935</v>
      </c>
      <c r="O247" s="143">
        <f t="shared" si="225"/>
        <v>0.92817307703950935</v>
      </c>
      <c r="P247" s="143">
        <f t="shared" si="225"/>
        <v>0.92817307703950935</v>
      </c>
      <c r="Q247" s="143">
        <f t="shared" si="225"/>
        <v>0.97156786027915287</v>
      </c>
      <c r="R247" s="143">
        <f t="shared" si="225"/>
        <v>0.92817307703950935</v>
      </c>
      <c r="S247" s="143">
        <f t="shared" si="225"/>
        <v>0.92817307703950935</v>
      </c>
      <c r="T247" s="143">
        <f t="shared" si="225"/>
        <v>0.92817307703950935</v>
      </c>
      <c r="U247" s="143">
        <f t="shared" si="225"/>
        <v>0.92817307703950935</v>
      </c>
      <c r="V247" s="143">
        <f t="shared" si="225"/>
        <v>0.92817307703950935</v>
      </c>
      <c r="W247" s="143">
        <f t="shared" si="225"/>
        <v>0.92817307703950935</v>
      </c>
      <c r="X247" s="143">
        <f t="shared" si="225"/>
        <v>0.92817307703950935</v>
      </c>
      <c r="Y247" s="143">
        <f t="shared" si="225"/>
        <v>0.92817307703950935</v>
      </c>
    </row>
    <row r="248" spans="5:25" x14ac:dyDescent="0.25">
      <c r="F248" s="57" t="s">
        <v>199</v>
      </c>
      <c r="G248" s="57" t="s">
        <v>283</v>
      </c>
      <c r="H248" s="28"/>
      <c r="I248" s="28"/>
      <c r="J248" s="143">
        <f t="shared" ref="J248:Y248" si="226">J218 * J225 * hours_in_year</f>
        <v>0.92817307703950935</v>
      </c>
      <c r="K248" s="143">
        <f t="shared" si="226"/>
        <v>0.92817307703950935</v>
      </c>
      <c r="L248" s="143">
        <f t="shared" si="226"/>
        <v>0.92817307703950935</v>
      </c>
      <c r="M248" s="143">
        <f t="shared" si="226"/>
        <v>0.92817307703950935</v>
      </c>
      <c r="N248" s="143">
        <f t="shared" si="226"/>
        <v>0.92817307703950935</v>
      </c>
      <c r="O248" s="143">
        <f t="shared" si="226"/>
        <v>0.92817307703950935</v>
      </c>
      <c r="P248" s="143">
        <f t="shared" si="226"/>
        <v>0.92817307703950935</v>
      </c>
      <c r="Q248" s="143">
        <f t="shared" si="226"/>
        <v>0.97156786027915287</v>
      </c>
      <c r="R248" s="143">
        <f t="shared" si="226"/>
        <v>0.92817307703950935</v>
      </c>
      <c r="S248" s="143">
        <f t="shared" si="226"/>
        <v>0.92817307703950935</v>
      </c>
      <c r="T248" s="143">
        <f t="shared" si="226"/>
        <v>0.92817307703950935</v>
      </c>
      <c r="U248" s="143">
        <f t="shared" si="226"/>
        <v>0.92817307703950935</v>
      </c>
      <c r="V248" s="143">
        <f t="shared" si="226"/>
        <v>0.92817307703950935</v>
      </c>
      <c r="W248" s="143">
        <f t="shared" si="226"/>
        <v>0.92817307703950935</v>
      </c>
      <c r="X248" s="143">
        <f t="shared" si="226"/>
        <v>0.92817307703950935</v>
      </c>
      <c r="Y248" s="143">
        <f t="shared" si="226"/>
        <v>0.92817307703950935</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3.7641547645121079E-2</v>
      </c>
      <c r="K251" s="143">
        <f t="shared" si="227"/>
        <v>3.7641547645121079E-2</v>
      </c>
      <c r="L251" s="143">
        <f t="shared" si="227"/>
        <v>3.7641547645121079E-2</v>
      </c>
      <c r="M251" s="143">
        <f t="shared" si="227"/>
        <v>3.7641547645121079E-2</v>
      </c>
      <c r="N251" s="143">
        <f t="shared" si="227"/>
        <v>3.7641547645121079E-2</v>
      </c>
      <c r="O251" s="143">
        <f t="shared" si="227"/>
        <v>3.7641547645121079E-2</v>
      </c>
      <c r="P251" s="143">
        <f t="shared" si="227"/>
        <v>3.7641547645121079E-2</v>
      </c>
      <c r="Q251" s="143">
        <f t="shared" si="227"/>
        <v>3.7641547645121079E-2</v>
      </c>
      <c r="R251" s="143">
        <f t="shared" si="227"/>
        <v>3.7641547645121079E-2</v>
      </c>
      <c r="S251" s="143">
        <f t="shared" si="227"/>
        <v>3.7641547645121079E-2</v>
      </c>
      <c r="T251" s="143">
        <f t="shared" si="227"/>
        <v>3.7641547645121079E-2</v>
      </c>
      <c r="U251" s="143">
        <f t="shared" si="227"/>
        <v>3.7641547645121079E-2</v>
      </c>
      <c r="V251" s="143">
        <f t="shared" si="227"/>
        <v>3.7641547645121079E-2</v>
      </c>
      <c r="W251" s="143">
        <f t="shared" si="227"/>
        <v>3.7641547645121079E-2</v>
      </c>
      <c r="X251" s="143">
        <f t="shared" si="227"/>
        <v>3.7641547645121079E-2</v>
      </c>
      <c r="Y251" s="143">
        <f t="shared" si="227"/>
        <v>3.7641547645121079E-2</v>
      </c>
    </row>
    <row r="252" spans="5:25" x14ac:dyDescent="0.25">
      <c r="F252" s="23" t="s">
        <v>192</v>
      </c>
      <c r="G252" s="23" t="s">
        <v>283</v>
      </c>
      <c r="J252" s="143">
        <f t="shared" ref="J252:Y252" si="228">J184 * J226 * hours_in_year</f>
        <v>0.15114386633089064</v>
      </c>
      <c r="K252" s="143">
        <f t="shared" si="228"/>
        <v>0.15114386633089064</v>
      </c>
      <c r="L252" s="143">
        <f t="shared" si="228"/>
        <v>0.15114386633089064</v>
      </c>
      <c r="M252" s="143">
        <f t="shared" si="228"/>
        <v>0.15114386633089064</v>
      </c>
      <c r="N252" s="143">
        <f t="shared" si="228"/>
        <v>0.15114386633089064</v>
      </c>
      <c r="O252" s="143">
        <f t="shared" si="228"/>
        <v>0.15114386633089064</v>
      </c>
      <c r="P252" s="143">
        <f t="shared" si="228"/>
        <v>0.15114386633089064</v>
      </c>
      <c r="Q252" s="143">
        <f t="shared" si="228"/>
        <v>0.15114386633089064</v>
      </c>
      <c r="R252" s="143">
        <f t="shared" si="228"/>
        <v>0.15114386633089064</v>
      </c>
      <c r="S252" s="143">
        <f t="shared" si="228"/>
        <v>0.15114386633089064</v>
      </c>
      <c r="T252" s="143">
        <f t="shared" si="228"/>
        <v>0.15114386633089064</v>
      </c>
      <c r="U252" s="143">
        <f t="shared" si="228"/>
        <v>0.15114386633089064</v>
      </c>
      <c r="V252" s="143">
        <f t="shared" si="228"/>
        <v>0.15114386633089064</v>
      </c>
      <c r="W252" s="143">
        <f t="shared" si="228"/>
        <v>0.15114386633089064</v>
      </c>
      <c r="X252" s="143">
        <f t="shared" si="228"/>
        <v>0.15114386633089064</v>
      </c>
      <c r="Y252" s="143">
        <f t="shared" si="228"/>
        <v>0.15114386633089064</v>
      </c>
    </row>
    <row r="253" spans="5:25" x14ac:dyDescent="0.25">
      <c r="F253" s="23" t="s">
        <v>193</v>
      </c>
      <c r="G253" s="23" t="s">
        <v>283</v>
      </c>
      <c r="J253" s="143">
        <f t="shared" ref="J253:Y253" si="229">J189 * J226 * hours_in_year</f>
        <v>0.15114386633089064</v>
      </c>
      <c r="K253" s="143">
        <f t="shared" si="229"/>
        <v>0.15114386633089064</v>
      </c>
      <c r="L253" s="143">
        <f t="shared" si="229"/>
        <v>0.15114386633089064</v>
      </c>
      <c r="M253" s="143">
        <f t="shared" si="229"/>
        <v>0.15114386633089064</v>
      </c>
      <c r="N253" s="143">
        <f t="shared" si="229"/>
        <v>0.15114386633089064</v>
      </c>
      <c r="O253" s="143">
        <f t="shared" si="229"/>
        <v>0.15114386633089064</v>
      </c>
      <c r="P253" s="143">
        <f t="shared" si="229"/>
        <v>0.15114386633089064</v>
      </c>
      <c r="Q253" s="143">
        <f t="shared" si="229"/>
        <v>0.15114386633089064</v>
      </c>
      <c r="R253" s="143">
        <f t="shared" si="229"/>
        <v>0.15114386633089064</v>
      </c>
      <c r="S253" s="143">
        <f t="shared" si="229"/>
        <v>0.15114386633089064</v>
      </c>
      <c r="T253" s="143">
        <f t="shared" si="229"/>
        <v>0.15114386633089064</v>
      </c>
      <c r="U253" s="143">
        <f t="shared" si="229"/>
        <v>0.15114386633089064</v>
      </c>
      <c r="V253" s="143">
        <f t="shared" si="229"/>
        <v>0.15114386633089064</v>
      </c>
      <c r="W253" s="143">
        <f t="shared" si="229"/>
        <v>0.15114386633089064</v>
      </c>
      <c r="X253" s="143">
        <f t="shared" si="229"/>
        <v>0.15114386633089064</v>
      </c>
      <c r="Y253" s="143">
        <f t="shared" si="229"/>
        <v>0.15114386633089064</v>
      </c>
    </row>
    <row r="254" spans="5:25" x14ac:dyDescent="0.25">
      <c r="F254" s="23" t="s">
        <v>194</v>
      </c>
      <c r="G254" s="23" t="s">
        <v>283</v>
      </c>
      <c r="J254" s="143">
        <f t="shared" ref="J254:Y254" si="230">J194 * J226 * hours_in_year</f>
        <v>5.9110916707587335E-2</v>
      </c>
      <c r="K254" s="143">
        <f t="shared" si="230"/>
        <v>5.9110916707587335E-2</v>
      </c>
      <c r="L254" s="143">
        <f t="shared" si="230"/>
        <v>5.9110916707587335E-2</v>
      </c>
      <c r="M254" s="143">
        <f t="shared" si="230"/>
        <v>5.9110916707587335E-2</v>
      </c>
      <c r="N254" s="143">
        <f t="shared" si="230"/>
        <v>5.9110916707587335E-2</v>
      </c>
      <c r="O254" s="143">
        <f t="shared" si="230"/>
        <v>5.9110916707587335E-2</v>
      </c>
      <c r="P254" s="143">
        <f t="shared" si="230"/>
        <v>5.9110916707587335E-2</v>
      </c>
      <c r="Q254" s="143">
        <f t="shared" si="230"/>
        <v>5.9110916707587335E-2</v>
      </c>
      <c r="R254" s="143">
        <f t="shared" si="230"/>
        <v>5.9110916707587335E-2</v>
      </c>
      <c r="S254" s="143">
        <f t="shared" si="230"/>
        <v>5.9110916707587335E-2</v>
      </c>
      <c r="T254" s="143">
        <f t="shared" si="230"/>
        <v>5.9110916707587335E-2</v>
      </c>
      <c r="U254" s="143">
        <f t="shared" si="230"/>
        <v>5.9110916707587335E-2</v>
      </c>
      <c r="V254" s="143">
        <f t="shared" si="230"/>
        <v>5.9110916707587335E-2</v>
      </c>
      <c r="W254" s="143">
        <f t="shared" si="230"/>
        <v>5.9110916707587335E-2</v>
      </c>
      <c r="X254" s="143">
        <f t="shared" si="230"/>
        <v>5.9110916707587335E-2</v>
      </c>
      <c r="Y254" s="143">
        <f t="shared" si="230"/>
        <v>5.9110916707587335E-2</v>
      </c>
    </row>
    <row r="255" spans="5:25" x14ac:dyDescent="0.25">
      <c r="F255" s="23" t="s">
        <v>195</v>
      </c>
      <c r="G255" s="23" t="s">
        <v>283</v>
      </c>
      <c r="J255" s="143">
        <f t="shared" ref="J255:Y255" si="231">J199 * J226 * hours_in_year</f>
        <v>5.9110916707587335E-2</v>
      </c>
      <c r="K255" s="143">
        <f t="shared" si="231"/>
        <v>5.9110916707587335E-2</v>
      </c>
      <c r="L255" s="143">
        <f t="shared" si="231"/>
        <v>5.9110916707587335E-2</v>
      </c>
      <c r="M255" s="143">
        <f t="shared" si="231"/>
        <v>5.9110916707587335E-2</v>
      </c>
      <c r="N255" s="143">
        <f t="shared" si="231"/>
        <v>5.9110916707587335E-2</v>
      </c>
      <c r="O255" s="143">
        <f t="shared" si="231"/>
        <v>5.9110916707587335E-2</v>
      </c>
      <c r="P255" s="143">
        <f t="shared" si="231"/>
        <v>5.9110916707587335E-2</v>
      </c>
      <c r="Q255" s="143">
        <f t="shared" si="231"/>
        <v>5.9110916707587335E-2</v>
      </c>
      <c r="R255" s="143">
        <f t="shared" si="231"/>
        <v>5.9110916707587335E-2</v>
      </c>
      <c r="S255" s="143">
        <f t="shared" si="231"/>
        <v>5.9110916707587335E-2</v>
      </c>
      <c r="T255" s="143">
        <f t="shared" si="231"/>
        <v>5.9110916707587335E-2</v>
      </c>
      <c r="U255" s="143">
        <f t="shared" si="231"/>
        <v>5.9110916707587335E-2</v>
      </c>
      <c r="V255" s="143">
        <f t="shared" si="231"/>
        <v>5.9110916707587335E-2</v>
      </c>
      <c r="W255" s="143">
        <f t="shared" si="231"/>
        <v>5.9110916707587335E-2</v>
      </c>
      <c r="X255" s="143">
        <f t="shared" si="231"/>
        <v>5.9110916707587335E-2</v>
      </c>
      <c r="Y255" s="143">
        <f t="shared" si="231"/>
        <v>5.9110916707587335E-2</v>
      </c>
    </row>
    <row r="256" spans="5:25" x14ac:dyDescent="0.25">
      <c r="F256" s="23" t="s">
        <v>196</v>
      </c>
      <c r="G256" s="23" t="s">
        <v>283</v>
      </c>
      <c r="J256" s="143">
        <f t="shared" ref="J256:Y256" si="232">J204 * J226 * hours_in_year</f>
        <v>0.15114386633089064</v>
      </c>
      <c r="K256" s="143">
        <f t="shared" si="232"/>
        <v>0.15114386633089064</v>
      </c>
      <c r="L256" s="143">
        <f t="shared" si="232"/>
        <v>0.15114386633089064</v>
      </c>
      <c r="M256" s="143">
        <f t="shared" si="232"/>
        <v>0.15114386633089064</v>
      </c>
      <c r="N256" s="143">
        <f t="shared" si="232"/>
        <v>0.15114386633089064</v>
      </c>
      <c r="O256" s="143">
        <f t="shared" si="232"/>
        <v>0.15114386633089064</v>
      </c>
      <c r="P256" s="143">
        <f t="shared" si="232"/>
        <v>0.15114386633089064</v>
      </c>
      <c r="Q256" s="143">
        <f t="shared" si="232"/>
        <v>0.15114386633089064</v>
      </c>
      <c r="R256" s="143">
        <f t="shared" si="232"/>
        <v>0.15114386633089064</v>
      </c>
      <c r="S256" s="143">
        <f t="shared" si="232"/>
        <v>0.15114386633089064</v>
      </c>
      <c r="T256" s="143">
        <f t="shared" si="232"/>
        <v>0.15114386633089064</v>
      </c>
      <c r="U256" s="143">
        <f t="shared" si="232"/>
        <v>0.15114386633089064</v>
      </c>
      <c r="V256" s="143">
        <f t="shared" si="232"/>
        <v>0.15114386633089064</v>
      </c>
      <c r="W256" s="143">
        <f t="shared" si="232"/>
        <v>0.15114386633089064</v>
      </c>
      <c r="X256" s="143">
        <f t="shared" si="232"/>
        <v>0.15114386633089064</v>
      </c>
      <c r="Y256" s="143">
        <f t="shared" si="232"/>
        <v>0.15114386633089064</v>
      </c>
    </row>
    <row r="257" spans="2:27" x14ac:dyDescent="0.25">
      <c r="F257" s="23" t="s">
        <v>197</v>
      </c>
      <c r="G257" s="23" t="s">
        <v>283</v>
      </c>
      <c r="J257" s="143">
        <f t="shared" ref="J257:Y257" si="233">J209 * J226 * hours_in_year</f>
        <v>5.9110916707587335E-2</v>
      </c>
      <c r="K257" s="143">
        <f t="shared" si="233"/>
        <v>5.9110916707587335E-2</v>
      </c>
      <c r="L257" s="143">
        <f t="shared" si="233"/>
        <v>5.9110916707587335E-2</v>
      </c>
      <c r="M257" s="143">
        <f t="shared" si="233"/>
        <v>5.9110916707587335E-2</v>
      </c>
      <c r="N257" s="143">
        <f t="shared" si="233"/>
        <v>5.9110916707587335E-2</v>
      </c>
      <c r="O257" s="143">
        <f t="shared" si="233"/>
        <v>5.9110916707587335E-2</v>
      </c>
      <c r="P257" s="143">
        <f t="shared" si="233"/>
        <v>5.9110916707587335E-2</v>
      </c>
      <c r="Q257" s="143">
        <f t="shared" si="233"/>
        <v>5.9110916707587335E-2</v>
      </c>
      <c r="R257" s="143">
        <f t="shared" si="233"/>
        <v>5.9110916707587335E-2</v>
      </c>
      <c r="S257" s="143">
        <f t="shared" si="233"/>
        <v>5.9110916707587335E-2</v>
      </c>
      <c r="T257" s="143">
        <f t="shared" si="233"/>
        <v>5.9110916707587335E-2</v>
      </c>
      <c r="U257" s="143">
        <f t="shared" si="233"/>
        <v>5.9110916707587335E-2</v>
      </c>
      <c r="V257" s="143">
        <f t="shared" si="233"/>
        <v>5.9110916707587335E-2</v>
      </c>
      <c r="W257" s="143">
        <f t="shared" si="233"/>
        <v>5.9110916707587335E-2</v>
      </c>
      <c r="X257" s="143">
        <f t="shared" si="233"/>
        <v>5.9110916707587335E-2</v>
      </c>
      <c r="Y257" s="143">
        <f t="shared" si="233"/>
        <v>5.9110916707587335E-2</v>
      </c>
    </row>
    <row r="258" spans="2:27" x14ac:dyDescent="0.25">
      <c r="F258" s="23" t="s">
        <v>198</v>
      </c>
      <c r="G258" s="23" t="s">
        <v>283</v>
      </c>
      <c r="J258" s="143">
        <f t="shared" ref="J258:Y258" si="234">J214 * J226 * hours_in_year</f>
        <v>5.9110916707587335E-2</v>
      </c>
      <c r="K258" s="143">
        <f t="shared" si="234"/>
        <v>5.9110916707587335E-2</v>
      </c>
      <c r="L258" s="143">
        <f t="shared" si="234"/>
        <v>5.9110916707587335E-2</v>
      </c>
      <c r="M258" s="143">
        <f t="shared" si="234"/>
        <v>5.9110916707587335E-2</v>
      </c>
      <c r="N258" s="143">
        <f t="shared" si="234"/>
        <v>5.9110916707587335E-2</v>
      </c>
      <c r="O258" s="143">
        <f t="shared" si="234"/>
        <v>5.9110916707587335E-2</v>
      </c>
      <c r="P258" s="143">
        <f t="shared" si="234"/>
        <v>5.9110916707587335E-2</v>
      </c>
      <c r="Q258" s="143">
        <f t="shared" si="234"/>
        <v>5.9110916707587335E-2</v>
      </c>
      <c r="R258" s="143">
        <f t="shared" si="234"/>
        <v>5.9110916707587335E-2</v>
      </c>
      <c r="S258" s="143">
        <f t="shared" si="234"/>
        <v>5.9110916707587335E-2</v>
      </c>
      <c r="T258" s="143">
        <f t="shared" si="234"/>
        <v>5.9110916707587335E-2</v>
      </c>
      <c r="U258" s="143">
        <f t="shared" si="234"/>
        <v>5.9110916707587335E-2</v>
      </c>
      <c r="V258" s="143">
        <f t="shared" si="234"/>
        <v>5.9110916707587335E-2</v>
      </c>
      <c r="W258" s="143">
        <f t="shared" si="234"/>
        <v>5.9110916707587335E-2</v>
      </c>
      <c r="X258" s="143">
        <f t="shared" si="234"/>
        <v>5.9110916707587335E-2</v>
      </c>
      <c r="Y258" s="143">
        <f t="shared" si="234"/>
        <v>5.9110916707587335E-2</v>
      </c>
    </row>
    <row r="259" spans="2:27" x14ac:dyDescent="0.25">
      <c r="F259" s="57" t="s">
        <v>199</v>
      </c>
      <c r="G259" s="57" t="s">
        <v>283</v>
      </c>
      <c r="H259" s="28"/>
      <c r="I259" s="28"/>
      <c r="J259" s="143">
        <f t="shared" ref="J259:Y259" si="235">J219 * J226 * hours_in_year</f>
        <v>5.9110916707587335E-2</v>
      </c>
      <c r="K259" s="143">
        <f t="shared" si="235"/>
        <v>5.9110916707587335E-2</v>
      </c>
      <c r="L259" s="143">
        <f t="shared" si="235"/>
        <v>5.9110916707587335E-2</v>
      </c>
      <c r="M259" s="143">
        <f t="shared" si="235"/>
        <v>5.9110916707587335E-2</v>
      </c>
      <c r="N259" s="143">
        <f t="shared" si="235"/>
        <v>5.9110916707587335E-2</v>
      </c>
      <c r="O259" s="143">
        <f t="shared" si="235"/>
        <v>5.9110916707587335E-2</v>
      </c>
      <c r="P259" s="143">
        <f t="shared" si="235"/>
        <v>5.9110916707587335E-2</v>
      </c>
      <c r="Q259" s="143">
        <f t="shared" si="235"/>
        <v>5.9110916707587335E-2</v>
      </c>
      <c r="R259" s="143">
        <f t="shared" si="235"/>
        <v>5.9110916707587335E-2</v>
      </c>
      <c r="S259" s="143">
        <f t="shared" si="235"/>
        <v>5.9110916707587335E-2</v>
      </c>
      <c r="T259" s="143">
        <f t="shared" si="235"/>
        <v>5.9110916707587335E-2</v>
      </c>
      <c r="U259" s="143">
        <f t="shared" si="235"/>
        <v>5.9110916707587335E-2</v>
      </c>
      <c r="V259" s="143">
        <f t="shared" si="235"/>
        <v>5.9110916707587335E-2</v>
      </c>
      <c r="W259" s="143">
        <f t="shared" si="235"/>
        <v>5.9110916707587335E-2</v>
      </c>
      <c r="X259" s="143">
        <f t="shared" si="235"/>
        <v>5.9110916707587335E-2</v>
      </c>
      <c r="Y259" s="143">
        <f t="shared" si="235"/>
        <v>5.9110916707587335E-2</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2.1092310410116677</v>
      </c>
      <c r="K267" s="111">
        <f t="shared" ref="K267:Y267" si="236">K91</f>
        <v>2.1092310410116677</v>
      </c>
      <c r="L267" s="111">
        <f t="shared" si="236"/>
        <v>1.3766858501375978</v>
      </c>
      <c r="M267" s="111">
        <f t="shared" si="236"/>
        <v>1.3766858501375978</v>
      </c>
      <c r="N267" s="111">
        <f t="shared" si="236"/>
        <v>1.264882178755093</v>
      </c>
      <c r="O267" s="111">
        <f t="shared" si="236"/>
        <v>1.2424996447409118</v>
      </c>
      <c r="P267" s="111">
        <f t="shared" si="236"/>
        <v>1.0909545575849204</v>
      </c>
      <c r="Q267" s="111">
        <f t="shared" si="236"/>
        <v>2.0368961826346386</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15.247299735307834</v>
      </c>
      <c r="K272" s="91">
        <f t="shared" ref="K272:Y272" si="237">K229 * K$93</f>
        <v>15.247299735307834</v>
      </c>
      <c r="L272" s="91">
        <f t="shared" si="237"/>
        <v>13.75662467726554</v>
      </c>
      <c r="M272" s="91">
        <f t="shared" si="237"/>
        <v>13.75662467726554</v>
      </c>
      <c r="N272" s="91">
        <f t="shared" si="237"/>
        <v>12.226137349078877</v>
      </c>
      <c r="O272" s="91">
        <f t="shared" si="237"/>
        <v>11.804240628010472</v>
      </c>
      <c r="P272" s="91">
        <f t="shared" si="237"/>
        <v>11.05763594724921</v>
      </c>
      <c r="Q272" s="91">
        <f t="shared" si="237"/>
        <v>25.890413404779011</v>
      </c>
      <c r="R272" s="91">
        <f t="shared" si="237"/>
        <v>10.178166521662675</v>
      </c>
      <c r="S272" s="91">
        <f t="shared" si="237"/>
        <v>10.178166521662675</v>
      </c>
      <c r="T272" s="91">
        <f t="shared" si="237"/>
        <v>10.178166521662675</v>
      </c>
      <c r="U272" s="91">
        <f t="shared" si="237"/>
        <v>10.178166521662675</v>
      </c>
      <c r="V272" s="91">
        <f t="shared" si="237"/>
        <v>10.178166521662675</v>
      </c>
      <c r="W272" s="91">
        <f t="shared" si="237"/>
        <v>10.178166521662675</v>
      </c>
      <c r="X272" s="91">
        <f t="shared" si="237"/>
        <v>10.178166521662675</v>
      </c>
      <c r="Y272" s="91">
        <f t="shared" si="237"/>
        <v>10.178166521662675</v>
      </c>
    </row>
    <row r="273" spans="5:25" x14ac:dyDescent="0.25">
      <c r="F273" s="23" t="s">
        <v>192</v>
      </c>
      <c r="G273" s="23" t="s">
        <v>283</v>
      </c>
      <c r="J273" s="111">
        <f t="shared" ref="J273:Y273" si="238">J230 * J$93</f>
        <v>11.47809411080606</v>
      </c>
      <c r="K273" s="111">
        <f t="shared" si="238"/>
        <v>11.47809411080606</v>
      </c>
      <c r="L273" s="111">
        <f t="shared" si="238"/>
        <v>10.355921076769139</v>
      </c>
      <c r="M273" s="111">
        <f t="shared" si="238"/>
        <v>10.355921076769139</v>
      </c>
      <c r="N273" s="111">
        <f t="shared" si="238"/>
        <v>9.2037775567173288</v>
      </c>
      <c r="O273" s="111">
        <f t="shared" si="238"/>
        <v>8.8861757286211809</v>
      </c>
      <c r="P273" s="111">
        <f t="shared" si="238"/>
        <v>8.324135305850346</v>
      </c>
      <c r="Q273" s="111">
        <f t="shared" si="238"/>
        <v>20.932879565368872</v>
      </c>
      <c r="R273" s="111">
        <f t="shared" si="238"/>
        <v>7.6620749404282051</v>
      </c>
      <c r="S273" s="111">
        <f t="shared" si="238"/>
        <v>7.6620749404282051</v>
      </c>
      <c r="T273" s="111">
        <f t="shared" si="238"/>
        <v>7.6620749404282051</v>
      </c>
      <c r="U273" s="111">
        <f t="shared" si="238"/>
        <v>7.6620749404282051</v>
      </c>
      <c r="V273" s="111">
        <f t="shared" si="238"/>
        <v>7.6620749404282051</v>
      </c>
      <c r="W273" s="111">
        <f t="shared" si="238"/>
        <v>7.6620749404282051</v>
      </c>
      <c r="X273" s="111">
        <f t="shared" si="238"/>
        <v>7.6620749404282051</v>
      </c>
      <c r="Y273" s="111">
        <f t="shared" si="238"/>
        <v>7.6620749404282051</v>
      </c>
    </row>
    <row r="274" spans="5:25" x14ac:dyDescent="0.25">
      <c r="F274" s="23" t="s">
        <v>193</v>
      </c>
      <c r="G274" s="23" t="s">
        <v>283</v>
      </c>
      <c r="J274" s="111">
        <f t="shared" ref="J274:Y274" si="239">J231 * J$93</f>
        <v>11.47809411080606</v>
      </c>
      <c r="K274" s="111">
        <f t="shared" si="239"/>
        <v>11.47809411080606</v>
      </c>
      <c r="L274" s="111">
        <f t="shared" si="239"/>
        <v>10.355921076769139</v>
      </c>
      <c r="M274" s="111">
        <f t="shared" si="239"/>
        <v>10.355921076769139</v>
      </c>
      <c r="N274" s="111">
        <f t="shared" si="239"/>
        <v>9.2037775567173288</v>
      </c>
      <c r="O274" s="111">
        <f t="shared" si="239"/>
        <v>8.8861757286211809</v>
      </c>
      <c r="P274" s="111">
        <f t="shared" si="239"/>
        <v>8.324135305850346</v>
      </c>
      <c r="Q274" s="111">
        <f t="shared" si="239"/>
        <v>20.932879565368872</v>
      </c>
      <c r="R274" s="111">
        <f t="shared" si="239"/>
        <v>7.6620749404282051</v>
      </c>
      <c r="S274" s="111">
        <f t="shared" si="239"/>
        <v>7.6620749404282051</v>
      </c>
      <c r="T274" s="111">
        <f t="shared" si="239"/>
        <v>7.6620749404282051</v>
      </c>
      <c r="U274" s="111">
        <f t="shared" si="239"/>
        <v>7.6620749404282051</v>
      </c>
      <c r="V274" s="111">
        <f t="shared" si="239"/>
        <v>7.6620749404282051</v>
      </c>
      <c r="W274" s="111">
        <f t="shared" si="239"/>
        <v>7.6620749404282051</v>
      </c>
      <c r="X274" s="111">
        <f t="shared" si="239"/>
        <v>7.6620749404282051</v>
      </c>
      <c r="Y274" s="111">
        <f t="shared" si="239"/>
        <v>7.6620749404282051</v>
      </c>
    </row>
    <row r="275" spans="5:25" x14ac:dyDescent="0.25">
      <c r="F275" s="23" t="s">
        <v>194</v>
      </c>
      <c r="G275" s="23" t="s">
        <v>283</v>
      </c>
      <c r="J275" s="111">
        <f t="shared" ref="J275:Y275" si="240">J232 * J$93</f>
        <v>11.613253305832581</v>
      </c>
      <c r="K275" s="111">
        <f t="shared" si="240"/>
        <v>11.613253305832581</v>
      </c>
      <c r="L275" s="111">
        <f t="shared" si="240"/>
        <v>10.477866230989171</v>
      </c>
      <c r="M275" s="111">
        <f t="shared" si="240"/>
        <v>10.477866230989171</v>
      </c>
      <c r="N275" s="111">
        <f t="shared" si="240"/>
        <v>9.3121557555506964</v>
      </c>
      <c r="O275" s="111">
        <f t="shared" si="240"/>
        <v>8.9908140376252792</v>
      </c>
      <c r="P275" s="111">
        <f t="shared" si="240"/>
        <v>8.4221553618256095</v>
      </c>
      <c r="Q275" s="111">
        <f t="shared" si="240"/>
        <v>21.293777646612067</v>
      </c>
      <c r="R275" s="111">
        <f t="shared" si="240"/>
        <v>7.7522989681442853</v>
      </c>
      <c r="S275" s="111">
        <f t="shared" si="240"/>
        <v>7.7522989681442853</v>
      </c>
      <c r="T275" s="111">
        <f t="shared" si="240"/>
        <v>7.7522989681442853</v>
      </c>
      <c r="U275" s="111">
        <f t="shared" si="240"/>
        <v>7.7522989681442853</v>
      </c>
      <c r="V275" s="111">
        <f t="shared" si="240"/>
        <v>7.7522989681442853</v>
      </c>
      <c r="W275" s="111">
        <f t="shared" si="240"/>
        <v>7.7522989681442853</v>
      </c>
      <c r="X275" s="111">
        <f t="shared" si="240"/>
        <v>7.7522989681442853</v>
      </c>
      <c r="Y275" s="111">
        <f t="shared" si="240"/>
        <v>7.7522989681442853</v>
      </c>
    </row>
    <row r="276" spans="5:25" x14ac:dyDescent="0.25">
      <c r="F276" s="23" t="s">
        <v>195</v>
      </c>
      <c r="G276" s="23" t="s">
        <v>283</v>
      </c>
      <c r="J276" s="111">
        <f t="shared" ref="J276:Y276" si="241">J233 * J$93</f>
        <v>11.613253305832581</v>
      </c>
      <c r="K276" s="111">
        <f t="shared" si="241"/>
        <v>11.613253305832581</v>
      </c>
      <c r="L276" s="111">
        <f t="shared" si="241"/>
        <v>10.477866230989171</v>
      </c>
      <c r="M276" s="111">
        <f t="shared" si="241"/>
        <v>10.477866230989171</v>
      </c>
      <c r="N276" s="111">
        <f t="shared" si="241"/>
        <v>9.3121557555506964</v>
      </c>
      <c r="O276" s="111">
        <f t="shared" si="241"/>
        <v>8.9908140376252792</v>
      </c>
      <c r="P276" s="111">
        <f t="shared" si="241"/>
        <v>8.4221553618256095</v>
      </c>
      <c r="Q276" s="111">
        <f t="shared" si="241"/>
        <v>21.293777646612067</v>
      </c>
      <c r="R276" s="111">
        <f t="shared" si="241"/>
        <v>7.7522989681442853</v>
      </c>
      <c r="S276" s="111">
        <f t="shared" si="241"/>
        <v>7.7522989681442853</v>
      </c>
      <c r="T276" s="111">
        <f t="shared" si="241"/>
        <v>7.7522989681442853</v>
      </c>
      <c r="U276" s="111">
        <f t="shared" si="241"/>
        <v>7.7522989681442853</v>
      </c>
      <c r="V276" s="111">
        <f t="shared" si="241"/>
        <v>7.7522989681442853</v>
      </c>
      <c r="W276" s="111">
        <f t="shared" si="241"/>
        <v>7.7522989681442853</v>
      </c>
      <c r="X276" s="111">
        <f t="shared" si="241"/>
        <v>7.7522989681442853</v>
      </c>
      <c r="Y276" s="111">
        <f t="shared" si="241"/>
        <v>7.7522989681442853</v>
      </c>
    </row>
    <row r="277" spans="5:25" x14ac:dyDescent="0.25">
      <c r="F277" s="23" t="s">
        <v>196</v>
      </c>
      <c r="G277" s="23" t="s">
        <v>283</v>
      </c>
      <c r="J277" s="111">
        <f t="shared" ref="J277:Y277" si="242">J234 * J$93</f>
        <v>11.47809411080606</v>
      </c>
      <c r="K277" s="111">
        <f t="shared" si="242"/>
        <v>11.47809411080606</v>
      </c>
      <c r="L277" s="111">
        <f t="shared" si="242"/>
        <v>10.355921076769139</v>
      </c>
      <c r="M277" s="111">
        <f t="shared" si="242"/>
        <v>10.355921076769139</v>
      </c>
      <c r="N277" s="111">
        <f t="shared" si="242"/>
        <v>9.2037775567173288</v>
      </c>
      <c r="O277" s="111">
        <f t="shared" si="242"/>
        <v>8.8861757286211809</v>
      </c>
      <c r="P277" s="111">
        <f t="shared" si="242"/>
        <v>8.324135305850346</v>
      </c>
      <c r="Q277" s="111">
        <f t="shared" si="242"/>
        <v>20.932879565368872</v>
      </c>
      <c r="R277" s="111">
        <f t="shared" si="242"/>
        <v>7.6620749404282051</v>
      </c>
      <c r="S277" s="111">
        <f t="shared" si="242"/>
        <v>7.6620749404282051</v>
      </c>
      <c r="T277" s="111">
        <f t="shared" si="242"/>
        <v>7.6620749404282051</v>
      </c>
      <c r="U277" s="111">
        <f t="shared" si="242"/>
        <v>7.6620749404282051</v>
      </c>
      <c r="V277" s="111">
        <f t="shared" si="242"/>
        <v>7.6620749404282051</v>
      </c>
      <c r="W277" s="111">
        <f t="shared" si="242"/>
        <v>7.6620749404282051</v>
      </c>
      <c r="X277" s="111">
        <f t="shared" si="242"/>
        <v>7.6620749404282051</v>
      </c>
      <c r="Y277" s="111">
        <f t="shared" si="242"/>
        <v>7.6620749404282051</v>
      </c>
    </row>
    <row r="278" spans="5:25" x14ac:dyDescent="0.25">
      <c r="F278" s="23" t="s">
        <v>197</v>
      </c>
      <c r="G278" s="23" t="s">
        <v>283</v>
      </c>
      <c r="J278" s="111">
        <f t="shared" ref="J278:Y278" si="243">J235 * J$93</f>
        <v>11.613253305832581</v>
      </c>
      <c r="K278" s="111">
        <f t="shared" si="243"/>
        <v>11.613253305832581</v>
      </c>
      <c r="L278" s="111">
        <f t="shared" si="243"/>
        <v>10.477866230989171</v>
      </c>
      <c r="M278" s="111">
        <f t="shared" si="243"/>
        <v>10.477866230989171</v>
      </c>
      <c r="N278" s="111">
        <f t="shared" si="243"/>
        <v>9.3121557555506964</v>
      </c>
      <c r="O278" s="111">
        <f t="shared" si="243"/>
        <v>8.9908140376252792</v>
      </c>
      <c r="P278" s="111">
        <f t="shared" si="243"/>
        <v>8.4221553618256095</v>
      </c>
      <c r="Q278" s="111">
        <f t="shared" si="243"/>
        <v>21.293777646612067</v>
      </c>
      <c r="R278" s="111">
        <f t="shared" si="243"/>
        <v>7.7522989681442853</v>
      </c>
      <c r="S278" s="111">
        <f t="shared" si="243"/>
        <v>7.7522989681442853</v>
      </c>
      <c r="T278" s="111">
        <f t="shared" si="243"/>
        <v>7.7522989681442853</v>
      </c>
      <c r="U278" s="111">
        <f t="shared" si="243"/>
        <v>7.7522989681442853</v>
      </c>
      <c r="V278" s="111">
        <f t="shared" si="243"/>
        <v>7.7522989681442853</v>
      </c>
      <c r="W278" s="111">
        <f t="shared" si="243"/>
        <v>7.7522989681442853</v>
      </c>
      <c r="X278" s="111">
        <f t="shared" si="243"/>
        <v>7.7522989681442853</v>
      </c>
      <c r="Y278" s="111">
        <f t="shared" si="243"/>
        <v>7.7522989681442853</v>
      </c>
    </row>
    <row r="279" spans="5:25" x14ac:dyDescent="0.25">
      <c r="F279" s="23" t="s">
        <v>198</v>
      </c>
      <c r="G279" s="23" t="s">
        <v>283</v>
      </c>
      <c r="J279" s="111">
        <f t="shared" ref="J279:Y279" si="244">J236 * J$93</f>
        <v>11.613253305832581</v>
      </c>
      <c r="K279" s="111">
        <f t="shared" si="244"/>
        <v>11.613253305832581</v>
      </c>
      <c r="L279" s="111">
        <f t="shared" si="244"/>
        <v>10.477866230989171</v>
      </c>
      <c r="M279" s="111">
        <f t="shared" si="244"/>
        <v>10.477866230989171</v>
      </c>
      <c r="N279" s="111">
        <f t="shared" si="244"/>
        <v>9.3121557555506964</v>
      </c>
      <c r="O279" s="111">
        <f t="shared" si="244"/>
        <v>8.9908140376252792</v>
      </c>
      <c r="P279" s="111">
        <f t="shared" si="244"/>
        <v>8.4221553618256095</v>
      </c>
      <c r="Q279" s="111">
        <f t="shared" si="244"/>
        <v>21.293777646612067</v>
      </c>
      <c r="R279" s="111">
        <f t="shared" si="244"/>
        <v>7.7522989681442853</v>
      </c>
      <c r="S279" s="111">
        <f t="shared" si="244"/>
        <v>7.7522989681442853</v>
      </c>
      <c r="T279" s="111">
        <f t="shared" si="244"/>
        <v>7.7522989681442853</v>
      </c>
      <c r="U279" s="111">
        <f t="shared" si="244"/>
        <v>7.7522989681442853</v>
      </c>
      <c r="V279" s="111">
        <f t="shared" si="244"/>
        <v>7.7522989681442853</v>
      </c>
      <c r="W279" s="111">
        <f t="shared" si="244"/>
        <v>7.7522989681442853</v>
      </c>
      <c r="X279" s="111">
        <f t="shared" si="244"/>
        <v>7.7522989681442853</v>
      </c>
      <c r="Y279" s="111">
        <f t="shared" si="244"/>
        <v>7.7522989681442853</v>
      </c>
    </row>
    <row r="280" spans="5:25" x14ac:dyDescent="0.25">
      <c r="F280" s="57" t="s">
        <v>199</v>
      </c>
      <c r="G280" s="57" t="s">
        <v>283</v>
      </c>
      <c r="H280" s="28"/>
      <c r="I280" s="28"/>
      <c r="J280" s="121">
        <f t="shared" ref="J280:Y280" si="245">J237 * J$93</f>
        <v>11.613253305832581</v>
      </c>
      <c r="K280" s="121">
        <f t="shared" si="245"/>
        <v>11.613253305832581</v>
      </c>
      <c r="L280" s="121">
        <f t="shared" si="245"/>
        <v>10.477866230989171</v>
      </c>
      <c r="M280" s="121">
        <f t="shared" si="245"/>
        <v>10.477866230989171</v>
      </c>
      <c r="N280" s="121">
        <f t="shared" si="245"/>
        <v>9.3121557555506964</v>
      </c>
      <c r="O280" s="121">
        <f t="shared" si="245"/>
        <v>8.9908140376252792</v>
      </c>
      <c r="P280" s="121">
        <f t="shared" si="245"/>
        <v>8.4221553618256095</v>
      </c>
      <c r="Q280" s="121">
        <f t="shared" si="245"/>
        <v>21.293777646612067</v>
      </c>
      <c r="R280" s="121">
        <f t="shared" si="245"/>
        <v>7.7522989681442853</v>
      </c>
      <c r="S280" s="121">
        <f t="shared" si="245"/>
        <v>7.7522989681442853</v>
      </c>
      <c r="T280" s="121">
        <f t="shared" si="245"/>
        <v>7.7522989681442853</v>
      </c>
      <c r="U280" s="121">
        <f t="shared" si="245"/>
        <v>7.7522989681442853</v>
      </c>
      <c r="V280" s="121">
        <f t="shared" si="245"/>
        <v>7.7522989681442853</v>
      </c>
      <c r="W280" s="121">
        <f t="shared" si="245"/>
        <v>7.7522989681442853</v>
      </c>
      <c r="X280" s="121">
        <f t="shared" si="245"/>
        <v>7.7522989681442853</v>
      </c>
      <c r="Y280" s="121">
        <f t="shared" si="245"/>
        <v>7.7522989681442853</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0.79903321998071986</v>
      </c>
      <c r="K283" s="91">
        <f t="shared" ref="K283:Y283" si="246">K240 * K$93</f>
        <v>0.79903321998071986</v>
      </c>
      <c r="L283" s="91">
        <f t="shared" si="246"/>
        <v>0.72091454242798059</v>
      </c>
      <c r="M283" s="91">
        <f t="shared" si="246"/>
        <v>0.72091454242798059</v>
      </c>
      <c r="N283" s="91">
        <f t="shared" si="246"/>
        <v>0.64070950683411665</v>
      </c>
      <c r="O283" s="91">
        <f t="shared" si="246"/>
        <v>0.61860005129859263</v>
      </c>
      <c r="P283" s="91">
        <f t="shared" si="246"/>
        <v>0.57947430756182439</v>
      </c>
      <c r="Q283" s="91">
        <f t="shared" si="246"/>
        <v>0.70930917625423329</v>
      </c>
      <c r="R283" s="91">
        <f t="shared" si="246"/>
        <v>0.5333858001408206</v>
      </c>
      <c r="S283" s="91">
        <f t="shared" si="246"/>
        <v>0.5333858001408206</v>
      </c>
      <c r="T283" s="91">
        <f t="shared" si="246"/>
        <v>0.5333858001408206</v>
      </c>
      <c r="U283" s="91">
        <f t="shared" si="246"/>
        <v>0.5333858001408206</v>
      </c>
      <c r="V283" s="91">
        <f t="shared" si="246"/>
        <v>0.5333858001408206</v>
      </c>
      <c r="W283" s="91">
        <f t="shared" si="246"/>
        <v>0.5333858001408206</v>
      </c>
      <c r="X283" s="91">
        <f t="shared" si="246"/>
        <v>0.5333858001408206</v>
      </c>
      <c r="Y283" s="91">
        <f t="shared" si="246"/>
        <v>0.5333858001408206</v>
      </c>
    </row>
    <row r="284" spans="5:25" x14ac:dyDescent="0.25">
      <c r="F284" s="23" t="s">
        <v>192</v>
      </c>
      <c r="G284" s="23" t="s">
        <v>283</v>
      </c>
      <c r="J284" s="111">
        <f t="shared" ref="J284:Y284" si="247">J241 * J$93</f>
        <v>1.2531301102742101</v>
      </c>
      <c r="K284" s="111">
        <f t="shared" si="247"/>
        <v>1.2531301102742101</v>
      </c>
      <c r="L284" s="111">
        <f t="shared" si="247"/>
        <v>1.1306159712268975</v>
      </c>
      <c r="M284" s="111">
        <f t="shared" si="247"/>
        <v>1.1306159712268975</v>
      </c>
      <c r="N284" s="111">
        <f t="shared" si="247"/>
        <v>1.0048297803840303</v>
      </c>
      <c r="O284" s="111">
        <f t="shared" si="247"/>
        <v>0.97015534663019642</v>
      </c>
      <c r="P284" s="111">
        <f t="shared" si="247"/>
        <v>0.90879413368262973</v>
      </c>
      <c r="Q284" s="111">
        <f t="shared" si="247"/>
        <v>0.82671544869349733</v>
      </c>
      <c r="R284" s="111">
        <f t="shared" si="247"/>
        <v>0.83651316345181781</v>
      </c>
      <c r="S284" s="111">
        <f t="shared" si="247"/>
        <v>0.83651316345181781</v>
      </c>
      <c r="T284" s="111">
        <f t="shared" si="247"/>
        <v>0.83651316345181781</v>
      </c>
      <c r="U284" s="111">
        <f t="shared" si="247"/>
        <v>0.83651316345181781</v>
      </c>
      <c r="V284" s="111">
        <f t="shared" si="247"/>
        <v>0.83651316345181781</v>
      </c>
      <c r="W284" s="111">
        <f t="shared" si="247"/>
        <v>0.83651316345181781</v>
      </c>
      <c r="X284" s="111">
        <f t="shared" si="247"/>
        <v>0.83651316345181781</v>
      </c>
      <c r="Y284" s="111">
        <f t="shared" si="247"/>
        <v>0.83651316345181781</v>
      </c>
    </row>
    <row r="285" spans="5:25" x14ac:dyDescent="0.25">
      <c r="F285" s="23" t="s">
        <v>193</v>
      </c>
      <c r="G285" s="23" t="s">
        <v>283</v>
      </c>
      <c r="J285" s="111">
        <f t="shared" ref="J285:Y285" si="248">J242 * J$93</f>
        <v>1.2531301102742101</v>
      </c>
      <c r="K285" s="111">
        <f t="shared" si="248"/>
        <v>1.2531301102742101</v>
      </c>
      <c r="L285" s="111">
        <f t="shared" si="248"/>
        <v>1.1306159712268975</v>
      </c>
      <c r="M285" s="111">
        <f t="shared" si="248"/>
        <v>1.1306159712268975</v>
      </c>
      <c r="N285" s="111">
        <f t="shared" si="248"/>
        <v>1.0048297803840303</v>
      </c>
      <c r="O285" s="111">
        <f t="shared" si="248"/>
        <v>0.97015534663019642</v>
      </c>
      <c r="P285" s="111">
        <f t="shared" si="248"/>
        <v>0.90879413368262973</v>
      </c>
      <c r="Q285" s="111">
        <f t="shared" si="248"/>
        <v>0.82671544869349733</v>
      </c>
      <c r="R285" s="111">
        <f t="shared" si="248"/>
        <v>0.83651316345181781</v>
      </c>
      <c r="S285" s="111">
        <f t="shared" si="248"/>
        <v>0.83651316345181781</v>
      </c>
      <c r="T285" s="111">
        <f t="shared" si="248"/>
        <v>0.83651316345181781</v>
      </c>
      <c r="U285" s="111">
        <f t="shared" si="248"/>
        <v>0.83651316345181781</v>
      </c>
      <c r="V285" s="111">
        <f t="shared" si="248"/>
        <v>0.83651316345181781</v>
      </c>
      <c r="W285" s="111">
        <f t="shared" si="248"/>
        <v>0.83651316345181781</v>
      </c>
      <c r="X285" s="111">
        <f t="shared" si="248"/>
        <v>0.83651316345181781</v>
      </c>
      <c r="Y285" s="111">
        <f t="shared" si="248"/>
        <v>0.83651316345181781</v>
      </c>
    </row>
    <row r="286" spans="5:25" x14ac:dyDescent="0.25">
      <c r="F286" s="23" t="s">
        <v>194</v>
      </c>
      <c r="G286" s="23" t="s">
        <v>283</v>
      </c>
      <c r="J286" s="111">
        <f t="shared" ref="J286:Y286" si="249">J243 * J$93</f>
        <v>1.3904403196532216</v>
      </c>
      <c r="K286" s="111">
        <f t="shared" si="249"/>
        <v>1.3904403196532216</v>
      </c>
      <c r="L286" s="111">
        <f t="shared" si="249"/>
        <v>1.2545018426648196</v>
      </c>
      <c r="M286" s="111">
        <f t="shared" si="249"/>
        <v>1.2545018426648196</v>
      </c>
      <c r="N286" s="111">
        <f t="shared" si="249"/>
        <v>1.1149327827806497</v>
      </c>
      <c r="O286" s="111">
        <f t="shared" si="249"/>
        <v>1.0764589400749427</v>
      </c>
      <c r="P286" s="111">
        <f t="shared" si="249"/>
        <v>1.0083741467676823</v>
      </c>
      <c r="Q286" s="111">
        <f t="shared" si="249"/>
        <v>0.89867929197390206</v>
      </c>
      <c r="R286" s="111">
        <f t="shared" si="249"/>
        <v>0.92817307703950935</v>
      </c>
      <c r="S286" s="111">
        <f t="shared" si="249"/>
        <v>0.92817307703950935</v>
      </c>
      <c r="T286" s="111">
        <f t="shared" si="249"/>
        <v>0.92817307703950935</v>
      </c>
      <c r="U286" s="111">
        <f t="shared" si="249"/>
        <v>0.92817307703950935</v>
      </c>
      <c r="V286" s="111">
        <f t="shared" si="249"/>
        <v>0.92817307703950935</v>
      </c>
      <c r="W286" s="111">
        <f t="shared" si="249"/>
        <v>0.92817307703950935</v>
      </c>
      <c r="X286" s="111">
        <f t="shared" si="249"/>
        <v>0.92817307703950935</v>
      </c>
      <c r="Y286" s="111">
        <f t="shared" si="249"/>
        <v>0.92817307703950935</v>
      </c>
    </row>
    <row r="287" spans="5:25" x14ac:dyDescent="0.25">
      <c r="F287" s="23" t="s">
        <v>195</v>
      </c>
      <c r="G287" s="23" t="s">
        <v>283</v>
      </c>
      <c r="J287" s="111">
        <f t="shared" ref="J287:Y287" si="250">J244 * J$93</f>
        <v>1.3904403196532216</v>
      </c>
      <c r="K287" s="111">
        <f t="shared" si="250"/>
        <v>1.3904403196532216</v>
      </c>
      <c r="L287" s="111">
        <f t="shared" si="250"/>
        <v>1.2545018426648196</v>
      </c>
      <c r="M287" s="111">
        <f t="shared" si="250"/>
        <v>1.2545018426648196</v>
      </c>
      <c r="N287" s="111">
        <f t="shared" si="250"/>
        <v>1.1149327827806497</v>
      </c>
      <c r="O287" s="111">
        <f t="shared" si="250"/>
        <v>1.0764589400749427</v>
      </c>
      <c r="P287" s="111">
        <f t="shared" si="250"/>
        <v>1.0083741467676823</v>
      </c>
      <c r="Q287" s="111">
        <f t="shared" si="250"/>
        <v>0.89867929197390206</v>
      </c>
      <c r="R287" s="111">
        <f t="shared" si="250"/>
        <v>0.92817307703950935</v>
      </c>
      <c r="S287" s="111">
        <f t="shared" si="250"/>
        <v>0.92817307703950935</v>
      </c>
      <c r="T287" s="111">
        <f t="shared" si="250"/>
        <v>0.92817307703950935</v>
      </c>
      <c r="U287" s="111">
        <f t="shared" si="250"/>
        <v>0.92817307703950935</v>
      </c>
      <c r="V287" s="111">
        <f t="shared" si="250"/>
        <v>0.92817307703950935</v>
      </c>
      <c r="W287" s="111">
        <f t="shared" si="250"/>
        <v>0.92817307703950935</v>
      </c>
      <c r="X287" s="111">
        <f t="shared" si="250"/>
        <v>0.92817307703950935</v>
      </c>
      <c r="Y287" s="111">
        <f t="shared" si="250"/>
        <v>0.92817307703950935</v>
      </c>
    </row>
    <row r="288" spans="5:25" x14ac:dyDescent="0.25">
      <c r="F288" s="23" t="s">
        <v>196</v>
      </c>
      <c r="G288" s="23" t="s">
        <v>283</v>
      </c>
      <c r="J288" s="111">
        <f t="shared" ref="J288:Y288" si="251">J245 * J$93</f>
        <v>1.2531301102742101</v>
      </c>
      <c r="K288" s="111">
        <f t="shared" si="251"/>
        <v>1.2531301102742101</v>
      </c>
      <c r="L288" s="111">
        <f t="shared" si="251"/>
        <v>1.1306159712268975</v>
      </c>
      <c r="M288" s="111">
        <f t="shared" si="251"/>
        <v>1.1306159712268975</v>
      </c>
      <c r="N288" s="111">
        <f t="shared" si="251"/>
        <v>1.0048297803840303</v>
      </c>
      <c r="O288" s="111">
        <f t="shared" si="251"/>
        <v>0.97015534663019642</v>
      </c>
      <c r="P288" s="111">
        <f t="shared" si="251"/>
        <v>0.90879413368262973</v>
      </c>
      <c r="Q288" s="111">
        <f t="shared" si="251"/>
        <v>0.82671544869349733</v>
      </c>
      <c r="R288" s="111">
        <f t="shared" si="251"/>
        <v>0.83651316345181781</v>
      </c>
      <c r="S288" s="111">
        <f t="shared" si="251"/>
        <v>0.83651316345181781</v>
      </c>
      <c r="T288" s="111">
        <f t="shared" si="251"/>
        <v>0.83651316345181781</v>
      </c>
      <c r="U288" s="111">
        <f t="shared" si="251"/>
        <v>0.83651316345181781</v>
      </c>
      <c r="V288" s="111">
        <f t="shared" si="251"/>
        <v>0.83651316345181781</v>
      </c>
      <c r="W288" s="111">
        <f t="shared" si="251"/>
        <v>0.83651316345181781</v>
      </c>
      <c r="X288" s="111">
        <f t="shared" si="251"/>
        <v>0.83651316345181781</v>
      </c>
      <c r="Y288" s="111">
        <f t="shared" si="251"/>
        <v>0.83651316345181781</v>
      </c>
    </row>
    <row r="289" spans="2:27" x14ac:dyDescent="0.25">
      <c r="F289" s="23" t="s">
        <v>197</v>
      </c>
      <c r="G289" s="23" t="s">
        <v>283</v>
      </c>
      <c r="J289" s="111">
        <f t="shared" ref="J289:Y289" si="252">J246 * J$93</f>
        <v>1.3904403196532216</v>
      </c>
      <c r="K289" s="111">
        <f t="shared" si="252"/>
        <v>1.3904403196532216</v>
      </c>
      <c r="L289" s="111">
        <f t="shared" si="252"/>
        <v>1.2545018426648196</v>
      </c>
      <c r="M289" s="111">
        <f t="shared" si="252"/>
        <v>1.2545018426648196</v>
      </c>
      <c r="N289" s="111">
        <f t="shared" si="252"/>
        <v>1.1149327827806497</v>
      </c>
      <c r="O289" s="111">
        <f t="shared" si="252"/>
        <v>1.0764589400749427</v>
      </c>
      <c r="P289" s="111">
        <f t="shared" si="252"/>
        <v>1.0083741467676823</v>
      </c>
      <c r="Q289" s="111">
        <f t="shared" si="252"/>
        <v>0.89867929197390206</v>
      </c>
      <c r="R289" s="111">
        <f t="shared" si="252"/>
        <v>0.92817307703950935</v>
      </c>
      <c r="S289" s="111">
        <f t="shared" si="252"/>
        <v>0.92817307703950935</v>
      </c>
      <c r="T289" s="111">
        <f t="shared" si="252"/>
        <v>0.92817307703950935</v>
      </c>
      <c r="U289" s="111">
        <f t="shared" si="252"/>
        <v>0.92817307703950935</v>
      </c>
      <c r="V289" s="111">
        <f t="shared" si="252"/>
        <v>0.92817307703950935</v>
      </c>
      <c r="W289" s="111">
        <f t="shared" si="252"/>
        <v>0.92817307703950935</v>
      </c>
      <c r="X289" s="111">
        <f t="shared" si="252"/>
        <v>0.92817307703950935</v>
      </c>
      <c r="Y289" s="111">
        <f t="shared" si="252"/>
        <v>0.92817307703950935</v>
      </c>
    </row>
    <row r="290" spans="2:27" x14ac:dyDescent="0.25">
      <c r="F290" s="23" t="s">
        <v>198</v>
      </c>
      <c r="G290" s="23" t="s">
        <v>283</v>
      </c>
      <c r="J290" s="111">
        <f t="shared" ref="J290:Y290" si="253">J247 * J$93</f>
        <v>1.3904403196532216</v>
      </c>
      <c r="K290" s="111">
        <f t="shared" si="253"/>
        <v>1.3904403196532216</v>
      </c>
      <c r="L290" s="111">
        <f t="shared" si="253"/>
        <v>1.2545018426648196</v>
      </c>
      <c r="M290" s="111">
        <f t="shared" si="253"/>
        <v>1.2545018426648196</v>
      </c>
      <c r="N290" s="111">
        <f t="shared" si="253"/>
        <v>1.1149327827806497</v>
      </c>
      <c r="O290" s="111">
        <f t="shared" si="253"/>
        <v>1.0764589400749427</v>
      </c>
      <c r="P290" s="111">
        <f t="shared" si="253"/>
        <v>1.0083741467676823</v>
      </c>
      <c r="Q290" s="111">
        <f t="shared" si="253"/>
        <v>0.89867929197390206</v>
      </c>
      <c r="R290" s="111">
        <f t="shared" si="253"/>
        <v>0.92817307703950935</v>
      </c>
      <c r="S290" s="111">
        <f t="shared" si="253"/>
        <v>0.92817307703950935</v>
      </c>
      <c r="T290" s="111">
        <f t="shared" si="253"/>
        <v>0.92817307703950935</v>
      </c>
      <c r="U290" s="111">
        <f t="shared" si="253"/>
        <v>0.92817307703950935</v>
      </c>
      <c r="V290" s="111">
        <f t="shared" si="253"/>
        <v>0.92817307703950935</v>
      </c>
      <c r="W290" s="111">
        <f t="shared" si="253"/>
        <v>0.92817307703950935</v>
      </c>
      <c r="X290" s="111">
        <f t="shared" si="253"/>
        <v>0.92817307703950935</v>
      </c>
      <c r="Y290" s="111">
        <f t="shared" si="253"/>
        <v>0.92817307703950935</v>
      </c>
    </row>
    <row r="291" spans="2:27" x14ac:dyDescent="0.25">
      <c r="F291" s="57" t="s">
        <v>199</v>
      </c>
      <c r="G291" s="57" t="s">
        <v>283</v>
      </c>
      <c r="H291" s="28"/>
      <c r="I291" s="28"/>
      <c r="J291" s="121">
        <f t="shared" ref="J291:Y291" si="254">J248 * J$93</f>
        <v>1.3904403196532216</v>
      </c>
      <c r="K291" s="121">
        <f t="shared" si="254"/>
        <v>1.3904403196532216</v>
      </c>
      <c r="L291" s="121">
        <f t="shared" si="254"/>
        <v>1.2545018426648196</v>
      </c>
      <c r="M291" s="121">
        <f t="shared" si="254"/>
        <v>1.2545018426648196</v>
      </c>
      <c r="N291" s="121">
        <f t="shared" si="254"/>
        <v>1.1149327827806497</v>
      </c>
      <c r="O291" s="121">
        <f t="shared" si="254"/>
        <v>1.0764589400749427</v>
      </c>
      <c r="P291" s="121">
        <f t="shared" si="254"/>
        <v>1.0083741467676823</v>
      </c>
      <c r="Q291" s="121">
        <f t="shared" si="254"/>
        <v>0.89867929197390206</v>
      </c>
      <c r="R291" s="121">
        <f t="shared" si="254"/>
        <v>0.92817307703950935</v>
      </c>
      <c r="S291" s="121">
        <f t="shared" si="254"/>
        <v>0.92817307703950935</v>
      </c>
      <c r="T291" s="121">
        <f t="shared" si="254"/>
        <v>0.92817307703950935</v>
      </c>
      <c r="U291" s="121">
        <f t="shared" si="254"/>
        <v>0.92817307703950935</v>
      </c>
      <c r="V291" s="121">
        <f t="shared" si="254"/>
        <v>0.92817307703950935</v>
      </c>
      <c r="W291" s="121">
        <f t="shared" si="254"/>
        <v>0.92817307703950935</v>
      </c>
      <c r="X291" s="121">
        <f t="shared" si="254"/>
        <v>0.92817307703950935</v>
      </c>
      <c r="Y291" s="121">
        <f t="shared" si="254"/>
        <v>0.92817307703950935</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5.6388540924782987E-2</v>
      </c>
      <c r="K294" s="91">
        <f t="shared" ref="K294:Y294" si="255">K251 * K$93</f>
        <v>5.6388540924782987E-2</v>
      </c>
      <c r="L294" s="91">
        <f t="shared" si="255"/>
        <v>5.0875630902995829E-2</v>
      </c>
      <c r="M294" s="91">
        <f t="shared" si="255"/>
        <v>5.0875630902995829E-2</v>
      </c>
      <c r="N294" s="91">
        <f t="shared" si="255"/>
        <v>4.521548459259913E-2</v>
      </c>
      <c r="O294" s="91">
        <f t="shared" si="255"/>
        <v>4.3655199103693358E-2</v>
      </c>
      <c r="P294" s="91">
        <f t="shared" si="255"/>
        <v>4.0894057831035682E-2</v>
      </c>
      <c r="Q294" s="91">
        <f t="shared" si="255"/>
        <v>3.4817618788665849E-2</v>
      </c>
      <c r="R294" s="91">
        <f t="shared" si="255"/>
        <v>3.7641547645121079E-2</v>
      </c>
      <c r="S294" s="91">
        <f t="shared" si="255"/>
        <v>3.7641547645121079E-2</v>
      </c>
      <c r="T294" s="91">
        <f t="shared" si="255"/>
        <v>3.7641547645121079E-2</v>
      </c>
      <c r="U294" s="91">
        <f t="shared" si="255"/>
        <v>3.7641547645121079E-2</v>
      </c>
      <c r="V294" s="91">
        <f t="shared" si="255"/>
        <v>3.7641547645121079E-2</v>
      </c>
      <c r="W294" s="91">
        <f t="shared" si="255"/>
        <v>3.7641547645121079E-2</v>
      </c>
      <c r="X294" s="91">
        <f t="shared" si="255"/>
        <v>3.7641547645121079E-2</v>
      </c>
      <c r="Y294" s="91">
        <f t="shared" si="255"/>
        <v>3.7641547645121079E-2</v>
      </c>
    </row>
    <row r="295" spans="2:27" x14ac:dyDescent="0.25">
      <c r="F295" s="23" t="s">
        <v>192</v>
      </c>
      <c r="G295" s="23" t="s">
        <v>283</v>
      </c>
      <c r="J295" s="111">
        <f t="shared" ref="J295:Y295" si="256">J252 * J$93</f>
        <v>0.22641954503254966</v>
      </c>
      <c r="K295" s="111">
        <f t="shared" si="256"/>
        <v>0.22641954503254966</v>
      </c>
      <c r="L295" s="111">
        <f t="shared" si="256"/>
        <v>0.20428329964532724</v>
      </c>
      <c r="M295" s="111">
        <f t="shared" si="256"/>
        <v>0.20428329964532724</v>
      </c>
      <c r="N295" s="111">
        <f t="shared" si="256"/>
        <v>0.18155584950386713</v>
      </c>
      <c r="O295" s="111">
        <f t="shared" si="256"/>
        <v>0.17529076222327633</v>
      </c>
      <c r="P295" s="111">
        <f t="shared" si="256"/>
        <v>0.16420382256368002</v>
      </c>
      <c r="Q295" s="111">
        <f t="shared" si="256"/>
        <v>0.13980481275020354</v>
      </c>
      <c r="R295" s="111">
        <f t="shared" si="256"/>
        <v>0.15114386633089064</v>
      </c>
      <c r="S295" s="111">
        <f t="shared" si="256"/>
        <v>0.15114386633089064</v>
      </c>
      <c r="T295" s="111">
        <f t="shared" si="256"/>
        <v>0.15114386633089064</v>
      </c>
      <c r="U295" s="111">
        <f t="shared" si="256"/>
        <v>0.15114386633089064</v>
      </c>
      <c r="V295" s="111">
        <f t="shared" si="256"/>
        <v>0.15114386633089064</v>
      </c>
      <c r="W295" s="111">
        <f t="shared" si="256"/>
        <v>0.15114386633089064</v>
      </c>
      <c r="X295" s="111">
        <f t="shared" si="256"/>
        <v>0.15114386633089064</v>
      </c>
      <c r="Y295" s="111">
        <f t="shared" si="256"/>
        <v>0.15114386633089064</v>
      </c>
    </row>
    <row r="296" spans="2:27" x14ac:dyDescent="0.25">
      <c r="F296" s="23" t="s">
        <v>193</v>
      </c>
      <c r="G296" s="23" t="s">
        <v>283</v>
      </c>
      <c r="J296" s="111">
        <f t="shared" ref="J296:Y296" si="257">J253 * J$93</f>
        <v>0.22641954503254966</v>
      </c>
      <c r="K296" s="111">
        <f t="shared" si="257"/>
        <v>0.22641954503254966</v>
      </c>
      <c r="L296" s="111">
        <f t="shared" si="257"/>
        <v>0.20428329964532724</v>
      </c>
      <c r="M296" s="111">
        <f t="shared" si="257"/>
        <v>0.20428329964532724</v>
      </c>
      <c r="N296" s="111">
        <f t="shared" si="257"/>
        <v>0.18155584950386713</v>
      </c>
      <c r="O296" s="111">
        <f t="shared" si="257"/>
        <v>0.17529076222327633</v>
      </c>
      <c r="P296" s="111">
        <f t="shared" si="257"/>
        <v>0.16420382256368002</v>
      </c>
      <c r="Q296" s="111">
        <f t="shared" si="257"/>
        <v>0.13980481275020354</v>
      </c>
      <c r="R296" s="111">
        <f t="shared" si="257"/>
        <v>0.15114386633089064</v>
      </c>
      <c r="S296" s="111">
        <f t="shared" si="257"/>
        <v>0.15114386633089064</v>
      </c>
      <c r="T296" s="111">
        <f t="shared" si="257"/>
        <v>0.15114386633089064</v>
      </c>
      <c r="U296" s="111">
        <f t="shared" si="257"/>
        <v>0.15114386633089064</v>
      </c>
      <c r="V296" s="111">
        <f t="shared" si="257"/>
        <v>0.15114386633089064</v>
      </c>
      <c r="W296" s="111">
        <f t="shared" si="257"/>
        <v>0.15114386633089064</v>
      </c>
      <c r="X296" s="111">
        <f t="shared" si="257"/>
        <v>0.15114386633089064</v>
      </c>
      <c r="Y296" s="111">
        <f t="shared" si="257"/>
        <v>0.15114386633089064</v>
      </c>
    </row>
    <row r="297" spans="2:27" x14ac:dyDescent="0.25">
      <c r="F297" s="23" t="s">
        <v>194</v>
      </c>
      <c r="G297" s="23" t="s">
        <v>283</v>
      </c>
      <c r="J297" s="111">
        <f t="shared" ref="J297:Y297" si="258">J254 * J$93</f>
        <v>8.8550512781566185E-2</v>
      </c>
      <c r="K297" s="111">
        <f t="shared" si="258"/>
        <v>8.8550512781566185E-2</v>
      </c>
      <c r="L297" s="111">
        <f t="shared" si="258"/>
        <v>7.9893239489124343E-2</v>
      </c>
      <c r="M297" s="111">
        <f t="shared" si="258"/>
        <v>7.9893239489124343E-2</v>
      </c>
      <c r="N297" s="111">
        <f t="shared" si="258"/>
        <v>7.1004751686737616E-2</v>
      </c>
      <c r="O297" s="111">
        <f t="shared" si="258"/>
        <v>6.8554536131195221E-2</v>
      </c>
      <c r="P297" s="111">
        <f t="shared" si="258"/>
        <v>6.421854035002536E-2</v>
      </c>
      <c r="Q297" s="111">
        <f t="shared" si="258"/>
        <v>5.46763215895592E-2</v>
      </c>
      <c r="R297" s="111">
        <f t="shared" si="258"/>
        <v>5.9110916707587335E-2</v>
      </c>
      <c r="S297" s="111">
        <f t="shared" si="258"/>
        <v>5.9110916707587335E-2</v>
      </c>
      <c r="T297" s="111">
        <f t="shared" si="258"/>
        <v>5.9110916707587335E-2</v>
      </c>
      <c r="U297" s="111">
        <f t="shared" si="258"/>
        <v>5.9110916707587335E-2</v>
      </c>
      <c r="V297" s="111">
        <f t="shared" si="258"/>
        <v>5.9110916707587335E-2</v>
      </c>
      <c r="W297" s="111">
        <f t="shared" si="258"/>
        <v>5.9110916707587335E-2</v>
      </c>
      <c r="X297" s="111">
        <f t="shared" si="258"/>
        <v>5.9110916707587335E-2</v>
      </c>
      <c r="Y297" s="111">
        <f t="shared" si="258"/>
        <v>5.9110916707587335E-2</v>
      </c>
    </row>
    <row r="298" spans="2:27" x14ac:dyDescent="0.25">
      <c r="F298" s="23" t="s">
        <v>195</v>
      </c>
      <c r="G298" s="23" t="s">
        <v>283</v>
      </c>
      <c r="J298" s="111">
        <f t="shared" ref="J298:Y298" si="259">J255 * J$93</f>
        <v>8.8550512781566185E-2</v>
      </c>
      <c r="K298" s="111">
        <f t="shared" si="259"/>
        <v>8.8550512781566185E-2</v>
      </c>
      <c r="L298" s="111">
        <f t="shared" si="259"/>
        <v>7.9893239489124343E-2</v>
      </c>
      <c r="M298" s="111">
        <f t="shared" si="259"/>
        <v>7.9893239489124343E-2</v>
      </c>
      <c r="N298" s="111">
        <f t="shared" si="259"/>
        <v>7.1004751686737616E-2</v>
      </c>
      <c r="O298" s="111">
        <f t="shared" si="259"/>
        <v>6.8554536131195221E-2</v>
      </c>
      <c r="P298" s="111">
        <f t="shared" si="259"/>
        <v>6.421854035002536E-2</v>
      </c>
      <c r="Q298" s="111">
        <f t="shared" si="259"/>
        <v>5.46763215895592E-2</v>
      </c>
      <c r="R298" s="111">
        <f t="shared" si="259"/>
        <v>5.9110916707587335E-2</v>
      </c>
      <c r="S298" s="111">
        <f t="shared" si="259"/>
        <v>5.9110916707587335E-2</v>
      </c>
      <c r="T298" s="111">
        <f t="shared" si="259"/>
        <v>5.9110916707587335E-2</v>
      </c>
      <c r="U298" s="111">
        <f t="shared" si="259"/>
        <v>5.9110916707587335E-2</v>
      </c>
      <c r="V298" s="111">
        <f t="shared" si="259"/>
        <v>5.9110916707587335E-2</v>
      </c>
      <c r="W298" s="111">
        <f t="shared" si="259"/>
        <v>5.9110916707587335E-2</v>
      </c>
      <c r="X298" s="111">
        <f t="shared" si="259"/>
        <v>5.9110916707587335E-2</v>
      </c>
      <c r="Y298" s="111">
        <f t="shared" si="259"/>
        <v>5.9110916707587335E-2</v>
      </c>
    </row>
    <row r="299" spans="2:27" x14ac:dyDescent="0.25">
      <c r="F299" s="23" t="s">
        <v>196</v>
      </c>
      <c r="G299" s="23" t="s">
        <v>283</v>
      </c>
      <c r="J299" s="111">
        <f t="shared" ref="J299:Y299" si="260">J256 * J$93</f>
        <v>0.22641954503254966</v>
      </c>
      <c r="K299" s="111">
        <f t="shared" si="260"/>
        <v>0.22641954503254966</v>
      </c>
      <c r="L299" s="111">
        <f t="shared" si="260"/>
        <v>0.20428329964532724</v>
      </c>
      <c r="M299" s="111">
        <f t="shared" si="260"/>
        <v>0.20428329964532724</v>
      </c>
      <c r="N299" s="111">
        <f t="shared" si="260"/>
        <v>0.18155584950386713</v>
      </c>
      <c r="O299" s="111">
        <f t="shared" si="260"/>
        <v>0.17529076222327633</v>
      </c>
      <c r="P299" s="111">
        <f t="shared" si="260"/>
        <v>0.16420382256368002</v>
      </c>
      <c r="Q299" s="111">
        <f t="shared" si="260"/>
        <v>0.13980481275020354</v>
      </c>
      <c r="R299" s="111">
        <f t="shared" si="260"/>
        <v>0.15114386633089064</v>
      </c>
      <c r="S299" s="111">
        <f t="shared" si="260"/>
        <v>0.15114386633089064</v>
      </c>
      <c r="T299" s="111">
        <f t="shared" si="260"/>
        <v>0.15114386633089064</v>
      </c>
      <c r="U299" s="111">
        <f t="shared" si="260"/>
        <v>0.15114386633089064</v>
      </c>
      <c r="V299" s="111">
        <f t="shared" si="260"/>
        <v>0.15114386633089064</v>
      </c>
      <c r="W299" s="111">
        <f t="shared" si="260"/>
        <v>0.15114386633089064</v>
      </c>
      <c r="X299" s="111">
        <f t="shared" si="260"/>
        <v>0.15114386633089064</v>
      </c>
      <c r="Y299" s="111">
        <f t="shared" si="260"/>
        <v>0.15114386633089064</v>
      </c>
    </row>
    <row r="300" spans="2:27" x14ac:dyDescent="0.25">
      <c r="F300" s="23" t="s">
        <v>197</v>
      </c>
      <c r="G300" s="23" t="s">
        <v>283</v>
      </c>
      <c r="J300" s="111">
        <f t="shared" ref="J300:Y300" si="261">J257 * J$93</f>
        <v>8.8550512781566185E-2</v>
      </c>
      <c r="K300" s="111">
        <f t="shared" si="261"/>
        <v>8.8550512781566185E-2</v>
      </c>
      <c r="L300" s="111">
        <f t="shared" si="261"/>
        <v>7.9893239489124343E-2</v>
      </c>
      <c r="M300" s="111">
        <f t="shared" si="261"/>
        <v>7.9893239489124343E-2</v>
      </c>
      <c r="N300" s="111">
        <f t="shared" si="261"/>
        <v>7.1004751686737616E-2</v>
      </c>
      <c r="O300" s="111">
        <f t="shared" si="261"/>
        <v>6.8554536131195221E-2</v>
      </c>
      <c r="P300" s="111">
        <f t="shared" si="261"/>
        <v>6.421854035002536E-2</v>
      </c>
      <c r="Q300" s="111">
        <f t="shared" si="261"/>
        <v>5.46763215895592E-2</v>
      </c>
      <c r="R300" s="111">
        <f t="shared" si="261"/>
        <v>5.9110916707587335E-2</v>
      </c>
      <c r="S300" s="111">
        <f t="shared" si="261"/>
        <v>5.9110916707587335E-2</v>
      </c>
      <c r="T300" s="111">
        <f t="shared" si="261"/>
        <v>5.9110916707587335E-2</v>
      </c>
      <c r="U300" s="111">
        <f t="shared" si="261"/>
        <v>5.9110916707587335E-2</v>
      </c>
      <c r="V300" s="111">
        <f t="shared" si="261"/>
        <v>5.9110916707587335E-2</v>
      </c>
      <c r="W300" s="111">
        <f t="shared" si="261"/>
        <v>5.9110916707587335E-2</v>
      </c>
      <c r="X300" s="111">
        <f t="shared" si="261"/>
        <v>5.9110916707587335E-2</v>
      </c>
      <c r="Y300" s="111">
        <f t="shared" si="261"/>
        <v>5.9110916707587335E-2</v>
      </c>
    </row>
    <row r="301" spans="2:27" x14ac:dyDescent="0.25">
      <c r="F301" s="23" t="s">
        <v>198</v>
      </c>
      <c r="G301" s="23" t="s">
        <v>283</v>
      </c>
      <c r="J301" s="111">
        <f t="shared" ref="J301:Y301" si="262">J258 * J$93</f>
        <v>8.8550512781566185E-2</v>
      </c>
      <c r="K301" s="111">
        <f t="shared" si="262"/>
        <v>8.8550512781566185E-2</v>
      </c>
      <c r="L301" s="111">
        <f t="shared" si="262"/>
        <v>7.9893239489124343E-2</v>
      </c>
      <c r="M301" s="111">
        <f t="shared" si="262"/>
        <v>7.9893239489124343E-2</v>
      </c>
      <c r="N301" s="111">
        <f t="shared" si="262"/>
        <v>7.1004751686737616E-2</v>
      </c>
      <c r="O301" s="111">
        <f t="shared" si="262"/>
        <v>6.8554536131195221E-2</v>
      </c>
      <c r="P301" s="111">
        <f t="shared" si="262"/>
        <v>6.421854035002536E-2</v>
      </c>
      <c r="Q301" s="111">
        <f t="shared" si="262"/>
        <v>5.46763215895592E-2</v>
      </c>
      <c r="R301" s="111">
        <f t="shared" si="262"/>
        <v>5.9110916707587335E-2</v>
      </c>
      <c r="S301" s="111">
        <f t="shared" si="262"/>
        <v>5.9110916707587335E-2</v>
      </c>
      <c r="T301" s="111">
        <f t="shared" si="262"/>
        <v>5.9110916707587335E-2</v>
      </c>
      <c r="U301" s="111">
        <f t="shared" si="262"/>
        <v>5.9110916707587335E-2</v>
      </c>
      <c r="V301" s="111">
        <f t="shared" si="262"/>
        <v>5.9110916707587335E-2</v>
      </c>
      <c r="W301" s="111">
        <f t="shared" si="262"/>
        <v>5.9110916707587335E-2</v>
      </c>
      <c r="X301" s="111">
        <f t="shared" si="262"/>
        <v>5.9110916707587335E-2</v>
      </c>
      <c r="Y301" s="111">
        <f t="shared" si="262"/>
        <v>5.9110916707587335E-2</v>
      </c>
    </row>
    <row r="302" spans="2:27" x14ac:dyDescent="0.25">
      <c r="F302" s="57" t="s">
        <v>199</v>
      </c>
      <c r="G302" s="57" t="s">
        <v>283</v>
      </c>
      <c r="H302" s="28"/>
      <c r="I302" s="28"/>
      <c r="J302" s="121">
        <f t="shared" ref="J302:Y302" si="263">J259 * J$93</f>
        <v>8.8550512781566185E-2</v>
      </c>
      <c r="K302" s="121">
        <f t="shared" si="263"/>
        <v>8.8550512781566185E-2</v>
      </c>
      <c r="L302" s="121">
        <f t="shared" si="263"/>
        <v>7.9893239489124343E-2</v>
      </c>
      <c r="M302" s="121">
        <f t="shared" si="263"/>
        <v>7.9893239489124343E-2</v>
      </c>
      <c r="N302" s="121">
        <f t="shared" si="263"/>
        <v>7.1004751686737616E-2</v>
      </c>
      <c r="O302" s="121">
        <f t="shared" si="263"/>
        <v>6.8554536131195221E-2</v>
      </c>
      <c r="P302" s="121">
        <f t="shared" si="263"/>
        <v>6.421854035002536E-2</v>
      </c>
      <c r="Q302" s="121">
        <f t="shared" si="263"/>
        <v>5.46763215895592E-2</v>
      </c>
      <c r="R302" s="121">
        <f t="shared" si="263"/>
        <v>5.9110916707587335E-2</v>
      </c>
      <c r="S302" s="121">
        <f t="shared" si="263"/>
        <v>5.9110916707587335E-2</v>
      </c>
      <c r="T302" s="121">
        <f t="shared" si="263"/>
        <v>5.9110916707587335E-2</v>
      </c>
      <c r="U302" s="121">
        <f t="shared" si="263"/>
        <v>5.9110916707587335E-2</v>
      </c>
      <c r="V302" s="121">
        <f t="shared" si="263"/>
        <v>5.9110916707587335E-2</v>
      </c>
      <c r="W302" s="121">
        <f t="shared" si="263"/>
        <v>5.9110916707587335E-2</v>
      </c>
      <c r="X302" s="121">
        <f t="shared" si="263"/>
        <v>5.9110916707587335E-2</v>
      </c>
      <c r="Y302" s="121">
        <f t="shared" si="263"/>
        <v>5.9110916707587335E-2</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0.06</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1.0820000000000001</v>
      </c>
      <c r="K34" s="114">
        <v>1.0820000000000001</v>
      </c>
      <c r="L34" s="114">
        <v>1.0820000000000001</v>
      </c>
      <c r="M34" s="114">
        <v>1.0820000000000001</v>
      </c>
      <c r="N34" s="114">
        <v>1.0820000000000001</v>
      </c>
      <c r="O34" s="114">
        <v>1.07</v>
      </c>
      <c r="P34" s="114">
        <v>1.0509999999999999</v>
      </c>
      <c r="Q34" s="114">
        <v>1.0820000000000001</v>
      </c>
      <c r="R34" s="114">
        <v>-1.0820000000000001</v>
      </c>
      <c r="S34" s="114">
        <v>-1.07</v>
      </c>
      <c r="T34" s="114">
        <v>-1.0820000000000001</v>
      </c>
      <c r="U34" s="114">
        <v>-1.0820000000000001</v>
      </c>
      <c r="V34" s="114">
        <v>-1.07</v>
      </c>
      <c r="W34" s="114">
        <v>-1.07</v>
      </c>
      <c r="X34" s="114">
        <v>-1.0509999999999999</v>
      </c>
      <c r="Y34" s="114">
        <v>-1.0509999999999999</v>
      </c>
      <c r="AQ34" s="3"/>
    </row>
    <row r="35" spans="5:43" x14ac:dyDescent="0.25">
      <c r="E35" s="27"/>
      <c r="F35" t="s">
        <v>192</v>
      </c>
      <c r="G35" t="s">
        <v>283</v>
      </c>
      <c r="H35" s="79"/>
      <c r="I35" s="79"/>
      <c r="J35" s="110">
        <v>1.0820000000000001</v>
      </c>
      <c r="K35" s="110">
        <v>1.0820000000000001</v>
      </c>
      <c r="L35" s="110">
        <v>1.0820000000000001</v>
      </c>
      <c r="M35" s="110">
        <v>1.0820000000000001</v>
      </c>
      <c r="N35" s="110">
        <v>1.0820000000000001</v>
      </c>
      <c r="O35" s="110">
        <v>1.07</v>
      </c>
      <c r="P35" s="110">
        <v>1.0509999999999999</v>
      </c>
      <c r="Q35" s="110">
        <v>1.0820000000000001</v>
      </c>
      <c r="R35" s="110">
        <v>-1.0820000000000001</v>
      </c>
      <c r="S35" s="110">
        <v>-1.07</v>
      </c>
      <c r="T35" s="110">
        <v>-1.0820000000000001</v>
      </c>
      <c r="U35" s="110">
        <v>-1.0820000000000001</v>
      </c>
      <c r="V35" s="110">
        <v>-1.07</v>
      </c>
      <c r="W35" s="110">
        <v>-1.07</v>
      </c>
      <c r="X35" s="110">
        <v>-1.0509999999999999</v>
      </c>
      <c r="Y35" s="110">
        <v>-1.0509999999999999</v>
      </c>
      <c r="AQ35" s="3"/>
    </row>
    <row r="36" spans="5:43" x14ac:dyDescent="0.25">
      <c r="E36" s="27"/>
      <c r="F36" t="s">
        <v>193</v>
      </c>
      <c r="G36" t="s">
        <v>283</v>
      </c>
      <c r="H36" s="79"/>
      <c r="I36" s="79"/>
      <c r="J36" s="110">
        <v>0.75739999999999996</v>
      </c>
      <c r="K36" s="110">
        <v>0.75739999999999996</v>
      </c>
      <c r="L36" s="110">
        <v>0.75739999999999996</v>
      </c>
      <c r="M36" s="110">
        <v>0.75739999999999996</v>
      </c>
      <c r="N36" s="110">
        <v>0.75739999999999996</v>
      </c>
      <c r="O36" s="110">
        <v>0.749</v>
      </c>
      <c r="P36" s="110">
        <v>0.73569999999999991</v>
      </c>
      <c r="Q36" s="110">
        <v>0.75739999999999996</v>
      </c>
      <c r="R36" s="110">
        <v>-0.75739999999999996</v>
      </c>
      <c r="S36" s="110">
        <v>-0.749</v>
      </c>
      <c r="T36" s="110">
        <v>-0.75739999999999996</v>
      </c>
      <c r="U36" s="110">
        <v>-0.75739999999999996</v>
      </c>
      <c r="V36" s="110">
        <v>-0.749</v>
      </c>
      <c r="W36" s="110">
        <v>-0.749</v>
      </c>
      <c r="X36" s="110">
        <v>-0.73569999999999991</v>
      </c>
      <c r="Y36" s="110">
        <v>-0.73569999999999991</v>
      </c>
      <c r="AQ36" s="3"/>
    </row>
    <row r="37" spans="5:43" x14ac:dyDescent="0.25">
      <c r="E37" s="27"/>
      <c r="F37" t="s">
        <v>194</v>
      </c>
      <c r="G37" t="s">
        <v>283</v>
      </c>
      <c r="H37" s="79"/>
      <c r="I37" s="79"/>
      <c r="J37" s="110">
        <v>0.75739999999999996</v>
      </c>
      <c r="K37" s="110">
        <v>0.75739999999999996</v>
      </c>
      <c r="L37" s="110">
        <v>0.75739999999999996</v>
      </c>
      <c r="M37" s="110">
        <v>0.75739999999999996</v>
      </c>
      <c r="N37" s="110">
        <v>0.75739999999999996</v>
      </c>
      <c r="O37" s="110">
        <v>0.749</v>
      </c>
      <c r="P37" s="110">
        <v>0.73569999999999991</v>
      </c>
      <c r="Q37" s="110">
        <v>0.75739999999999996</v>
      </c>
      <c r="R37" s="110">
        <v>-0.75739999999999996</v>
      </c>
      <c r="S37" s="110">
        <v>-0.749</v>
      </c>
      <c r="T37" s="110">
        <v>-0.75739999999999996</v>
      </c>
      <c r="U37" s="110">
        <v>-0.75739999999999996</v>
      </c>
      <c r="V37" s="110">
        <v>-0.749</v>
      </c>
      <c r="W37" s="110">
        <v>-0.749</v>
      </c>
      <c r="X37" s="110">
        <v>-0.73569999999999991</v>
      </c>
      <c r="Y37" s="110">
        <v>-0.73569999999999991</v>
      </c>
      <c r="AQ37" s="3"/>
    </row>
    <row r="38" spans="5:43" x14ac:dyDescent="0.25">
      <c r="E38" s="27"/>
      <c r="F38" t="s">
        <v>195</v>
      </c>
      <c r="G38" t="s">
        <v>283</v>
      </c>
      <c r="H38" s="79"/>
      <c r="I38" s="79"/>
      <c r="J38" s="110">
        <v>0.75739999999999996</v>
      </c>
      <c r="K38" s="110">
        <v>0.75739999999999996</v>
      </c>
      <c r="L38" s="110">
        <v>0.75739999999999996</v>
      </c>
      <c r="M38" s="110">
        <v>0.75739999999999996</v>
      </c>
      <c r="N38" s="110">
        <v>0.75739999999999996</v>
      </c>
      <c r="O38" s="110">
        <v>0.749</v>
      </c>
      <c r="P38" s="110">
        <v>0.73569999999999991</v>
      </c>
      <c r="Q38" s="110">
        <v>0.75739999999999996</v>
      </c>
      <c r="R38" s="110">
        <v>-0.75739999999999996</v>
      </c>
      <c r="S38" s="110">
        <v>-0.749</v>
      </c>
      <c r="T38" s="110">
        <v>-0.75739999999999996</v>
      </c>
      <c r="U38" s="110">
        <v>-0.75739999999999996</v>
      </c>
      <c r="V38" s="110">
        <v>-0.749</v>
      </c>
      <c r="W38" s="110">
        <v>-0.749</v>
      </c>
      <c r="X38" s="110">
        <v>-0.73569999999999991</v>
      </c>
      <c r="Y38" s="110">
        <v>-0.73569999999999991</v>
      </c>
      <c r="AQ38" s="3"/>
    </row>
    <row r="39" spans="5:43" x14ac:dyDescent="0.25">
      <c r="E39" s="27"/>
      <c r="F39" t="s">
        <v>196</v>
      </c>
      <c r="G39" t="s">
        <v>283</v>
      </c>
      <c r="H39" s="79"/>
      <c r="I39" s="79"/>
      <c r="J39" s="110">
        <v>0.3246</v>
      </c>
      <c r="K39" s="110">
        <v>0.3246</v>
      </c>
      <c r="L39" s="110">
        <v>0.3246</v>
      </c>
      <c r="M39" s="110">
        <v>0.3246</v>
      </c>
      <c r="N39" s="110">
        <v>0.3246</v>
      </c>
      <c r="O39" s="110">
        <v>0.32100000000000001</v>
      </c>
      <c r="P39" s="110">
        <v>0.31529999999999997</v>
      </c>
      <c r="Q39" s="110">
        <v>0.3246</v>
      </c>
      <c r="R39" s="110">
        <v>-0.3246</v>
      </c>
      <c r="S39" s="110">
        <v>-0.32100000000000001</v>
      </c>
      <c r="T39" s="110">
        <v>-0.3246</v>
      </c>
      <c r="U39" s="110">
        <v>-0.3246</v>
      </c>
      <c r="V39" s="110">
        <v>-0.32100000000000001</v>
      </c>
      <c r="W39" s="110">
        <v>-0.32100000000000001</v>
      </c>
      <c r="X39" s="110">
        <v>-0.31529999999999997</v>
      </c>
      <c r="Y39" s="110">
        <v>-0.31529999999999997</v>
      </c>
      <c r="AQ39" s="3"/>
    </row>
    <row r="40" spans="5:43" x14ac:dyDescent="0.25">
      <c r="E40" s="27"/>
      <c r="F40" t="s">
        <v>197</v>
      </c>
      <c r="G40" t="s">
        <v>283</v>
      </c>
      <c r="H40" s="79"/>
      <c r="I40" s="79"/>
      <c r="J40" s="110">
        <v>1.0820000000000001</v>
      </c>
      <c r="K40" s="110">
        <v>1.0820000000000001</v>
      </c>
      <c r="L40" s="110">
        <v>1.0820000000000001</v>
      </c>
      <c r="M40" s="110">
        <v>1.0820000000000001</v>
      </c>
      <c r="N40" s="110">
        <v>1.0820000000000001</v>
      </c>
      <c r="O40" s="110">
        <v>1.07</v>
      </c>
      <c r="P40" s="110">
        <v>1.0509999999999999</v>
      </c>
      <c r="Q40" s="110">
        <v>1.0820000000000001</v>
      </c>
      <c r="R40" s="110">
        <v>-1.0820000000000001</v>
      </c>
      <c r="S40" s="110">
        <v>-1.07</v>
      </c>
      <c r="T40" s="110">
        <v>-1.0820000000000001</v>
      </c>
      <c r="U40" s="110">
        <v>-1.0820000000000001</v>
      </c>
      <c r="V40" s="110">
        <v>-1.07</v>
      </c>
      <c r="W40" s="110">
        <v>-1.07</v>
      </c>
      <c r="X40" s="110">
        <v>0</v>
      </c>
      <c r="Y40" s="110">
        <v>0</v>
      </c>
      <c r="AQ40" s="3"/>
    </row>
    <row r="41" spans="5:43" x14ac:dyDescent="0.25">
      <c r="E41" s="27"/>
      <c r="F41" t="s">
        <v>198</v>
      </c>
      <c r="G41" t="s">
        <v>283</v>
      </c>
      <c r="H41" s="79"/>
      <c r="I41" s="79"/>
      <c r="J41" s="110">
        <v>1.0820000000000001</v>
      </c>
      <c r="K41" s="110">
        <v>1.0820000000000001</v>
      </c>
      <c r="L41" s="110">
        <v>1.0820000000000001</v>
      </c>
      <c r="M41" s="110">
        <v>1.0820000000000001</v>
      </c>
      <c r="N41" s="110">
        <v>1.0820000000000001</v>
      </c>
      <c r="O41" s="110">
        <v>1.07</v>
      </c>
      <c r="P41" s="110">
        <v>0</v>
      </c>
      <c r="Q41" s="110">
        <v>1.0820000000000001</v>
      </c>
      <c r="R41" s="110">
        <v>-1.0820000000000001</v>
      </c>
      <c r="S41" s="110">
        <v>0</v>
      </c>
      <c r="T41" s="110">
        <v>-1.0820000000000001</v>
      </c>
      <c r="U41" s="110">
        <v>-1.0820000000000001</v>
      </c>
      <c r="V41" s="110">
        <v>0</v>
      </c>
      <c r="W41" s="110">
        <v>0</v>
      </c>
      <c r="X41" s="110">
        <v>0</v>
      </c>
      <c r="Y41" s="110">
        <v>0</v>
      </c>
      <c r="AQ41" s="3"/>
    </row>
    <row r="42" spans="5:43" x14ac:dyDescent="0.25">
      <c r="E42" s="27"/>
      <c r="F42" s="28" t="s">
        <v>199</v>
      </c>
      <c r="G42" s="28" t="s">
        <v>283</v>
      </c>
      <c r="H42" s="72"/>
      <c r="I42" s="72"/>
      <c r="J42" s="115">
        <v>1.0820000000000001</v>
      </c>
      <c r="K42" s="115">
        <v>1.0820000000000001</v>
      </c>
      <c r="L42" s="115">
        <v>1.0820000000000001</v>
      </c>
      <c r="M42" s="115">
        <v>1.0820000000000001</v>
      </c>
      <c r="N42" s="115">
        <v>1.0820000000000001</v>
      </c>
      <c r="O42" s="115">
        <v>0</v>
      </c>
      <c r="P42" s="115">
        <v>0</v>
      </c>
      <c r="Q42" s="115">
        <v>1.0820000000000001</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1.0189999999999999</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1.0249999999999999</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1.03</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1.0409999999999999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1.0409999999999999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1.0509999999999999</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1.07</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1.0820000000000001</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359070.03031647991</v>
      </c>
      <c r="K56" s="114">
        <f>'Volume adjustments'!K238</f>
        <v>0</v>
      </c>
      <c r="L56" s="114">
        <f>'Volume adjustments'!L238</f>
        <v>88122.270299948257</v>
      </c>
      <c r="M56" s="114">
        <f>'Volume adjustments'!M238</f>
        <v>0</v>
      </c>
      <c r="N56" s="114">
        <f>'Volume adjustments'!N238</f>
        <v>110340.6373090664</v>
      </c>
      <c r="O56" s="114">
        <f>'Volume adjustments'!O238</f>
        <v>8622.4851625738484</v>
      </c>
      <c r="P56" s="114">
        <f>'Volume adjustments'!P238</f>
        <v>132832.79761870959</v>
      </c>
      <c r="Q56" s="114">
        <f>'Volume adjustments'!Q238</f>
        <v>3674.4794511000773</v>
      </c>
      <c r="R56" s="114">
        <f>'Volume adjustments'!R238</f>
        <v>222.35630057055801</v>
      </c>
      <c r="S56" s="114">
        <f>'Volume adjustments'!S238</f>
        <v>0</v>
      </c>
      <c r="T56" s="114">
        <f>'Volume adjustments'!T238</f>
        <v>2398.8750900968762</v>
      </c>
      <c r="U56" s="114">
        <f>'Volume adjustments'!U238</f>
        <v>0</v>
      </c>
      <c r="V56" s="114">
        <f>'Volume adjustments'!V238</f>
        <v>102.34567716403872</v>
      </c>
      <c r="W56" s="114">
        <f>'Volume adjustments'!W238</f>
        <v>0</v>
      </c>
      <c r="X56" s="114">
        <f>'Volume adjustments'!X238</f>
        <v>52430.032867537724</v>
      </c>
      <c r="Y56" s="114">
        <f>'Volume adjustments'!Y238</f>
        <v>0</v>
      </c>
      <c r="AQ56" s="3"/>
    </row>
    <row r="57" spans="2:43" x14ac:dyDescent="0.25">
      <c r="E57" s="27"/>
      <c r="F57" t="s">
        <v>157</v>
      </c>
      <c r="G57" t="s">
        <v>207</v>
      </c>
      <c r="H57" s="79"/>
      <c r="I57" s="79"/>
      <c r="J57" s="110">
        <f>'Volume adjustments'!J249</f>
        <v>1621787.3919475174</v>
      </c>
      <c r="K57" s="110">
        <f>'Volume adjustments'!K249</f>
        <v>311.67466910456034</v>
      </c>
      <c r="L57" s="110">
        <f>'Volume adjustments'!L249</f>
        <v>623277.18647700106</v>
      </c>
      <c r="M57" s="110">
        <f>'Volume adjustments'!M249</f>
        <v>254.4533334022635</v>
      </c>
      <c r="N57" s="110">
        <f>'Volume adjustments'!N249</f>
        <v>707374.39057927334</v>
      </c>
      <c r="O57" s="110">
        <f>'Volume adjustments'!O249</f>
        <v>51852.180146209663</v>
      </c>
      <c r="P57" s="110">
        <f>'Volume adjustments'!P249</f>
        <v>817966.36104390328</v>
      </c>
      <c r="Q57" s="110">
        <f>'Volume adjustments'!Q249</f>
        <v>25547.633225179434</v>
      </c>
      <c r="R57" s="110">
        <f>'Volume adjustments'!R249</f>
        <v>1828.1814266587364</v>
      </c>
      <c r="S57" s="110">
        <f>'Volume adjustments'!S249</f>
        <v>0</v>
      </c>
      <c r="T57" s="110">
        <f>'Volume adjustments'!T249</f>
        <v>17857.273086779842</v>
      </c>
      <c r="U57" s="110">
        <f>'Volume adjustments'!U249</f>
        <v>0</v>
      </c>
      <c r="V57" s="110">
        <f>'Volume adjustments'!V249</f>
        <v>645.59135646956486</v>
      </c>
      <c r="W57" s="110">
        <f>'Volume adjustments'!W249</f>
        <v>0</v>
      </c>
      <c r="X57" s="110">
        <f>'Volume adjustments'!X249</f>
        <v>214960.9913087342</v>
      </c>
      <c r="Y57" s="110">
        <f>'Volume adjustments'!Y249</f>
        <v>0</v>
      </c>
      <c r="AQ57" s="3"/>
    </row>
    <row r="58" spans="2:43" x14ac:dyDescent="0.25">
      <c r="E58" s="27"/>
      <c r="F58" s="28" t="s">
        <v>158</v>
      </c>
      <c r="G58" s="28" t="s">
        <v>207</v>
      </c>
      <c r="H58" s="72"/>
      <c r="I58" s="72"/>
      <c r="J58" s="115">
        <f>'Volume adjustments'!J260</f>
        <v>1464474.9253201522</v>
      </c>
      <c r="K58" s="115">
        <f>'Volume adjustments'!K260</f>
        <v>689.94611207811806</v>
      </c>
      <c r="L58" s="115">
        <f>'Volume adjustments'!L260</f>
        <v>456784.31988652184</v>
      </c>
      <c r="M58" s="115">
        <f>'Volume adjustments'!M260</f>
        <v>716.8897730109868</v>
      </c>
      <c r="N58" s="115">
        <f>'Volume adjustments'!N260</f>
        <v>598352.95382284478</v>
      </c>
      <c r="O58" s="115">
        <f>'Volume adjustments'!O260</f>
        <v>48288.954966137768</v>
      </c>
      <c r="P58" s="115">
        <f>'Volume adjustments'!P260</f>
        <v>836800.91775350994</v>
      </c>
      <c r="Q58" s="115">
        <f>'Volume adjustments'!Q260</f>
        <v>46919.15737961929</v>
      </c>
      <c r="R58" s="115">
        <f>'Volume adjustments'!R260</f>
        <v>648.92877277070579</v>
      </c>
      <c r="S58" s="115">
        <f>'Volume adjustments'!S260</f>
        <v>0</v>
      </c>
      <c r="T58" s="115">
        <f>'Volume adjustments'!T260</f>
        <v>13772.088173123282</v>
      </c>
      <c r="U58" s="115">
        <f>'Volume adjustments'!U260</f>
        <v>0</v>
      </c>
      <c r="V58" s="115">
        <f>'Volume adjustments'!V260</f>
        <v>513.84263303306307</v>
      </c>
      <c r="W58" s="115">
        <f>'Volume adjustments'!W260</f>
        <v>0</v>
      </c>
      <c r="X58" s="115">
        <f>'Volume adjustments'!X260</f>
        <v>117165.61582372811</v>
      </c>
      <c r="Y58" s="115">
        <f>'Volume adjustments'!Y260</f>
        <v>0</v>
      </c>
      <c r="AQ58" s="3"/>
    </row>
    <row r="59" spans="2:43" x14ac:dyDescent="0.25">
      <c r="E59" s="27"/>
      <c r="F59" s="98" t="s">
        <v>502</v>
      </c>
      <c r="G59" s="98" t="s">
        <v>207</v>
      </c>
      <c r="H59" s="157"/>
      <c r="I59" s="157"/>
      <c r="J59" s="157">
        <f t="shared" ref="J59:Y59" si="0">SUM(J56:J58)</f>
        <v>3445332.3475841498</v>
      </c>
      <c r="K59" s="157">
        <f t="shared" si="0"/>
        <v>1001.6207811826785</v>
      </c>
      <c r="L59" s="157">
        <f t="shared" si="0"/>
        <v>1168183.7766634712</v>
      </c>
      <c r="M59" s="157">
        <f t="shared" si="0"/>
        <v>971.34310641325033</v>
      </c>
      <c r="N59" s="157">
        <f t="shared" si="0"/>
        <v>1416067.9817111846</v>
      </c>
      <c r="O59" s="157">
        <f t="shared" si="0"/>
        <v>108763.62027492128</v>
      </c>
      <c r="P59" s="157">
        <f t="shared" si="0"/>
        <v>1787600.0764161227</v>
      </c>
      <c r="Q59" s="157">
        <f t="shared" si="0"/>
        <v>76141.2700558988</v>
      </c>
      <c r="R59" s="157">
        <f t="shared" si="0"/>
        <v>2699.4665000000005</v>
      </c>
      <c r="S59" s="157">
        <f t="shared" si="0"/>
        <v>0</v>
      </c>
      <c r="T59" s="157">
        <f t="shared" si="0"/>
        <v>34028.236349999999</v>
      </c>
      <c r="U59" s="157">
        <f t="shared" si="0"/>
        <v>0</v>
      </c>
      <c r="V59" s="157">
        <f t="shared" si="0"/>
        <v>1261.7796666666668</v>
      </c>
      <c r="W59" s="157">
        <f t="shared" si="0"/>
        <v>0</v>
      </c>
      <c r="X59" s="157">
        <f t="shared" si="0"/>
        <v>384556.64</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0.44680772389117629</v>
      </c>
      <c r="K61" s="21">
        <f>'Inputs by customer type'!K15</f>
        <v>0.18486966258414317</v>
      </c>
      <c r="L61" s="21">
        <f>'Inputs by customer type'!L15</f>
        <v>0.43539605309198587</v>
      </c>
      <c r="M61" s="21">
        <f>'Inputs by customer type'!M15</f>
        <v>0.20493119759049147</v>
      </c>
      <c r="N61" s="21">
        <f>'Inputs by customer type'!N15</f>
        <v>0.56141464113880046</v>
      </c>
      <c r="O61" s="21">
        <f>'Inputs by customer type'!O15</f>
        <v>0.6361132632455333</v>
      </c>
      <c r="P61" s="21">
        <f>'Inputs by customer type'!P15</f>
        <v>0.7265266004106965</v>
      </c>
      <c r="Q61" s="21">
        <f>'Inputs by customer type'!Q15</f>
        <v>0.44591614400635421</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15.247299735307834</v>
      </c>
      <c r="K70" s="114">
        <f>'Pseudo-load coefficients'!K272</f>
        <v>15.247299735307834</v>
      </c>
      <c r="L70" s="114">
        <f>'Pseudo-load coefficients'!L272</f>
        <v>13.75662467726554</v>
      </c>
      <c r="M70" s="114">
        <f>'Pseudo-load coefficients'!M272</f>
        <v>13.75662467726554</v>
      </c>
      <c r="N70" s="114">
        <f>'Pseudo-load coefficients'!N272</f>
        <v>12.226137349078877</v>
      </c>
      <c r="O70" s="114">
        <f>'Pseudo-load coefficients'!O272</f>
        <v>11.804240628010472</v>
      </c>
      <c r="P70" s="114">
        <f>'Pseudo-load coefficients'!P272</f>
        <v>11.05763594724921</v>
      </c>
      <c r="Q70" s="114">
        <f>'Pseudo-load coefficients'!Q272</f>
        <v>25.890413404779011</v>
      </c>
      <c r="R70" s="114">
        <f>'Pseudo-load coefficients'!R272</f>
        <v>10.178166521662675</v>
      </c>
      <c r="S70" s="114">
        <f>'Pseudo-load coefficients'!S272</f>
        <v>10.178166521662675</v>
      </c>
      <c r="T70" s="114">
        <f>'Pseudo-load coefficients'!T272</f>
        <v>10.178166521662675</v>
      </c>
      <c r="U70" s="114">
        <f>'Pseudo-load coefficients'!U272</f>
        <v>10.178166521662675</v>
      </c>
      <c r="V70" s="114">
        <f>'Pseudo-load coefficients'!V272</f>
        <v>10.178166521662675</v>
      </c>
      <c r="W70" s="114">
        <f>'Pseudo-load coefficients'!W272</f>
        <v>10.178166521662675</v>
      </c>
      <c r="X70" s="114">
        <f>'Pseudo-load coefficients'!X272</f>
        <v>10.178166521662675</v>
      </c>
      <c r="Y70" s="114">
        <f>'Pseudo-load coefficients'!Y272</f>
        <v>10.178166521662675</v>
      </c>
      <c r="AQ70" s="3"/>
    </row>
    <row r="71" spans="3:43" x14ac:dyDescent="0.25">
      <c r="E71" s="27"/>
      <c r="F71" t="s">
        <v>192</v>
      </c>
      <c r="G71" t="s">
        <v>283</v>
      </c>
      <c r="J71" s="110">
        <f>'Pseudo-load coefficients'!J273</f>
        <v>11.47809411080606</v>
      </c>
      <c r="K71" s="110">
        <f>'Pseudo-load coefficients'!K273</f>
        <v>11.47809411080606</v>
      </c>
      <c r="L71" s="110">
        <f>'Pseudo-load coefficients'!L273</f>
        <v>10.355921076769139</v>
      </c>
      <c r="M71" s="110">
        <f>'Pseudo-load coefficients'!M273</f>
        <v>10.355921076769139</v>
      </c>
      <c r="N71" s="110">
        <f>'Pseudo-load coefficients'!N273</f>
        <v>9.2037775567173288</v>
      </c>
      <c r="O71" s="110">
        <f>'Pseudo-load coefficients'!O273</f>
        <v>8.8861757286211809</v>
      </c>
      <c r="P71" s="110">
        <f>'Pseudo-load coefficients'!P273</f>
        <v>8.324135305850346</v>
      </c>
      <c r="Q71" s="110">
        <f>'Pseudo-load coefficients'!Q273</f>
        <v>20.932879565368872</v>
      </c>
      <c r="R71" s="110">
        <f>'Pseudo-load coefficients'!R273</f>
        <v>7.6620749404282051</v>
      </c>
      <c r="S71" s="110">
        <f>'Pseudo-load coefficients'!S273</f>
        <v>7.6620749404282051</v>
      </c>
      <c r="T71" s="110">
        <f>'Pseudo-load coefficients'!T273</f>
        <v>7.6620749404282051</v>
      </c>
      <c r="U71" s="110">
        <f>'Pseudo-load coefficients'!U273</f>
        <v>7.6620749404282051</v>
      </c>
      <c r="V71" s="110">
        <f>'Pseudo-load coefficients'!V273</f>
        <v>7.6620749404282051</v>
      </c>
      <c r="W71" s="110">
        <f>'Pseudo-load coefficients'!W273</f>
        <v>7.6620749404282051</v>
      </c>
      <c r="X71" s="110">
        <f>'Pseudo-load coefficients'!X273</f>
        <v>7.6620749404282051</v>
      </c>
      <c r="Y71" s="110">
        <f>'Pseudo-load coefficients'!Y273</f>
        <v>7.6620749404282051</v>
      </c>
      <c r="AQ71" s="3"/>
    </row>
    <row r="72" spans="3:43" x14ac:dyDescent="0.25">
      <c r="E72" s="27"/>
      <c r="F72" t="s">
        <v>193</v>
      </c>
      <c r="G72" t="s">
        <v>283</v>
      </c>
      <c r="J72" s="110">
        <f>'Pseudo-load coefficients'!J274</f>
        <v>11.47809411080606</v>
      </c>
      <c r="K72" s="110">
        <f>'Pseudo-load coefficients'!K274</f>
        <v>11.47809411080606</v>
      </c>
      <c r="L72" s="110">
        <f>'Pseudo-load coefficients'!L274</f>
        <v>10.355921076769139</v>
      </c>
      <c r="M72" s="110">
        <f>'Pseudo-load coefficients'!M274</f>
        <v>10.355921076769139</v>
      </c>
      <c r="N72" s="110">
        <f>'Pseudo-load coefficients'!N274</f>
        <v>9.2037775567173288</v>
      </c>
      <c r="O72" s="110">
        <f>'Pseudo-load coefficients'!O274</f>
        <v>8.8861757286211809</v>
      </c>
      <c r="P72" s="110">
        <f>'Pseudo-load coefficients'!P274</f>
        <v>8.324135305850346</v>
      </c>
      <c r="Q72" s="110">
        <f>'Pseudo-load coefficients'!Q274</f>
        <v>20.932879565368872</v>
      </c>
      <c r="R72" s="110">
        <f>'Pseudo-load coefficients'!R274</f>
        <v>7.6620749404282051</v>
      </c>
      <c r="S72" s="110">
        <f>'Pseudo-load coefficients'!S274</f>
        <v>7.6620749404282051</v>
      </c>
      <c r="T72" s="110">
        <f>'Pseudo-load coefficients'!T274</f>
        <v>7.6620749404282051</v>
      </c>
      <c r="U72" s="110">
        <f>'Pseudo-load coefficients'!U274</f>
        <v>7.6620749404282051</v>
      </c>
      <c r="V72" s="110">
        <f>'Pseudo-load coefficients'!V274</f>
        <v>7.6620749404282051</v>
      </c>
      <c r="W72" s="110">
        <f>'Pseudo-load coefficients'!W274</f>
        <v>7.6620749404282051</v>
      </c>
      <c r="X72" s="110">
        <f>'Pseudo-load coefficients'!X274</f>
        <v>7.6620749404282051</v>
      </c>
      <c r="Y72" s="110">
        <f>'Pseudo-load coefficients'!Y274</f>
        <v>7.6620749404282051</v>
      </c>
      <c r="AQ72" s="3"/>
    </row>
    <row r="73" spans="3:43" x14ac:dyDescent="0.25">
      <c r="E73" s="27"/>
      <c r="F73" t="s">
        <v>194</v>
      </c>
      <c r="G73" t="s">
        <v>283</v>
      </c>
      <c r="J73" s="110">
        <f>'Pseudo-load coefficients'!J275</f>
        <v>11.613253305832581</v>
      </c>
      <c r="K73" s="110">
        <f>'Pseudo-load coefficients'!K275</f>
        <v>11.613253305832581</v>
      </c>
      <c r="L73" s="110">
        <f>'Pseudo-load coefficients'!L275</f>
        <v>10.477866230989171</v>
      </c>
      <c r="M73" s="110">
        <f>'Pseudo-load coefficients'!M275</f>
        <v>10.477866230989171</v>
      </c>
      <c r="N73" s="110">
        <f>'Pseudo-load coefficients'!N275</f>
        <v>9.3121557555506964</v>
      </c>
      <c r="O73" s="110">
        <f>'Pseudo-load coefficients'!O275</f>
        <v>8.9908140376252792</v>
      </c>
      <c r="P73" s="110">
        <f>'Pseudo-load coefficients'!P275</f>
        <v>8.4221553618256095</v>
      </c>
      <c r="Q73" s="110">
        <f>'Pseudo-load coefficients'!Q275</f>
        <v>21.293777646612067</v>
      </c>
      <c r="R73" s="110">
        <f>'Pseudo-load coefficients'!R275</f>
        <v>7.7522989681442853</v>
      </c>
      <c r="S73" s="110">
        <f>'Pseudo-load coefficients'!S275</f>
        <v>7.7522989681442853</v>
      </c>
      <c r="T73" s="110">
        <f>'Pseudo-load coefficients'!T275</f>
        <v>7.7522989681442853</v>
      </c>
      <c r="U73" s="110">
        <f>'Pseudo-load coefficients'!U275</f>
        <v>7.7522989681442853</v>
      </c>
      <c r="V73" s="110">
        <f>'Pseudo-load coefficients'!V275</f>
        <v>7.7522989681442853</v>
      </c>
      <c r="W73" s="110">
        <f>'Pseudo-load coefficients'!W275</f>
        <v>7.7522989681442853</v>
      </c>
      <c r="X73" s="110">
        <f>'Pseudo-load coefficients'!X275</f>
        <v>7.7522989681442853</v>
      </c>
      <c r="Y73" s="110">
        <f>'Pseudo-load coefficients'!Y275</f>
        <v>7.7522989681442853</v>
      </c>
      <c r="AQ73" s="3"/>
    </row>
    <row r="74" spans="3:43" x14ac:dyDescent="0.25">
      <c r="E74" s="27"/>
      <c r="F74" t="s">
        <v>195</v>
      </c>
      <c r="G74" t="s">
        <v>283</v>
      </c>
      <c r="J74" s="110">
        <f>'Pseudo-load coefficients'!J276</f>
        <v>11.613253305832581</v>
      </c>
      <c r="K74" s="110">
        <f>'Pseudo-load coefficients'!K276</f>
        <v>11.613253305832581</v>
      </c>
      <c r="L74" s="110">
        <f>'Pseudo-load coefficients'!L276</f>
        <v>10.477866230989171</v>
      </c>
      <c r="M74" s="110">
        <f>'Pseudo-load coefficients'!M276</f>
        <v>10.477866230989171</v>
      </c>
      <c r="N74" s="110">
        <f>'Pseudo-load coefficients'!N276</f>
        <v>9.3121557555506964</v>
      </c>
      <c r="O74" s="110">
        <f>'Pseudo-load coefficients'!O276</f>
        <v>8.9908140376252792</v>
      </c>
      <c r="P74" s="110">
        <f>'Pseudo-load coefficients'!P276</f>
        <v>8.4221553618256095</v>
      </c>
      <c r="Q74" s="110">
        <f>'Pseudo-load coefficients'!Q276</f>
        <v>21.293777646612067</v>
      </c>
      <c r="R74" s="110">
        <f>'Pseudo-load coefficients'!R276</f>
        <v>7.7522989681442853</v>
      </c>
      <c r="S74" s="110">
        <f>'Pseudo-load coefficients'!S276</f>
        <v>7.7522989681442853</v>
      </c>
      <c r="T74" s="110">
        <f>'Pseudo-load coefficients'!T276</f>
        <v>7.7522989681442853</v>
      </c>
      <c r="U74" s="110">
        <f>'Pseudo-load coefficients'!U276</f>
        <v>7.7522989681442853</v>
      </c>
      <c r="V74" s="110">
        <f>'Pseudo-load coefficients'!V276</f>
        <v>7.7522989681442853</v>
      </c>
      <c r="W74" s="110">
        <f>'Pseudo-load coefficients'!W276</f>
        <v>7.7522989681442853</v>
      </c>
      <c r="X74" s="110">
        <f>'Pseudo-load coefficients'!X276</f>
        <v>7.7522989681442853</v>
      </c>
      <c r="Y74" s="110">
        <f>'Pseudo-load coefficients'!Y276</f>
        <v>7.7522989681442853</v>
      </c>
      <c r="AQ74" s="3"/>
    </row>
    <row r="75" spans="3:43" x14ac:dyDescent="0.25">
      <c r="E75" s="27"/>
      <c r="F75" t="s">
        <v>196</v>
      </c>
      <c r="G75" t="s">
        <v>283</v>
      </c>
      <c r="J75" s="110">
        <f>'Pseudo-load coefficients'!J277</f>
        <v>11.47809411080606</v>
      </c>
      <c r="K75" s="110">
        <f>'Pseudo-load coefficients'!K277</f>
        <v>11.47809411080606</v>
      </c>
      <c r="L75" s="110">
        <f>'Pseudo-load coefficients'!L277</f>
        <v>10.355921076769139</v>
      </c>
      <c r="M75" s="110">
        <f>'Pseudo-load coefficients'!M277</f>
        <v>10.355921076769139</v>
      </c>
      <c r="N75" s="110">
        <f>'Pseudo-load coefficients'!N277</f>
        <v>9.2037775567173288</v>
      </c>
      <c r="O75" s="110">
        <f>'Pseudo-load coefficients'!O277</f>
        <v>8.8861757286211809</v>
      </c>
      <c r="P75" s="110">
        <f>'Pseudo-load coefficients'!P277</f>
        <v>8.324135305850346</v>
      </c>
      <c r="Q75" s="110">
        <f>'Pseudo-load coefficients'!Q277</f>
        <v>20.932879565368872</v>
      </c>
      <c r="R75" s="110">
        <f>'Pseudo-load coefficients'!R277</f>
        <v>7.6620749404282051</v>
      </c>
      <c r="S75" s="110">
        <f>'Pseudo-load coefficients'!S277</f>
        <v>7.6620749404282051</v>
      </c>
      <c r="T75" s="110">
        <f>'Pseudo-load coefficients'!T277</f>
        <v>7.6620749404282051</v>
      </c>
      <c r="U75" s="110">
        <f>'Pseudo-load coefficients'!U277</f>
        <v>7.6620749404282051</v>
      </c>
      <c r="V75" s="110">
        <f>'Pseudo-load coefficients'!V277</f>
        <v>7.6620749404282051</v>
      </c>
      <c r="W75" s="110">
        <f>'Pseudo-load coefficients'!W277</f>
        <v>7.6620749404282051</v>
      </c>
      <c r="X75" s="110">
        <f>'Pseudo-load coefficients'!X277</f>
        <v>7.6620749404282051</v>
      </c>
      <c r="Y75" s="110">
        <f>'Pseudo-load coefficients'!Y277</f>
        <v>7.6620749404282051</v>
      </c>
      <c r="AQ75" s="3"/>
    </row>
    <row r="76" spans="3:43" x14ac:dyDescent="0.25">
      <c r="E76" s="27"/>
      <c r="F76" t="s">
        <v>197</v>
      </c>
      <c r="G76" t="s">
        <v>283</v>
      </c>
      <c r="J76" s="110">
        <f>'Pseudo-load coefficients'!J278</f>
        <v>11.613253305832581</v>
      </c>
      <c r="K76" s="110">
        <f>'Pseudo-load coefficients'!K278</f>
        <v>11.613253305832581</v>
      </c>
      <c r="L76" s="110">
        <f>'Pseudo-load coefficients'!L278</f>
        <v>10.477866230989171</v>
      </c>
      <c r="M76" s="110">
        <f>'Pseudo-load coefficients'!M278</f>
        <v>10.477866230989171</v>
      </c>
      <c r="N76" s="110">
        <f>'Pseudo-load coefficients'!N278</f>
        <v>9.3121557555506964</v>
      </c>
      <c r="O76" s="110">
        <f>'Pseudo-load coefficients'!O278</f>
        <v>8.9908140376252792</v>
      </c>
      <c r="P76" s="110">
        <f>'Pseudo-load coefficients'!P278</f>
        <v>8.4221553618256095</v>
      </c>
      <c r="Q76" s="110">
        <f>'Pseudo-load coefficients'!Q278</f>
        <v>21.293777646612067</v>
      </c>
      <c r="R76" s="110">
        <f>'Pseudo-load coefficients'!R278</f>
        <v>7.7522989681442853</v>
      </c>
      <c r="S76" s="110">
        <f>'Pseudo-load coefficients'!S278</f>
        <v>7.7522989681442853</v>
      </c>
      <c r="T76" s="110">
        <f>'Pseudo-load coefficients'!T278</f>
        <v>7.7522989681442853</v>
      </c>
      <c r="U76" s="110">
        <f>'Pseudo-load coefficients'!U278</f>
        <v>7.7522989681442853</v>
      </c>
      <c r="V76" s="110">
        <f>'Pseudo-load coefficients'!V278</f>
        <v>7.7522989681442853</v>
      </c>
      <c r="W76" s="110">
        <f>'Pseudo-load coefficients'!W278</f>
        <v>7.7522989681442853</v>
      </c>
      <c r="X76" s="110">
        <f>'Pseudo-load coefficients'!X278</f>
        <v>7.7522989681442853</v>
      </c>
      <c r="Y76" s="110">
        <f>'Pseudo-load coefficients'!Y278</f>
        <v>7.7522989681442853</v>
      </c>
      <c r="AQ76" s="3"/>
    </row>
    <row r="77" spans="3:43" x14ac:dyDescent="0.25">
      <c r="E77" s="27"/>
      <c r="F77" t="s">
        <v>198</v>
      </c>
      <c r="G77" t="s">
        <v>283</v>
      </c>
      <c r="J77" s="110">
        <f>'Pseudo-load coefficients'!J279</f>
        <v>11.613253305832581</v>
      </c>
      <c r="K77" s="110">
        <f>'Pseudo-load coefficients'!K279</f>
        <v>11.613253305832581</v>
      </c>
      <c r="L77" s="110">
        <f>'Pseudo-load coefficients'!L279</f>
        <v>10.477866230989171</v>
      </c>
      <c r="M77" s="110">
        <f>'Pseudo-load coefficients'!M279</f>
        <v>10.477866230989171</v>
      </c>
      <c r="N77" s="110">
        <f>'Pseudo-load coefficients'!N279</f>
        <v>9.3121557555506964</v>
      </c>
      <c r="O77" s="110">
        <f>'Pseudo-load coefficients'!O279</f>
        <v>8.9908140376252792</v>
      </c>
      <c r="P77" s="110">
        <f>'Pseudo-load coefficients'!P279</f>
        <v>8.4221553618256095</v>
      </c>
      <c r="Q77" s="110">
        <f>'Pseudo-load coefficients'!Q279</f>
        <v>21.293777646612067</v>
      </c>
      <c r="R77" s="110">
        <f>'Pseudo-load coefficients'!R279</f>
        <v>7.7522989681442853</v>
      </c>
      <c r="S77" s="110">
        <f>'Pseudo-load coefficients'!S279</f>
        <v>7.7522989681442853</v>
      </c>
      <c r="T77" s="110">
        <f>'Pseudo-load coefficients'!T279</f>
        <v>7.7522989681442853</v>
      </c>
      <c r="U77" s="110">
        <f>'Pseudo-load coefficients'!U279</f>
        <v>7.7522989681442853</v>
      </c>
      <c r="V77" s="110">
        <f>'Pseudo-load coefficients'!V279</f>
        <v>7.7522989681442853</v>
      </c>
      <c r="W77" s="110">
        <f>'Pseudo-load coefficients'!W279</f>
        <v>7.7522989681442853</v>
      </c>
      <c r="X77" s="110">
        <f>'Pseudo-load coefficients'!X279</f>
        <v>7.7522989681442853</v>
      </c>
      <c r="Y77" s="110">
        <f>'Pseudo-load coefficients'!Y279</f>
        <v>7.7522989681442853</v>
      </c>
      <c r="AQ77" s="3"/>
    </row>
    <row r="78" spans="3:43" x14ac:dyDescent="0.25">
      <c r="E78" s="27"/>
      <c r="F78" s="28" t="s">
        <v>199</v>
      </c>
      <c r="G78" s="28" t="s">
        <v>283</v>
      </c>
      <c r="H78" s="28"/>
      <c r="I78" s="28"/>
      <c r="J78" s="115">
        <f>'Pseudo-load coefficients'!J280</f>
        <v>11.613253305832581</v>
      </c>
      <c r="K78" s="115">
        <f>'Pseudo-load coefficients'!K280</f>
        <v>11.613253305832581</v>
      </c>
      <c r="L78" s="115">
        <f>'Pseudo-load coefficients'!L280</f>
        <v>10.477866230989171</v>
      </c>
      <c r="M78" s="115">
        <f>'Pseudo-load coefficients'!M280</f>
        <v>10.477866230989171</v>
      </c>
      <c r="N78" s="115">
        <f>'Pseudo-load coefficients'!N280</f>
        <v>9.3121557555506964</v>
      </c>
      <c r="O78" s="115">
        <f>'Pseudo-load coefficients'!O280</f>
        <v>8.9908140376252792</v>
      </c>
      <c r="P78" s="115">
        <f>'Pseudo-load coefficients'!P280</f>
        <v>8.4221553618256095</v>
      </c>
      <c r="Q78" s="115">
        <f>'Pseudo-load coefficients'!Q280</f>
        <v>21.293777646612067</v>
      </c>
      <c r="R78" s="115">
        <f>'Pseudo-load coefficients'!R280</f>
        <v>7.7522989681442853</v>
      </c>
      <c r="S78" s="115">
        <f>'Pseudo-load coefficients'!S280</f>
        <v>7.7522989681442853</v>
      </c>
      <c r="T78" s="115">
        <f>'Pseudo-load coefficients'!T280</f>
        <v>7.7522989681442853</v>
      </c>
      <c r="U78" s="115">
        <f>'Pseudo-load coefficients'!U280</f>
        <v>7.7522989681442853</v>
      </c>
      <c r="V78" s="115">
        <f>'Pseudo-load coefficients'!V280</f>
        <v>7.7522989681442853</v>
      </c>
      <c r="W78" s="115">
        <f>'Pseudo-load coefficients'!W280</f>
        <v>7.7522989681442853</v>
      </c>
      <c r="X78" s="115">
        <f>'Pseudo-load coefficients'!X280</f>
        <v>7.7522989681442853</v>
      </c>
      <c r="Y78" s="115">
        <f>'Pseudo-load coefficients'!Y280</f>
        <v>7.7522989681442853</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674.38364585769114</v>
      </c>
      <c r="K82" s="148">
        <f t="shared" si="1"/>
        <v>0</v>
      </c>
      <c r="L82" s="148">
        <f t="shared" si="1"/>
        <v>149.32499181231523</v>
      </c>
      <c r="M82" s="148">
        <f t="shared" si="1"/>
        <v>0</v>
      </c>
      <c r="N82" s="148">
        <f t="shared" si="1"/>
        <v>166.17270599424381</v>
      </c>
      <c r="O82" s="148">
        <f t="shared" si="1"/>
        <v>12.39829484829289</v>
      </c>
      <c r="P82" s="148">
        <f t="shared" si="1"/>
        <v>175.7429838953052</v>
      </c>
      <c r="Q82" s="148">
        <f t="shared" si="1"/>
        <v>11.718438408848687</v>
      </c>
      <c r="R82" s="148">
        <f t="shared" si="1"/>
        <v>-0.27877506484569148</v>
      </c>
      <c r="S82" s="148">
        <f t="shared" si="1"/>
        <v>0</v>
      </c>
      <c r="T82" s="148">
        <f t="shared" si="1"/>
        <v>-3.0075449046529914</v>
      </c>
      <c r="U82" s="148">
        <f t="shared" si="1"/>
        <v>0</v>
      </c>
      <c r="V82" s="148">
        <f t="shared" si="1"/>
        <v>-0.12689090836683392</v>
      </c>
      <c r="W82" s="148">
        <f t="shared" si="1"/>
        <v>0</v>
      </c>
      <c r="X82" s="148">
        <f t="shared" si="1"/>
        <v>-63.849877860930157</v>
      </c>
      <c r="Y82" s="148">
        <f t="shared" si="1"/>
        <v>0</v>
      </c>
      <c r="AQ82" s="3"/>
    </row>
    <row r="83" spans="5:43" x14ac:dyDescent="0.25">
      <c r="E83" s="27"/>
      <c r="F83" t="s">
        <v>192</v>
      </c>
      <c r="G83" t="s">
        <v>172</v>
      </c>
      <c r="J83" s="79">
        <f t="shared" ref="J83:Y83" si="2">J$56 * J35 * J71 / hours_in_year / $H46</f>
        <v>498.20684404897912</v>
      </c>
      <c r="K83" s="79">
        <f t="shared" si="2"/>
        <v>0</v>
      </c>
      <c r="L83" s="79">
        <f t="shared" si="2"/>
        <v>110.3151497896081</v>
      </c>
      <c r="M83" s="79">
        <f t="shared" si="2"/>
        <v>0</v>
      </c>
      <c r="N83" s="79">
        <f t="shared" si="2"/>
        <v>122.76154667893763</v>
      </c>
      <c r="O83" s="79">
        <f t="shared" si="2"/>
        <v>9.159349260465568</v>
      </c>
      <c r="P83" s="79">
        <f t="shared" si="2"/>
        <v>129.83167357042757</v>
      </c>
      <c r="Q83" s="79">
        <f t="shared" si="2"/>
        <v>9.297914482768574</v>
      </c>
      <c r="R83" s="79">
        <f t="shared" si="2"/>
        <v>-0.20594752869441563</v>
      </c>
      <c r="S83" s="79">
        <f t="shared" si="2"/>
        <v>0</v>
      </c>
      <c r="T83" s="79">
        <f t="shared" si="2"/>
        <v>-2.2218502249963277</v>
      </c>
      <c r="U83" s="79">
        <f t="shared" si="2"/>
        <v>0</v>
      </c>
      <c r="V83" s="79">
        <f t="shared" si="2"/>
        <v>-9.3741773520541166E-2</v>
      </c>
      <c r="W83" s="79">
        <f t="shared" si="2"/>
        <v>0</v>
      </c>
      <c r="X83" s="79">
        <f t="shared" si="2"/>
        <v>-47.169658305621873</v>
      </c>
      <c r="Y83" s="79">
        <f t="shared" si="2"/>
        <v>0</v>
      </c>
      <c r="AQ83" s="3"/>
    </row>
    <row r="84" spans="5:43" x14ac:dyDescent="0.25">
      <c r="E84" s="27"/>
      <c r="F84" t="s">
        <v>193</v>
      </c>
      <c r="G84" t="s">
        <v>172</v>
      </c>
      <c r="J84" s="79">
        <f t="shared" ref="J84:Y84" si="3">J$56 * J36 * J72 / hours_in_year / $H47</f>
        <v>346.70335791232856</v>
      </c>
      <c r="K84" s="79">
        <f t="shared" si="3"/>
        <v>0</v>
      </c>
      <c r="L84" s="79">
        <f t="shared" si="3"/>
        <v>76.768581799929194</v>
      </c>
      <c r="M84" s="79">
        <f t="shared" si="3"/>
        <v>0</v>
      </c>
      <c r="N84" s="79">
        <f t="shared" si="3"/>
        <v>85.430059752279206</v>
      </c>
      <c r="O84" s="79">
        <f t="shared" si="3"/>
        <v>6.3740134902342334</v>
      </c>
      <c r="P84" s="79">
        <f t="shared" si="3"/>
        <v>90.350178300279012</v>
      </c>
      <c r="Q84" s="79">
        <f t="shared" si="3"/>
        <v>6.4704413663988518</v>
      </c>
      <c r="R84" s="79">
        <f t="shared" si="3"/>
        <v>-0.14331938752948942</v>
      </c>
      <c r="S84" s="79">
        <f t="shared" si="3"/>
        <v>0</v>
      </c>
      <c r="T84" s="79">
        <f t="shared" si="3"/>
        <v>-1.5461909907218343</v>
      </c>
      <c r="U84" s="79">
        <f t="shared" si="3"/>
        <v>0</v>
      </c>
      <c r="V84" s="79">
        <f t="shared" si="3"/>
        <v>-6.5235128831416606E-2</v>
      </c>
      <c r="W84" s="79">
        <f t="shared" si="3"/>
        <v>0</v>
      </c>
      <c r="X84" s="79">
        <f t="shared" si="3"/>
        <v>-32.825480262829345</v>
      </c>
      <c r="Y84" s="79">
        <f t="shared" si="3"/>
        <v>0</v>
      </c>
      <c r="AQ84" s="3"/>
    </row>
    <row r="85" spans="5:43" x14ac:dyDescent="0.25">
      <c r="E85" s="27"/>
      <c r="F85" t="s">
        <v>194</v>
      </c>
      <c r="G85" t="s">
        <v>172</v>
      </c>
      <c r="J85" s="79">
        <f t="shared" ref="J85:Y85" si="4">J$56 * J37 * J73 / hours_in_year / $H48</f>
        <v>349.08308569105412</v>
      </c>
      <c r="K85" s="79">
        <f t="shared" si="4"/>
        <v>0</v>
      </c>
      <c r="L85" s="79">
        <f t="shared" si="4"/>
        <v>77.295511587234174</v>
      </c>
      <c r="M85" s="79">
        <f t="shared" si="4"/>
        <v>0</v>
      </c>
      <c r="N85" s="79">
        <f t="shared" si="4"/>
        <v>86.01644082327563</v>
      </c>
      <c r="O85" s="79">
        <f t="shared" si="4"/>
        <v>6.4177639086207705</v>
      </c>
      <c r="P85" s="79">
        <f t="shared" si="4"/>
        <v>90.970330439585211</v>
      </c>
      <c r="Q85" s="79">
        <f t="shared" si="4"/>
        <v>6.550045046292083</v>
      </c>
      <c r="R85" s="79">
        <f t="shared" si="4"/>
        <v>-0.14430311358794917</v>
      </c>
      <c r="S85" s="79">
        <f t="shared" si="4"/>
        <v>0</v>
      </c>
      <c r="T85" s="79">
        <f t="shared" si="4"/>
        <v>-1.5568038491434895</v>
      </c>
      <c r="U85" s="79">
        <f t="shared" si="4"/>
        <v>0</v>
      </c>
      <c r="V85" s="79">
        <f t="shared" si="4"/>
        <v>-6.5682894463580221E-2</v>
      </c>
      <c r="W85" s="79">
        <f t="shared" si="4"/>
        <v>0</v>
      </c>
      <c r="X85" s="79">
        <f t="shared" si="4"/>
        <v>-33.050790186857292</v>
      </c>
      <c r="Y85" s="79">
        <f t="shared" si="4"/>
        <v>0</v>
      </c>
      <c r="AQ85" s="3"/>
    </row>
    <row r="86" spans="5:43" x14ac:dyDescent="0.25">
      <c r="E86" s="27"/>
      <c r="F86" t="s">
        <v>195</v>
      </c>
      <c r="G86" t="s">
        <v>172</v>
      </c>
      <c r="J86" s="79">
        <f t="shared" ref="J86:Y86" si="5">J$56 * J38 * J74 / hours_in_year / $H49</f>
        <v>345.3944075521477</v>
      </c>
      <c r="K86" s="79">
        <f t="shared" si="5"/>
        <v>0</v>
      </c>
      <c r="L86" s="79">
        <f t="shared" si="5"/>
        <v>76.478748256341206</v>
      </c>
      <c r="M86" s="79">
        <f t="shared" si="5"/>
        <v>0</v>
      </c>
      <c r="N86" s="79">
        <f t="shared" si="5"/>
        <v>85.107525502376475</v>
      </c>
      <c r="O86" s="79">
        <f t="shared" si="5"/>
        <v>6.3499489201531167</v>
      </c>
      <c r="P86" s="79">
        <f t="shared" si="5"/>
        <v>90.009068542529079</v>
      </c>
      <c r="Q86" s="79">
        <f t="shared" si="5"/>
        <v>6.4808322744292477</v>
      </c>
      <c r="R86" s="79">
        <f t="shared" si="5"/>
        <v>-0.14277829682573262</v>
      </c>
      <c r="S86" s="79">
        <f t="shared" si="5"/>
        <v>0</v>
      </c>
      <c r="T86" s="79">
        <f t="shared" si="5"/>
        <v>-1.5403534722553258</v>
      </c>
      <c r="U86" s="79">
        <f t="shared" si="5"/>
        <v>0</v>
      </c>
      <c r="V86" s="79">
        <f t="shared" si="5"/>
        <v>-6.4988838902485718E-2</v>
      </c>
      <c r="W86" s="79">
        <f t="shared" si="5"/>
        <v>0</v>
      </c>
      <c r="X86" s="79">
        <f t="shared" si="5"/>
        <v>-32.701550328975038</v>
      </c>
      <c r="Y86" s="79">
        <f t="shared" si="5"/>
        <v>0</v>
      </c>
      <c r="AQ86" s="3"/>
    </row>
    <row r="87" spans="5:43" x14ac:dyDescent="0.25">
      <c r="E87" s="27"/>
      <c r="F87" t="s">
        <v>196</v>
      </c>
      <c r="G87" t="s">
        <v>172</v>
      </c>
      <c r="J87" s="79">
        <f t="shared" ref="J87:Y87" si="6">J$56 * J39 * J75 / hours_in_year / $H50</f>
        <v>146.30339310833131</v>
      </c>
      <c r="K87" s="79">
        <f t="shared" si="6"/>
        <v>0</v>
      </c>
      <c r="L87" s="79">
        <f t="shared" si="6"/>
        <v>32.395140528994418</v>
      </c>
      <c r="M87" s="79">
        <f t="shared" si="6"/>
        <v>0</v>
      </c>
      <c r="N87" s="79">
        <f t="shared" si="6"/>
        <v>36.050148722143355</v>
      </c>
      <c r="O87" s="79">
        <f t="shared" si="6"/>
        <v>2.6897339759119343</v>
      </c>
      <c r="P87" s="79">
        <f t="shared" si="6"/>
        <v>38.126361777598184</v>
      </c>
      <c r="Q87" s="79">
        <f t="shared" si="6"/>
        <v>2.7304250311069671</v>
      </c>
      <c r="R87" s="79">
        <f t="shared" si="6"/>
        <v>-6.0478539406227522E-2</v>
      </c>
      <c r="S87" s="79">
        <f t="shared" si="6"/>
        <v>0</v>
      </c>
      <c r="T87" s="79">
        <f t="shared" si="6"/>
        <v>-0.65246840901188963</v>
      </c>
      <c r="U87" s="79">
        <f t="shared" si="6"/>
        <v>0</v>
      </c>
      <c r="V87" s="79">
        <f t="shared" si="6"/>
        <v>-2.7528203809058054E-2</v>
      </c>
      <c r="W87" s="79">
        <f t="shared" si="6"/>
        <v>0</v>
      </c>
      <c r="X87" s="79">
        <f t="shared" si="6"/>
        <v>-13.851839139316622</v>
      </c>
      <c r="Y87" s="79">
        <f t="shared" si="6"/>
        <v>0</v>
      </c>
      <c r="AQ87" s="3"/>
    </row>
    <row r="88" spans="5:43" x14ac:dyDescent="0.25">
      <c r="E88" s="27"/>
      <c r="F88" t="s">
        <v>197</v>
      </c>
      <c r="G88" t="s">
        <v>172</v>
      </c>
      <c r="J88" s="79">
        <f t="shared" ref="J88:Y88" si="7">J$56 * J40 * J76 / hours_in_year / $H51</f>
        <v>488.72580978902511</v>
      </c>
      <c r="K88" s="79">
        <f t="shared" si="7"/>
        <v>0</v>
      </c>
      <c r="L88" s="79">
        <f t="shared" si="7"/>
        <v>108.21581750013758</v>
      </c>
      <c r="M88" s="79">
        <f t="shared" si="7"/>
        <v>0</v>
      </c>
      <c r="N88" s="79">
        <f>N$56 * N40 * N76 / hours_in_year / $H51</f>
        <v>120.42535550900355</v>
      </c>
      <c r="O88" s="79">
        <f t="shared" si="7"/>
        <v>8.9850439389416827</v>
      </c>
      <c r="P88" s="79">
        <f t="shared" si="7"/>
        <v>127.36093564329589</v>
      </c>
      <c r="Q88" s="79">
        <f t="shared" si="7"/>
        <v>9.1702411277434397</v>
      </c>
      <c r="R88" s="79">
        <f t="shared" si="7"/>
        <v>-0.20202828190238914</v>
      </c>
      <c r="S88" s="79">
        <f t="shared" si="7"/>
        <v>0</v>
      </c>
      <c r="T88" s="79">
        <f t="shared" si="7"/>
        <v>-2.1795677105040019</v>
      </c>
      <c r="U88" s="79">
        <f t="shared" si="7"/>
        <v>0</v>
      </c>
      <c r="V88" s="79">
        <f t="shared" si="7"/>
        <v>-9.1957837838096551E-2</v>
      </c>
      <c r="W88" s="79">
        <f t="shared" si="7"/>
        <v>0</v>
      </c>
      <c r="X88" s="79">
        <f t="shared" si="7"/>
        <v>0</v>
      </c>
      <c r="Y88" s="79">
        <f t="shared" si="7"/>
        <v>0</v>
      </c>
      <c r="AQ88" s="3"/>
    </row>
    <row r="89" spans="5:43" x14ac:dyDescent="0.25">
      <c r="E89" s="27"/>
      <c r="F89" t="s">
        <v>198</v>
      </c>
      <c r="G89" t="s">
        <v>172</v>
      </c>
      <c r="J89" s="79">
        <f t="shared" ref="J89:Y89" si="8">J$56 * J41 * J77 / hours_in_year / $H52</f>
        <v>480.04750101707043</v>
      </c>
      <c r="K89" s="79">
        <f t="shared" si="8"/>
        <v>0</v>
      </c>
      <c r="L89" s="79">
        <f t="shared" si="8"/>
        <v>106.29422821742483</v>
      </c>
      <c r="M89" s="79">
        <f t="shared" si="8"/>
        <v>0</v>
      </c>
      <c r="N89" s="79">
        <f t="shared" si="8"/>
        <v>118.28696134575955</v>
      </c>
      <c r="O89" s="79">
        <f t="shared" si="8"/>
        <v>8.8254964297455203</v>
      </c>
      <c r="P89" s="79">
        <f t="shared" si="8"/>
        <v>0</v>
      </c>
      <c r="Q89" s="79">
        <f t="shared" si="8"/>
        <v>9.0074050703349098</v>
      </c>
      <c r="R89" s="79">
        <f t="shared" si="8"/>
        <v>-0.19844086381253359</v>
      </c>
      <c r="S89" s="79">
        <f t="shared" si="8"/>
        <v>0</v>
      </c>
      <c r="T89" s="79">
        <f t="shared" si="8"/>
        <v>-2.1408651062987905</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474.72349915736169</v>
      </c>
      <c r="K90" s="72">
        <f t="shared" si="9"/>
        <v>0</v>
      </c>
      <c r="L90" s="72">
        <f t="shared" si="9"/>
        <v>105.11536431852548</v>
      </c>
      <c r="M90" s="72">
        <f t="shared" si="9"/>
        <v>0</v>
      </c>
      <c r="N90" s="72">
        <f t="shared" si="9"/>
        <v>116.9750911644757</v>
      </c>
      <c r="O90" s="72">
        <f t="shared" si="9"/>
        <v>0</v>
      </c>
      <c r="P90" s="72">
        <f t="shared" si="9"/>
        <v>0</v>
      </c>
      <c r="Q90" s="72">
        <f t="shared" si="9"/>
        <v>8.9075077867452439</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0.79903321998071986</v>
      </c>
      <c r="K93" s="114">
        <f>'Pseudo-load coefficients'!K283</f>
        <v>0.79903321998071986</v>
      </c>
      <c r="L93" s="114">
        <f>'Pseudo-load coefficients'!L283</f>
        <v>0.72091454242798059</v>
      </c>
      <c r="M93" s="114">
        <f>'Pseudo-load coefficients'!M283</f>
        <v>0.72091454242798059</v>
      </c>
      <c r="N93" s="114">
        <f>'Pseudo-load coefficients'!N283</f>
        <v>0.64070950683411665</v>
      </c>
      <c r="O93" s="114">
        <f>'Pseudo-load coefficients'!O283</f>
        <v>0.61860005129859263</v>
      </c>
      <c r="P93" s="114">
        <f>'Pseudo-load coefficients'!P283</f>
        <v>0.57947430756182439</v>
      </c>
      <c r="Q93" s="114">
        <f>'Pseudo-load coefficients'!Q283</f>
        <v>0.70930917625423329</v>
      </c>
      <c r="R93" s="114">
        <f>'Pseudo-load coefficients'!R283</f>
        <v>0.5333858001408206</v>
      </c>
      <c r="S93" s="114">
        <f>'Pseudo-load coefficients'!S283</f>
        <v>0.5333858001408206</v>
      </c>
      <c r="T93" s="114">
        <f>'Pseudo-load coefficients'!T283</f>
        <v>0.5333858001408206</v>
      </c>
      <c r="U93" s="114">
        <f>'Pseudo-load coefficients'!U283</f>
        <v>0.5333858001408206</v>
      </c>
      <c r="V93" s="114">
        <f>'Pseudo-load coefficients'!V283</f>
        <v>0.5333858001408206</v>
      </c>
      <c r="W93" s="114">
        <f>'Pseudo-load coefficients'!W283</f>
        <v>0.5333858001408206</v>
      </c>
      <c r="X93" s="114">
        <f>'Pseudo-load coefficients'!X283</f>
        <v>0.5333858001408206</v>
      </c>
      <c r="Y93" s="114">
        <f>'Pseudo-load coefficients'!Y283</f>
        <v>0.5333858001408206</v>
      </c>
      <c r="AQ93" s="3"/>
    </row>
    <row r="94" spans="5:43" x14ac:dyDescent="0.25">
      <c r="E94" s="27"/>
      <c r="F94" t="s">
        <v>192</v>
      </c>
      <c r="G94" t="s">
        <v>283</v>
      </c>
      <c r="J94" s="110">
        <f>'Pseudo-load coefficients'!J284</f>
        <v>1.2531301102742101</v>
      </c>
      <c r="K94" s="110">
        <f>'Pseudo-load coefficients'!K284</f>
        <v>1.2531301102742101</v>
      </c>
      <c r="L94" s="110">
        <f>'Pseudo-load coefficients'!L284</f>
        <v>1.1306159712268975</v>
      </c>
      <c r="M94" s="110">
        <f>'Pseudo-load coefficients'!M284</f>
        <v>1.1306159712268975</v>
      </c>
      <c r="N94" s="110">
        <f>'Pseudo-load coefficients'!N284</f>
        <v>1.0048297803840303</v>
      </c>
      <c r="O94" s="110">
        <f>'Pseudo-load coefficients'!O284</f>
        <v>0.97015534663019642</v>
      </c>
      <c r="P94" s="110">
        <f>'Pseudo-load coefficients'!P284</f>
        <v>0.90879413368262973</v>
      </c>
      <c r="Q94" s="110">
        <f>'Pseudo-load coefficients'!Q284</f>
        <v>0.82671544869349733</v>
      </c>
      <c r="R94" s="110">
        <f>'Pseudo-load coefficients'!R284</f>
        <v>0.83651316345181781</v>
      </c>
      <c r="S94" s="110">
        <f>'Pseudo-load coefficients'!S284</f>
        <v>0.83651316345181781</v>
      </c>
      <c r="T94" s="110">
        <f>'Pseudo-load coefficients'!T284</f>
        <v>0.83651316345181781</v>
      </c>
      <c r="U94" s="110">
        <f>'Pseudo-load coefficients'!U284</f>
        <v>0.83651316345181781</v>
      </c>
      <c r="V94" s="110">
        <f>'Pseudo-load coefficients'!V284</f>
        <v>0.83651316345181781</v>
      </c>
      <c r="W94" s="110">
        <f>'Pseudo-load coefficients'!W284</f>
        <v>0.83651316345181781</v>
      </c>
      <c r="X94" s="110">
        <f>'Pseudo-load coefficients'!X284</f>
        <v>0.83651316345181781</v>
      </c>
      <c r="Y94" s="110">
        <f>'Pseudo-load coefficients'!Y284</f>
        <v>0.83651316345181781</v>
      </c>
      <c r="AQ94" s="3"/>
    </row>
    <row r="95" spans="5:43" x14ac:dyDescent="0.25">
      <c r="E95" s="27"/>
      <c r="F95" t="s">
        <v>193</v>
      </c>
      <c r="G95" t="s">
        <v>283</v>
      </c>
      <c r="J95" s="110">
        <f>'Pseudo-load coefficients'!J285</f>
        <v>1.2531301102742101</v>
      </c>
      <c r="K95" s="110">
        <f>'Pseudo-load coefficients'!K285</f>
        <v>1.2531301102742101</v>
      </c>
      <c r="L95" s="110">
        <f>'Pseudo-load coefficients'!L285</f>
        <v>1.1306159712268975</v>
      </c>
      <c r="M95" s="110">
        <f>'Pseudo-load coefficients'!M285</f>
        <v>1.1306159712268975</v>
      </c>
      <c r="N95" s="110">
        <f>'Pseudo-load coefficients'!N285</f>
        <v>1.0048297803840303</v>
      </c>
      <c r="O95" s="110">
        <f>'Pseudo-load coefficients'!O285</f>
        <v>0.97015534663019642</v>
      </c>
      <c r="P95" s="110">
        <f>'Pseudo-load coefficients'!P285</f>
        <v>0.90879413368262973</v>
      </c>
      <c r="Q95" s="110">
        <f>'Pseudo-load coefficients'!Q285</f>
        <v>0.82671544869349733</v>
      </c>
      <c r="R95" s="110">
        <f>'Pseudo-load coefficients'!R285</f>
        <v>0.83651316345181781</v>
      </c>
      <c r="S95" s="110">
        <f>'Pseudo-load coefficients'!S285</f>
        <v>0.83651316345181781</v>
      </c>
      <c r="T95" s="110">
        <f>'Pseudo-load coefficients'!T285</f>
        <v>0.83651316345181781</v>
      </c>
      <c r="U95" s="110">
        <f>'Pseudo-load coefficients'!U285</f>
        <v>0.83651316345181781</v>
      </c>
      <c r="V95" s="110">
        <f>'Pseudo-load coefficients'!V285</f>
        <v>0.83651316345181781</v>
      </c>
      <c r="W95" s="110">
        <f>'Pseudo-load coefficients'!W285</f>
        <v>0.83651316345181781</v>
      </c>
      <c r="X95" s="110">
        <f>'Pseudo-load coefficients'!X285</f>
        <v>0.83651316345181781</v>
      </c>
      <c r="Y95" s="110">
        <f>'Pseudo-load coefficients'!Y285</f>
        <v>0.83651316345181781</v>
      </c>
      <c r="AQ95" s="3"/>
    </row>
    <row r="96" spans="5:43" x14ac:dyDescent="0.25">
      <c r="E96" s="27"/>
      <c r="F96" t="s">
        <v>194</v>
      </c>
      <c r="G96" t="s">
        <v>283</v>
      </c>
      <c r="J96" s="110">
        <f>'Pseudo-load coefficients'!J286</f>
        <v>1.3904403196532216</v>
      </c>
      <c r="K96" s="110">
        <f>'Pseudo-load coefficients'!K286</f>
        <v>1.3904403196532216</v>
      </c>
      <c r="L96" s="110">
        <f>'Pseudo-load coefficients'!L286</f>
        <v>1.2545018426648196</v>
      </c>
      <c r="M96" s="110">
        <f>'Pseudo-load coefficients'!M286</f>
        <v>1.2545018426648196</v>
      </c>
      <c r="N96" s="110">
        <f>'Pseudo-load coefficients'!N286</f>
        <v>1.1149327827806497</v>
      </c>
      <c r="O96" s="110">
        <f>'Pseudo-load coefficients'!O286</f>
        <v>1.0764589400749427</v>
      </c>
      <c r="P96" s="110">
        <f>'Pseudo-load coefficients'!P286</f>
        <v>1.0083741467676823</v>
      </c>
      <c r="Q96" s="110">
        <f>'Pseudo-load coefficients'!Q286</f>
        <v>0.89867929197390206</v>
      </c>
      <c r="R96" s="110">
        <f>'Pseudo-load coefficients'!R286</f>
        <v>0.92817307703950935</v>
      </c>
      <c r="S96" s="110">
        <f>'Pseudo-load coefficients'!S286</f>
        <v>0.92817307703950935</v>
      </c>
      <c r="T96" s="110">
        <f>'Pseudo-load coefficients'!T286</f>
        <v>0.92817307703950935</v>
      </c>
      <c r="U96" s="110">
        <f>'Pseudo-load coefficients'!U286</f>
        <v>0.92817307703950935</v>
      </c>
      <c r="V96" s="110">
        <f>'Pseudo-load coefficients'!V286</f>
        <v>0.92817307703950935</v>
      </c>
      <c r="W96" s="110">
        <f>'Pseudo-load coefficients'!W286</f>
        <v>0.92817307703950935</v>
      </c>
      <c r="X96" s="110">
        <f>'Pseudo-load coefficients'!X286</f>
        <v>0.92817307703950935</v>
      </c>
      <c r="Y96" s="110">
        <f>'Pseudo-load coefficients'!Y286</f>
        <v>0.92817307703950935</v>
      </c>
      <c r="AQ96" s="3"/>
    </row>
    <row r="97" spans="5:43" x14ac:dyDescent="0.25">
      <c r="E97" s="27"/>
      <c r="F97" t="s">
        <v>195</v>
      </c>
      <c r="G97" t="s">
        <v>283</v>
      </c>
      <c r="J97" s="110">
        <f>'Pseudo-load coefficients'!J287</f>
        <v>1.3904403196532216</v>
      </c>
      <c r="K97" s="110">
        <f>'Pseudo-load coefficients'!K287</f>
        <v>1.3904403196532216</v>
      </c>
      <c r="L97" s="110">
        <f>'Pseudo-load coefficients'!L287</f>
        <v>1.2545018426648196</v>
      </c>
      <c r="M97" s="110">
        <f>'Pseudo-load coefficients'!M287</f>
        <v>1.2545018426648196</v>
      </c>
      <c r="N97" s="110">
        <f>'Pseudo-load coefficients'!N287</f>
        <v>1.1149327827806497</v>
      </c>
      <c r="O97" s="110">
        <f>'Pseudo-load coefficients'!O287</f>
        <v>1.0764589400749427</v>
      </c>
      <c r="P97" s="110">
        <f>'Pseudo-load coefficients'!P287</f>
        <v>1.0083741467676823</v>
      </c>
      <c r="Q97" s="110">
        <f>'Pseudo-load coefficients'!Q287</f>
        <v>0.89867929197390206</v>
      </c>
      <c r="R97" s="110">
        <f>'Pseudo-load coefficients'!R287</f>
        <v>0.92817307703950935</v>
      </c>
      <c r="S97" s="110">
        <f>'Pseudo-load coefficients'!S287</f>
        <v>0.92817307703950935</v>
      </c>
      <c r="T97" s="110">
        <f>'Pseudo-load coefficients'!T287</f>
        <v>0.92817307703950935</v>
      </c>
      <c r="U97" s="110">
        <f>'Pseudo-load coefficients'!U287</f>
        <v>0.92817307703950935</v>
      </c>
      <c r="V97" s="110">
        <f>'Pseudo-load coefficients'!V287</f>
        <v>0.92817307703950935</v>
      </c>
      <c r="W97" s="110">
        <f>'Pseudo-load coefficients'!W287</f>
        <v>0.92817307703950935</v>
      </c>
      <c r="X97" s="110">
        <f>'Pseudo-load coefficients'!X287</f>
        <v>0.92817307703950935</v>
      </c>
      <c r="Y97" s="110">
        <f>'Pseudo-load coefficients'!Y287</f>
        <v>0.92817307703950935</v>
      </c>
      <c r="AQ97" s="3"/>
    </row>
    <row r="98" spans="5:43" x14ac:dyDescent="0.25">
      <c r="E98" s="27"/>
      <c r="F98" t="s">
        <v>196</v>
      </c>
      <c r="G98" t="s">
        <v>283</v>
      </c>
      <c r="J98" s="110">
        <f>'Pseudo-load coefficients'!J288</f>
        <v>1.2531301102742101</v>
      </c>
      <c r="K98" s="110">
        <f>'Pseudo-load coefficients'!K288</f>
        <v>1.2531301102742101</v>
      </c>
      <c r="L98" s="110">
        <f>'Pseudo-load coefficients'!L288</f>
        <v>1.1306159712268975</v>
      </c>
      <c r="M98" s="110">
        <f>'Pseudo-load coefficients'!M288</f>
        <v>1.1306159712268975</v>
      </c>
      <c r="N98" s="110">
        <f>'Pseudo-load coefficients'!N288</f>
        <v>1.0048297803840303</v>
      </c>
      <c r="O98" s="110">
        <f>'Pseudo-load coefficients'!O288</f>
        <v>0.97015534663019642</v>
      </c>
      <c r="P98" s="110">
        <f>'Pseudo-load coefficients'!P288</f>
        <v>0.90879413368262973</v>
      </c>
      <c r="Q98" s="110">
        <f>'Pseudo-load coefficients'!Q288</f>
        <v>0.82671544869349733</v>
      </c>
      <c r="R98" s="110">
        <f>'Pseudo-load coefficients'!R288</f>
        <v>0.83651316345181781</v>
      </c>
      <c r="S98" s="110">
        <f>'Pseudo-load coefficients'!S288</f>
        <v>0.83651316345181781</v>
      </c>
      <c r="T98" s="110">
        <f>'Pseudo-load coefficients'!T288</f>
        <v>0.83651316345181781</v>
      </c>
      <c r="U98" s="110">
        <f>'Pseudo-load coefficients'!U288</f>
        <v>0.83651316345181781</v>
      </c>
      <c r="V98" s="110">
        <f>'Pseudo-load coefficients'!V288</f>
        <v>0.83651316345181781</v>
      </c>
      <c r="W98" s="110">
        <f>'Pseudo-load coefficients'!W288</f>
        <v>0.83651316345181781</v>
      </c>
      <c r="X98" s="110">
        <f>'Pseudo-load coefficients'!X288</f>
        <v>0.83651316345181781</v>
      </c>
      <c r="Y98" s="110">
        <f>'Pseudo-load coefficients'!Y288</f>
        <v>0.83651316345181781</v>
      </c>
      <c r="AQ98" s="3"/>
    </row>
    <row r="99" spans="5:43" x14ac:dyDescent="0.25">
      <c r="E99" s="27"/>
      <c r="F99" t="s">
        <v>197</v>
      </c>
      <c r="G99" t="s">
        <v>283</v>
      </c>
      <c r="J99" s="110">
        <f>'Pseudo-load coefficients'!J289</f>
        <v>1.3904403196532216</v>
      </c>
      <c r="K99" s="110">
        <f>'Pseudo-load coefficients'!K289</f>
        <v>1.3904403196532216</v>
      </c>
      <c r="L99" s="110">
        <f>'Pseudo-load coefficients'!L289</f>
        <v>1.2545018426648196</v>
      </c>
      <c r="M99" s="110">
        <f>'Pseudo-load coefficients'!M289</f>
        <v>1.2545018426648196</v>
      </c>
      <c r="N99" s="110">
        <f>'Pseudo-load coefficients'!N289</f>
        <v>1.1149327827806497</v>
      </c>
      <c r="O99" s="110">
        <f>'Pseudo-load coefficients'!O289</f>
        <v>1.0764589400749427</v>
      </c>
      <c r="P99" s="110">
        <f>'Pseudo-load coefficients'!P289</f>
        <v>1.0083741467676823</v>
      </c>
      <c r="Q99" s="110">
        <f>'Pseudo-load coefficients'!Q289</f>
        <v>0.89867929197390206</v>
      </c>
      <c r="R99" s="110">
        <f>'Pseudo-load coefficients'!R289</f>
        <v>0.92817307703950935</v>
      </c>
      <c r="S99" s="110">
        <f>'Pseudo-load coefficients'!S289</f>
        <v>0.92817307703950935</v>
      </c>
      <c r="T99" s="110">
        <f>'Pseudo-load coefficients'!T289</f>
        <v>0.92817307703950935</v>
      </c>
      <c r="U99" s="110">
        <f>'Pseudo-load coefficients'!U289</f>
        <v>0.92817307703950935</v>
      </c>
      <c r="V99" s="110">
        <f>'Pseudo-load coefficients'!V289</f>
        <v>0.92817307703950935</v>
      </c>
      <c r="W99" s="110">
        <f>'Pseudo-load coefficients'!W289</f>
        <v>0.92817307703950935</v>
      </c>
      <c r="X99" s="110">
        <f>'Pseudo-load coefficients'!X289</f>
        <v>0.92817307703950935</v>
      </c>
      <c r="Y99" s="110">
        <f>'Pseudo-load coefficients'!Y289</f>
        <v>0.92817307703950935</v>
      </c>
      <c r="AQ99" s="3"/>
    </row>
    <row r="100" spans="5:43" x14ac:dyDescent="0.25">
      <c r="E100" s="27"/>
      <c r="F100" t="s">
        <v>198</v>
      </c>
      <c r="G100" t="s">
        <v>283</v>
      </c>
      <c r="J100" s="110">
        <f>'Pseudo-load coefficients'!J290</f>
        <v>1.3904403196532216</v>
      </c>
      <c r="K100" s="110">
        <f>'Pseudo-load coefficients'!K290</f>
        <v>1.3904403196532216</v>
      </c>
      <c r="L100" s="110">
        <f>'Pseudo-load coefficients'!L290</f>
        <v>1.2545018426648196</v>
      </c>
      <c r="M100" s="110">
        <f>'Pseudo-load coefficients'!M290</f>
        <v>1.2545018426648196</v>
      </c>
      <c r="N100" s="110">
        <f>'Pseudo-load coefficients'!N290</f>
        <v>1.1149327827806497</v>
      </c>
      <c r="O100" s="110">
        <f>'Pseudo-load coefficients'!O290</f>
        <v>1.0764589400749427</v>
      </c>
      <c r="P100" s="110">
        <f>'Pseudo-load coefficients'!P290</f>
        <v>1.0083741467676823</v>
      </c>
      <c r="Q100" s="110">
        <f>'Pseudo-load coefficients'!Q290</f>
        <v>0.89867929197390206</v>
      </c>
      <c r="R100" s="110">
        <f>'Pseudo-load coefficients'!R290</f>
        <v>0.92817307703950935</v>
      </c>
      <c r="S100" s="110">
        <f>'Pseudo-load coefficients'!S290</f>
        <v>0.92817307703950935</v>
      </c>
      <c r="T100" s="110">
        <f>'Pseudo-load coefficients'!T290</f>
        <v>0.92817307703950935</v>
      </c>
      <c r="U100" s="110">
        <f>'Pseudo-load coefficients'!U290</f>
        <v>0.92817307703950935</v>
      </c>
      <c r="V100" s="110">
        <f>'Pseudo-load coefficients'!V290</f>
        <v>0.92817307703950935</v>
      </c>
      <c r="W100" s="110">
        <f>'Pseudo-load coefficients'!W290</f>
        <v>0.92817307703950935</v>
      </c>
      <c r="X100" s="110">
        <f>'Pseudo-load coefficients'!X290</f>
        <v>0.92817307703950935</v>
      </c>
      <c r="Y100" s="110">
        <f>'Pseudo-load coefficients'!Y290</f>
        <v>0.92817307703950935</v>
      </c>
      <c r="AQ100" s="3"/>
    </row>
    <row r="101" spans="5:43" x14ac:dyDescent="0.25">
      <c r="E101" s="27"/>
      <c r="F101" s="28" t="s">
        <v>199</v>
      </c>
      <c r="G101" s="28" t="s">
        <v>283</v>
      </c>
      <c r="H101" s="28"/>
      <c r="I101" s="28"/>
      <c r="J101" s="115">
        <f>'Pseudo-load coefficients'!J291</f>
        <v>1.3904403196532216</v>
      </c>
      <c r="K101" s="115">
        <f>'Pseudo-load coefficients'!K291</f>
        <v>1.3904403196532216</v>
      </c>
      <c r="L101" s="115">
        <f>'Pseudo-load coefficients'!L291</f>
        <v>1.2545018426648196</v>
      </c>
      <c r="M101" s="115">
        <f>'Pseudo-load coefficients'!M291</f>
        <v>1.2545018426648196</v>
      </c>
      <c r="N101" s="115">
        <f>'Pseudo-load coefficients'!N291</f>
        <v>1.1149327827806497</v>
      </c>
      <c r="O101" s="115">
        <f>'Pseudo-load coefficients'!O291</f>
        <v>1.0764589400749427</v>
      </c>
      <c r="P101" s="115">
        <f>'Pseudo-load coefficients'!P291</f>
        <v>1.0083741467676823</v>
      </c>
      <c r="Q101" s="115">
        <f>'Pseudo-load coefficients'!Q291</f>
        <v>0.89867929197390206</v>
      </c>
      <c r="R101" s="115">
        <f>'Pseudo-load coefficients'!R291</f>
        <v>0.92817307703950935</v>
      </c>
      <c r="S101" s="115">
        <f>'Pseudo-load coefficients'!S291</f>
        <v>0.92817307703950935</v>
      </c>
      <c r="T101" s="115">
        <f>'Pseudo-load coefficients'!T291</f>
        <v>0.92817307703950935</v>
      </c>
      <c r="U101" s="115">
        <f>'Pseudo-load coefficients'!U291</f>
        <v>0.92817307703950935</v>
      </c>
      <c r="V101" s="115">
        <f>'Pseudo-load coefficients'!V291</f>
        <v>0.92817307703950935</v>
      </c>
      <c r="W101" s="115">
        <f>'Pseudo-load coefficients'!W291</f>
        <v>0.92817307703950935</v>
      </c>
      <c r="X101" s="115">
        <f>'Pseudo-load coefficients'!X291</f>
        <v>0.92817307703950935</v>
      </c>
      <c r="Y101" s="115">
        <f>'Pseudo-load coefficients'!Y291</f>
        <v>0.92817307703950935</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159.62234586392751</v>
      </c>
      <c r="K105" s="148">
        <f t="shared" si="10"/>
        <v>3.0676179920902522E-2</v>
      </c>
      <c r="L105" s="148">
        <f t="shared" si="10"/>
        <v>55.347747482450522</v>
      </c>
      <c r="M105" s="148">
        <f t="shared" si="10"/>
        <v>2.2595755385851832E-2</v>
      </c>
      <c r="N105" s="148">
        <f t="shared" si="10"/>
        <v>55.827147049614162</v>
      </c>
      <c r="O105" s="148">
        <f t="shared" si="10"/>
        <v>3.9072250215478608</v>
      </c>
      <c r="P105" s="148">
        <f t="shared" si="10"/>
        <v>56.712660029507617</v>
      </c>
      <c r="Q105" s="148">
        <f t="shared" si="10"/>
        <v>2.2321387379109159</v>
      </c>
      <c r="R105" s="148">
        <f t="shared" si="10"/>
        <v>-0.12011456581647947</v>
      </c>
      <c r="S105" s="148">
        <f t="shared" si="10"/>
        <v>0</v>
      </c>
      <c r="T105" s="148">
        <f t="shared" si="10"/>
        <v>-1.1732525952881006</v>
      </c>
      <c r="U105" s="148">
        <f t="shared" si="10"/>
        <v>0</v>
      </c>
      <c r="V105" s="148">
        <f t="shared" si="10"/>
        <v>-4.1946005304067939E-2</v>
      </c>
      <c r="W105" s="148">
        <f t="shared" si="10"/>
        <v>0</v>
      </c>
      <c r="X105" s="148">
        <f t="shared" si="10"/>
        <v>-13.71865374613332</v>
      </c>
      <c r="Y105" s="148">
        <f t="shared" si="10"/>
        <v>0</v>
      </c>
      <c r="AQ105" s="3"/>
    </row>
    <row r="106" spans="5:43" x14ac:dyDescent="0.25">
      <c r="E106" s="27"/>
      <c r="F106" t="s">
        <v>192</v>
      </c>
      <c r="G106" t="s">
        <v>172</v>
      </c>
      <c r="J106" s="79">
        <f t="shared" ref="J106:Y106" si="11">J$57 * J35 * J94 / hours_in_year / $H46</f>
        <v>245.66926971379655</v>
      </c>
      <c r="K106" s="79">
        <f t="shared" si="11"/>
        <v>4.72126548321843E-2</v>
      </c>
      <c r="L106" s="79">
        <f t="shared" si="11"/>
        <v>85.183817032161727</v>
      </c>
      <c r="M106" s="79">
        <f t="shared" si="11"/>
        <v>3.4776350981622003E-2</v>
      </c>
      <c r="N106" s="79">
        <f t="shared" si="11"/>
        <v>85.921644439275497</v>
      </c>
      <c r="O106" s="79">
        <f t="shared" si="11"/>
        <v>6.0134758229239678</v>
      </c>
      <c r="P106" s="79">
        <f t="shared" si="11"/>
        <v>87.284507050491371</v>
      </c>
      <c r="Q106" s="79">
        <f t="shared" si="11"/>
        <v>2.5530979419407434</v>
      </c>
      <c r="R106" s="79">
        <f t="shared" si="11"/>
        <v>-0.18486420248001612</v>
      </c>
      <c r="S106" s="79">
        <f t="shared" si="11"/>
        <v>0</v>
      </c>
      <c r="T106" s="79">
        <f t="shared" si="11"/>
        <v>-1.8057127698145214</v>
      </c>
      <c r="U106" s="79">
        <f t="shared" si="11"/>
        <v>0</v>
      </c>
      <c r="V106" s="79">
        <f t="shared" si="11"/>
        <v>-6.4557655976600695E-2</v>
      </c>
      <c r="W106" s="79">
        <f t="shared" si="11"/>
        <v>0</v>
      </c>
      <c r="X106" s="79">
        <f t="shared" si="11"/>
        <v>-21.113908764014997</v>
      </c>
      <c r="Y106" s="79">
        <f t="shared" si="11"/>
        <v>0</v>
      </c>
      <c r="AQ106" s="3"/>
    </row>
    <row r="107" spans="5:43" x14ac:dyDescent="0.25">
      <c r="E107" s="27"/>
      <c r="F107" t="s">
        <v>193</v>
      </c>
      <c r="G107" t="s">
        <v>172</v>
      </c>
      <c r="J107" s="79">
        <f t="shared" ref="J107:Y107" si="12">J$57 * J36 * J95 / hours_in_year / $H47</f>
        <v>170.96184398717173</v>
      </c>
      <c r="K107" s="79">
        <f t="shared" si="12"/>
        <v>3.2855401650533717E-2</v>
      </c>
      <c r="L107" s="79">
        <f t="shared" si="12"/>
        <v>59.279626038088736</v>
      </c>
      <c r="M107" s="79">
        <f t="shared" si="12"/>
        <v>2.4200947468479003E-2</v>
      </c>
      <c r="N107" s="79">
        <f t="shared" si="12"/>
        <v>59.793081930278255</v>
      </c>
      <c r="O107" s="79">
        <f t="shared" si="12"/>
        <v>4.1847924921869906</v>
      </c>
      <c r="P107" s="79">
        <f t="shared" si="12"/>
        <v>60.741501345478518</v>
      </c>
      <c r="Q107" s="79">
        <f t="shared" si="12"/>
        <v>1.776707084864714</v>
      </c>
      <c r="R107" s="79">
        <f t="shared" si="12"/>
        <v>-0.12864744939414191</v>
      </c>
      <c r="S107" s="79">
        <f t="shared" si="12"/>
        <v>0</v>
      </c>
      <c r="T107" s="79">
        <f t="shared" si="12"/>
        <v>-1.2565999206914129</v>
      </c>
      <c r="U107" s="79">
        <f t="shared" si="12"/>
        <v>0</v>
      </c>
      <c r="V107" s="79">
        <f t="shared" si="12"/>
        <v>-4.4925830251813938E-2</v>
      </c>
      <c r="W107" s="79">
        <f t="shared" si="12"/>
        <v>0</v>
      </c>
      <c r="X107" s="79">
        <f t="shared" si="12"/>
        <v>-14.693220606216482</v>
      </c>
      <c r="Y107" s="79">
        <f t="shared" si="12"/>
        <v>0</v>
      </c>
      <c r="AQ107" s="3"/>
    </row>
    <row r="108" spans="5:43" x14ac:dyDescent="0.25">
      <c r="E108" s="27"/>
      <c r="F108" t="s">
        <v>194</v>
      </c>
      <c r="G108" t="s">
        <v>172</v>
      </c>
      <c r="J108" s="79">
        <f t="shared" ref="J108:Y108" si="13">J$57 * J37 * J96 / hours_in_year / $H48</f>
        <v>188.77393188866716</v>
      </c>
      <c r="K108" s="79">
        <f t="shared" si="13"/>
        <v>3.627852396010682E-2</v>
      </c>
      <c r="L108" s="79">
        <f t="shared" si="13"/>
        <v>65.455822346765899</v>
      </c>
      <c r="M108" s="79">
        <f t="shared" si="13"/>
        <v>2.6722383793419242E-2</v>
      </c>
      <c r="N108" s="79">
        <f t="shared" si="13"/>
        <v>66.022773927068755</v>
      </c>
      <c r="O108" s="79">
        <f t="shared" si="13"/>
        <v>4.6207955790859936</v>
      </c>
      <c r="P108" s="79">
        <f t="shared" si="13"/>
        <v>67.070006794423307</v>
      </c>
      <c r="Q108" s="79">
        <f t="shared" si="13"/>
        <v>1.9219901429291284</v>
      </c>
      <c r="R108" s="79">
        <f t="shared" si="13"/>
        <v>-0.14205090611565213</v>
      </c>
      <c r="S108" s="79">
        <f t="shared" si="13"/>
        <v>0</v>
      </c>
      <c r="T108" s="79">
        <f t="shared" si="13"/>
        <v>-1.3875219306695408</v>
      </c>
      <c r="U108" s="79">
        <f t="shared" si="13"/>
        <v>0</v>
      </c>
      <c r="V108" s="79">
        <f t="shared" si="13"/>
        <v>-4.9606540396429699E-2</v>
      </c>
      <c r="W108" s="79">
        <f t="shared" si="13"/>
        <v>0</v>
      </c>
      <c r="X108" s="79">
        <f t="shared" si="13"/>
        <v>-16.224070595256318</v>
      </c>
      <c r="Y108" s="79">
        <f t="shared" si="13"/>
        <v>0</v>
      </c>
      <c r="AQ108" s="3"/>
    </row>
    <row r="109" spans="5:43" x14ac:dyDescent="0.25">
      <c r="E109" s="27"/>
      <c r="F109" t="s">
        <v>195</v>
      </c>
      <c r="G109" t="s">
        <v>172</v>
      </c>
      <c r="J109" s="79">
        <f t="shared" ref="J109:Y109" si="14">J$57 * J38 * J97 / hours_in_year / $H49</f>
        <v>186.77920254114045</v>
      </c>
      <c r="K109" s="79">
        <f t="shared" si="14"/>
        <v>3.5895177405293015E-2</v>
      </c>
      <c r="L109" s="79">
        <f t="shared" si="14"/>
        <v>64.764166202851953</v>
      </c>
      <c r="M109" s="79">
        <f t="shared" si="14"/>
        <v>2.6440014704343727E-2</v>
      </c>
      <c r="N109" s="79">
        <f t="shared" si="14"/>
        <v>65.325126940327408</v>
      </c>
      <c r="O109" s="79">
        <f t="shared" si="14"/>
        <v>4.5719687285865263</v>
      </c>
      <c r="P109" s="79">
        <f t="shared" si="14"/>
        <v>66.361293946451497</v>
      </c>
      <c r="Q109" s="79">
        <f t="shared" si="14"/>
        <v>1.9016809291229611</v>
      </c>
      <c r="R109" s="79">
        <f t="shared" si="14"/>
        <v>-0.1405498878954099</v>
      </c>
      <c r="S109" s="79">
        <f t="shared" si="14"/>
        <v>0</v>
      </c>
      <c r="T109" s="79">
        <f t="shared" si="14"/>
        <v>-1.3728603156480568</v>
      </c>
      <c r="U109" s="79">
        <f t="shared" si="14"/>
        <v>0</v>
      </c>
      <c r="V109" s="79">
        <f t="shared" si="14"/>
        <v>-4.9082359854296438E-2</v>
      </c>
      <c r="W109" s="79">
        <f t="shared" si="14"/>
        <v>0</v>
      </c>
      <c r="X109" s="79">
        <f t="shared" si="14"/>
        <v>-16.052634690791553</v>
      </c>
      <c r="Y109" s="79">
        <f t="shared" si="14"/>
        <v>0</v>
      </c>
      <c r="AQ109" s="3"/>
    </row>
    <row r="110" spans="5:43" x14ac:dyDescent="0.25">
      <c r="E110" s="27"/>
      <c r="F110" t="s">
        <v>196</v>
      </c>
      <c r="G110" t="s">
        <v>172</v>
      </c>
      <c r="J110" s="79">
        <f t="shared" ref="J110:Y110" si="15">J$57 * J39 * J98 / hours_in_year / $H50</f>
        <v>72.143223584541389</v>
      </c>
      <c r="K110" s="79">
        <f t="shared" si="15"/>
        <v>1.386446549682876E-2</v>
      </c>
      <c r="L110" s="79">
        <f t="shared" si="15"/>
        <v>25.015074799934524</v>
      </c>
      <c r="M110" s="79">
        <f t="shared" si="15"/>
        <v>1.0212421224862487E-2</v>
      </c>
      <c r="N110" s="79">
        <f t="shared" si="15"/>
        <v>25.231745153781482</v>
      </c>
      <c r="O110" s="79">
        <f t="shared" si="15"/>
        <v>1.7659169635618224</v>
      </c>
      <c r="P110" s="79">
        <f t="shared" si="15"/>
        <v>25.631963309639971</v>
      </c>
      <c r="Q110" s="79">
        <f t="shared" si="15"/>
        <v>0.74974259447769942</v>
      </c>
      <c r="R110" s="79">
        <f t="shared" si="15"/>
        <v>-5.4287211045284264E-2</v>
      </c>
      <c r="S110" s="79">
        <f t="shared" si="15"/>
        <v>0</v>
      </c>
      <c r="T110" s="79">
        <f t="shared" si="15"/>
        <v>-0.53026550790806848</v>
      </c>
      <c r="U110" s="79">
        <f t="shared" si="15"/>
        <v>0</v>
      </c>
      <c r="V110" s="79">
        <f t="shared" si="15"/>
        <v>-1.8957997533186201E-2</v>
      </c>
      <c r="W110" s="79">
        <f t="shared" si="15"/>
        <v>0</v>
      </c>
      <c r="X110" s="79">
        <f t="shared" si="15"/>
        <v>-6.2003092307006566</v>
      </c>
      <c r="Y110" s="79">
        <f t="shared" si="15"/>
        <v>0</v>
      </c>
      <c r="AQ110" s="3"/>
    </row>
    <row r="111" spans="5:43" x14ac:dyDescent="0.25">
      <c r="E111" s="27"/>
      <c r="F111" t="s">
        <v>197</v>
      </c>
      <c r="G111" t="s">
        <v>172</v>
      </c>
      <c r="J111" s="79">
        <f t="shared" ref="J111:Y111" si="16">J$57 * J40 * J99 / hours_in_year / $H51</f>
        <v>264.28863646231787</v>
      </c>
      <c r="K111" s="79">
        <f t="shared" si="16"/>
        <v>5.0790919775601504E-2</v>
      </c>
      <c r="L111" s="79">
        <f t="shared" si="16"/>
        <v>91.639930701602424</v>
      </c>
      <c r="M111" s="79">
        <f t="shared" si="16"/>
        <v>3.7412063758626914E-2</v>
      </c>
      <c r="N111" s="79">
        <f t="shared" si="16"/>
        <v>92.433678326601665</v>
      </c>
      <c r="O111" s="79">
        <f t="shared" si="16"/>
        <v>6.4692394270199465</v>
      </c>
      <c r="P111" s="79">
        <f t="shared" si="16"/>
        <v>93.899832809917115</v>
      </c>
      <c r="Q111" s="79">
        <f t="shared" si="16"/>
        <v>2.6908384493910598</v>
      </c>
      <c r="R111" s="79">
        <f t="shared" si="16"/>
        <v>-0.19887513021492692</v>
      </c>
      <c r="S111" s="79">
        <f t="shared" si="16"/>
        <v>0</v>
      </c>
      <c r="T111" s="79">
        <f t="shared" si="16"/>
        <v>-1.9425684227125555</v>
      </c>
      <c r="U111" s="79">
        <f t="shared" si="16"/>
        <v>0</v>
      </c>
      <c r="V111" s="79">
        <f t="shared" si="16"/>
        <v>-6.9450505108498845E-2</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259.5956606746692</v>
      </c>
      <c r="K112" s="79">
        <f t="shared" si="17"/>
        <v>4.988902493846465E-2</v>
      </c>
      <c r="L112" s="79">
        <f t="shared" si="17"/>
        <v>90.012679595686109</v>
      </c>
      <c r="M112" s="79">
        <f t="shared" si="17"/>
        <v>3.6747737392819516E-2</v>
      </c>
      <c r="N112" s="79">
        <f t="shared" si="17"/>
        <v>90.792332636690048</v>
      </c>
      <c r="O112" s="79">
        <f t="shared" si="17"/>
        <v>6.3543650820541711</v>
      </c>
      <c r="P112" s="79">
        <f t="shared" si="17"/>
        <v>0</v>
      </c>
      <c r="Q112" s="79">
        <f t="shared" si="17"/>
        <v>2.6430572058971995</v>
      </c>
      <c r="R112" s="79">
        <f t="shared" si="17"/>
        <v>-0.19534370266905438</v>
      </c>
      <c r="S112" s="79">
        <f t="shared" si="17"/>
        <v>0</v>
      </c>
      <c r="T112" s="79">
        <f t="shared" si="17"/>
        <v>-1.9080742170756033</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256.71659604611466</v>
      </c>
      <c r="K113" s="72">
        <f t="shared" si="18"/>
        <v>4.9335727064840275E-2</v>
      </c>
      <c r="L113" s="72">
        <f t="shared" si="18"/>
        <v>89.01438740053986</v>
      </c>
      <c r="M113" s="72">
        <f t="shared" si="18"/>
        <v>3.6340183928204144E-2</v>
      </c>
      <c r="N113" s="72">
        <f t="shared" si="18"/>
        <v>89.785393642567783</v>
      </c>
      <c r="O113" s="72">
        <f t="shared" si="18"/>
        <v>0</v>
      </c>
      <c r="P113" s="72">
        <f t="shared" si="18"/>
        <v>0</v>
      </c>
      <c r="Q113" s="72">
        <f t="shared" si="18"/>
        <v>2.6137441869778222</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5.6388540924782987E-2</v>
      </c>
      <c r="K116" s="114">
        <f>'Pseudo-load coefficients'!K294</f>
        <v>5.6388540924782987E-2</v>
      </c>
      <c r="L116" s="114">
        <f>'Pseudo-load coefficients'!L294</f>
        <v>5.0875630902995829E-2</v>
      </c>
      <c r="M116" s="114">
        <f>'Pseudo-load coefficients'!M294</f>
        <v>5.0875630902995829E-2</v>
      </c>
      <c r="N116" s="114">
        <f>'Pseudo-load coefficients'!N294</f>
        <v>4.521548459259913E-2</v>
      </c>
      <c r="O116" s="114">
        <f>'Pseudo-load coefficients'!O294</f>
        <v>4.3655199103693358E-2</v>
      </c>
      <c r="P116" s="114">
        <f>'Pseudo-load coefficients'!P294</f>
        <v>4.0894057831035682E-2</v>
      </c>
      <c r="Q116" s="114">
        <f>'Pseudo-load coefficients'!Q294</f>
        <v>3.4817618788665849E-2</v>
      </c>
      <c r="R116" s="114">
        <f>'Pseudo-load coefficients'!R294</f>
        <v>3.7641547645121079E-2</v>
      </c>
      <c r="S116" s="114">
        <f>'Pseudo-load coefficients'!S294</f>
        <v>3.7641547645121079E-2</v>
      </c>
      <c r="T116" s="114">
        <f>'Pseudo-load coefficients'!T294</f>
        <v>3.7641547645121079E-2</v>
      </c>
      <c r="U116" s="114">
        <f>'Pseudo-load coefficients'!U294</f>
        <v>3.7641547645121079E-2</v>
      </c>
      <c r="V116" s="114">
        <f>'Pseudo-load coefficients'!V294</f>
        <v>3.7641547645121079E-2</v>
      </c>
      <c r="W116" s="114">
        <f>'Pseudo-load coefficients'!W294</f>
        <v>3.7641547645121079E-2</v>
      </c>
      <c r="X116" s="114">
        <f>'Pseudo-load coefficients'!X294</f>
        <v>3.7641547645121079E-2</v>
      </c>
      <c r="Y116" s="114">
        <f>'Pseudo-load coefficients'!Y294</f>
        <v>3.7641547645121079E-2</v>
      </c>
      <c r="AQ116" s="3"/>
    </row>
    <row r="117" spans="5:43" x14ac:dyDescent="0.25">
      <c r="E117" s="27"/>
      <c r="F117" t="s">
        <v>192</v>
      </c>
      <c r="G117" t="s">
        <v>283</v>
      </c>
      <c r="J117" s="110">
        <f>'Pseudo-load coefficients'!J295</f>
        <v>0.22641954503254966</v>
      </c>
      <c r="K117" s="110">
        <f>'Pseudo-load coefficients'!K295</f>
        <v>0.22641954503254966</v>
      </c>
      <c r="L117" s="110">
        <f>'Pseudo-load coefficients'!L295</f>
        <v>0.20428329964532724</v>
      </c>
      <c r="M117" s="110">
        <f>'Pseudo-load coefficients'!M295</f>
        <v>0.20428329964532724</v>
      </c>
      <c r="N117" s="110">
        <f>'Pseudo-load coefficients'!N295</f>
        <v>0.18155584950386713</v>
      </c>
      <c r="O117" s="110">
        <f>'Pseudo-load coefficients'!O295</f>
        <v>0.17529076222327633</v>
      </c>
      <c r="P117" s="110">
        <f>'Pseudo-load coefficients'!P295</f>
        <v>0.16420382256368002</v>
      </c>
      <c r="Q117" s="110">
        <f>'Pseudo-load coefficients'!Q295</f>
        <v>0.13980481275020354</v>
      </c>
      <c r="R117" s="110">
        <f>'Pseudo-load coefficients'!R295</f>
        <v>0.15114386633089064</v>
      </c>
      <c r="S117" s="110">
        <f>'Pseudo-load coefficients'!S295</f>
        <v>0.15114386633089064</v>
      </c>
      <c r="T117" s="110">
        <f>'Pseudo-load coefficients'!T295</f>
        <v>0.15114386633089064</v>
      </c>
      <c r="U117" s="110">
        <f>'Pseudo-load coefficients'!U295</f>
        <v>0.15114386633089064</v>
      </c>
      <c r="V117" s="110">
        <f>'Pseudo-load coefficients'!V295</f>
        <v>0.15114386633089064</v>
      </c>
      <c r="W117" s="110">
        <f>'Pseudo-load coefficients'!W295</f>
        <v>0.15114386633089064</v>
      </c>
      <c r="X117" s="110">
        <f>'Pseudo-load coefficients'!X295</f>
        <v>0.15114386633089064</v>
      </c>
      <c r="Y117" s="110">
        <f>'Pseudo-load coefficients'!Y295</f>
        <v>0.15114386633089064</v>
      </c>
      <c r="AQ117" s="3"/>
    </row>
    <row r="118" spans="5:43" x14ac:dyDescent="0.25">
      <c r="E118" s="27"/>
      <c r="F118" t="s">
        <v>193</v>
      </c>
      <c r="G118" t="s">
        <v>283</v>
      </c>
      <c r="J118" s="110">
        <f>'Pseudo-load coefficients'!J296</f>
        <v>0.22641954503254966</v>
      </c>
      <c r="K118" s="110">
        <f>'Pseudo-load coefficients'!K296</f>
        <v>0.22641954503254966</v>
      </c>
      <c r="L118" s="110">
        <f>'Pseudo-load coefficients'!L296</f>
        <v>0.20428329964532724</v>
      </c>
      <c r="M118" s="110">
        <f>'Pseudo-load coefficients'!M296</f>
        <v>0.20428329964532724</v>
      </c>
      <c r="N118" s="110">
        <f>'Pseudo-load coefficients'!N296</f>
        <v>0.18155584950386713</v>
      </c>
      <c r="O118" s="110">
        <f>'Pseudo-load coefficients'!O296</f>
        <v>0.17529076222327633</v>
      </c>
      <c r="P118" s="110">
        <f>'Pseudo-load coefficients'!P296</f>
        <v>0.16420382256368002</v>
      </c>
      <c r="Q118" s="110">
        <f>'Pseudo-load coefficients'!Q296</f>
        <v>0.13980481275020354</v>
      </c>
      <c r="R118" s="110">
        <f>'Pseudo-load coefficients'!R296</f>
        <v>0.15114386633089064</v>
      </c>
      <c r="S118" s="110">
        <f>'Pseudo-load coefficients'!S296</f>
        <v>0.15114386633089064</v>
      </c>
      <c r="T118" s="110">
        <f>'Pseudo-load coefficients'!T296</f>
        <v>0.15114386633089064</v>
      </c>
      <c r="U118" s="110">
        <f>'Pseudo-load coefficients'!U296</f>
        <v>0.15114386633089064</v>
      </c>
      <c r="V118" s="110">
        <f>'Pseudo-load coefficients'!V296</f>
        <v>0.15114386633089064</v>
      </c>
      <c r="W118" s="110">
        <f>'Pseudo-load coefficients'!W296</f>
        <v>0.15114386633089064</v>
      </c>
      <c r="X118" s="110">
        <f>'Pseudo-load coefficients'!X296</f>
        <v>0.15114386633089064</v>
      </c>
      <c r="Y118" s="110">
        <f>'Pseudo-load coefficients'!Y296</f>
        <v>0.15114386633089064</v>
      </c>
      <c r="AQ118" s="3"/>
    </row>
    <row r="119" spans="5:43" x14ac:dyDescent="0.25">
      <c r="E119" s="27"/>
      <c r="F119" t="s">
        <v>194</v>
      </c>
      <c r="G119" t="s">
        <v>283</v>
      </c>
      <c r="J119" s="110">
        <f>'Pseudo-load coefficients'!J297</f>
        <v>8.8550512781566185E-2</v>
      </c>
      <c r="K119" s="110">
        <f>'Pseudo-load coefficients'!K297</f>
        <v>8.8550512781566185E-2</v>
      </c>
      <c r="L119" s="110">
        <f>'Pseudo-load coefficients'!L297</f>
        <v>7.9893239489124343E-2</v>
      </c>
      <c r="M119" s="110">
        <f>'Pseudo-load coefficients'!M297</f>
        <v>7.9893239489124343E-2</v>
      </c>
      <c r="N119" s="110">
        <f>'Pseudo-load coefficients'!N297</f>
        <v>7.1004751686737616E-2</v>
      </c>
      <c r="O119" s="110">
        <f>'Pseudo-load coefficients'!O297</f>
        <v>6.8554536131195221E-2</v>
      </c>
      <c r="P119" s="110">
        <f>'Pseudo-load coefficients'!P297</f>
        <v>6.421854035002536E-2</v>
      </c>
      <c r="Q119" s="110">
        <f>'Pseudo-load coefficients'!Q297</f>
        <v>5.46763215895592E-2</v>
      </c>
      <c r="R119" s="110">
        <f>'Pseudo-load coefficients'!R297</f>
        <v>5.9110916707587335E-2</v>
      </c>
      <c r="S119" s="110">
        <f>'Pseudo-load coefficients'!S297</f>
        <v>5.9110916707587335E-2</v>
      </c>
      <c r="T119" s="110">
        <f>'Pseudo-load coefficients'!T297</f>
        <v>5.9110916707587335E-2</v>
      </c>
      <c r="U119" s="110">
        <f>'Pseudo-load coefficients'!U297</f>
        <v>5.9110916707587335E-2</v>
      </c>
      <c r="V119" s="110">
        <f>'Pseudo-load coefficients'!V297</f>
        <v>5.9110916707587335E-2</v>
      </c>
      <c r="W119" s="110">
        <f>'Pseudo-load coefficients'!W297</f>
        <v>5.9110916707587335E-2</v>
      </c>
      <c r="X119" s="110">
        <f>'Pseudo-load coefficients'!X297</f>
        <v>5.9110916707587335E-2</v>
      </c>
      <c r="Y119" s="110">
        <f>'Pseudo-load coefficients'!Y297</f>
        <v>5.9110916707587335E-2</v>
      </c>
      <c r="AQ119" s="3"/>
    </row>
    <row r="120" spans="5:43" x14ac:dyDescent="0.25">
      <c r="E120" s="27"/>
      <c r="F120" t="s">
        <v>195</v>
      </c>
      <c r="G120" t="s">
        <v>283</v>
      </c>
      <c r="J120" s="110">
        <f>'Pseudo-load coefficients'!J298</f>
        <v>8.8550512781566185E-2</v>
      </c>
      <c r="K120" s="110">
        <f>'Pseudo-load coefficients'!K298</f>
        <v>8.8550512781566185E-2</v>
      </c>
      <c r="L120" s="110">
        <f>'Pseudo-load coefficients'!L298</f>
        <v>7.9893239489124343E-2</v>
      </c>
      <c r="M120" s="110">
        <f>'Pseudo-load coefficients'!M298</f>
        <v>7.9893239489124343E-2</v>
      </c>
      <c r="N120" s="110">
        <f>'Pseudo-load coefficients'!N298</f>
        <v>7.1004751686737616E-2</v>
      </c>
      <c r="O120" s="110">
        <f>'Pseudo-load coefficients'!O298</f>
        <v>6.8554536131195221E-2</v>
      </c>
      <c r="P120" s="110">
        <f>'Pseudo-load coefficients'!P298</f>
        <v>6.421854035002536E-2</v>
      </c>
      <c r="Q120" s="110">
        <f>'Pseudo-load coefficients'!Q298</f>
        <v>5.46763215895592E-2</v>
      </c>
      <c r="R120" s="110">
        <f>'Pseudo-load coefficients'!R298</f>
        <v>5.9110916707587335E-2</v>
      </c>
      <c r="S120" s="110">
        <f>'Pseudo-load coefficients'!S298</f>
        <v>5.9110916707587335E-2</v>
      </c>
      <c r="T120" s="110">
        <f>'Pseudo-load coefficients'!T298</f>
        <v>5.9110916707587335E-2</v>
      </c>
      <c r="U120" s="110">
        <f>'Pseudo-load coefficients'!U298</f>
        <v>5.9110916707587335E-2</v>
      </c>
      <c r="V120" s="110">
        <f>'Pseudo-load coefficients'!V298</f>
        <v>5.9110916707587335E-2</v>
      </c>
      <c r="W120" s="110">
        <f>'Pseudo-load coefficients'!W298</f>
        <v>5.9110916707587335E-2</v>
      </c>
      <c r="X120" s="110">
        <f>'Pseudo-load coefficients'!X298</f>
        <v>5.9110916707587335E-2</v>
      </c>
      <c r="Y120" s="110">
        <f>'Pseudo-load coefficients'!Y298</f>
        <v>5.9110916707587335E-2</v>
      </c>
      <c r="AQ120" s="3"/>
    </row>
    <row r="121" spans="5:43" x14ac:dyDescent="0.25">
      <c r="E121" s="27"/>
      <c r="F121" t="s">
        <v>196</v>
      </c>
      <c r="G121" t="s">
        <v>283</v>
      </c>
      <c r="J121" s="110">
        <f>'Pseudo-load coefficients'!J299</f>
        <v>0.22641954503254966</v>
      </c>
      <c r="K121" s="110">
        <f>'Pseudo-load coefficients'!K299</f>
        <v>0.22641954503254966</v>
      </c>
      <c r="L121" s="110">
        <f>'Pseudo-load coefficients'!L299</f>
        <v>0.20428329964532724</v>
      </c>
      <c r="M121" s="110">
        <f>'Pseudo-load coefficients'!M299</f>
        <v>0.20428329964532724</v>
      </c>
      <c r="N121" s="110">
        <f>'Pseudo-load coefficients'!N299</f>
        <v>0.18155584950386713</v>
      </c>
      <c r="O121" s="110">
        <f>'Pseudo-load coefficients'!O299</f>
        <v>0.17529076222327633</v>
      </c>
      <c r="P121" s="110">
        <f>'Pseudo-load coefficients'!P299</f>
        <v>0.16420382256368002</v>
      </c>
      <c r="Q121" s="110">
        <f>'Pseudo-load coefficients'!Q299</f>
        <v>0.13980481275020354</v>
      </c>
      <c r="R121" s="110">
        <f>'Pseudo-load coefficients'!R299</f>
        <v>0.15114386633089064</v>
      </c>
      <c r="S121" s="110">
        <f>'Pseudo-load coefficients'!S299</f>
        <v>0.15114386633089064</v>
      </c>
      <c r="T121" s="110">
        <f>'Pseudo-load coefficients'!T299</f>
        <v>0.15114386633089064</v>
      </c>
      <c r="U121" s="110">
        <f>'Pseudo-load coefficients'!U299</f>
        <v>0.15114386633089064</v>
      </c>
      <c r="V121" s="110">
        <f>'Pseudo-load coefficients'!V299</f>
        <v>0.15114386633089064</v>
      </c>
      <c r="W121" s="110">
        <f>'Pseudo-load coefficients'!W299</f>
        <v>0.15114386633089064</v>
      </c>
      <c r="X121" s="110">
        <f>'Pseudo-load coefficients'!X299</f>
        <v>0.15114386633089064</v>
      </c>
      <c r="Y121" s="110">
        <f>'Pseudo-load coefficients'!Y299</f>
        <v>0.15114386633089064</v>
      </c>
      <c r="AQ121" s="3"/>
    </row>
    <row r="122" spans="5:43" x14ac:dyDescent="0.25">
      <c r="E122" s="27"/>
      <c r="F122" t="s">
        <v>197</v>
      </c>
      <c r="G122" t="s">
        <v>283</v>
      </c>
      <c r="J122" s="110">
        <f>'Pseudo-load coefficients'!J300</f>
        <v>8.8550512781566185E-2</v>
      </c>
      <c r="K122" s="110">
        <f>'Pseudo-load coefficients'!K300</f>
        <v>8.8550512781566185E-2</v>
      </c>
      <c r="L122" s="110">
        <f>'Pseudo-load coefficients'!L300</f>
        <v>7.9893239489124343E-2</v>
      </c>
      <c r="M122" s="110">
        <f>'Pseudo-load coefficients'!M300</f>
        <v>7.9893239489124343E-2</v>
      </c>
      <c r="N122" s="110">
        <f>'Pseudo-load coefficients'!N300</f>
        <v>7.1004751686737616E-2</v>
      </c>
      <c r="O122" s="110">
        <f>'Pseudo-load coefficients'!O300</f>
        <v>6.8554536131195221E-2</v>
      </c>
      <c r="P122" s="110">
        <f>'Pseudo-load coefficients'!P300</f>
        <v>6.421854035002536E-2</v>
      </c>
      <c r="Q122" s="110">
        <f>'Pseudo-load coefficients'!Q300</f>
        <v>5.46763215895592E-2</v>
      </c>
      <c r="R122" s="110">
        <f>'Pseudo-load coefficients'!R300</f>
        <v>5.9110916707587335E-2</v>
      </c>
      <c r="S122" s="110">
        <f>'Pseudo-load coefficients'!S300</f>
        <v>5.9110916707587335E-2</v>
      </c>
      <c r="T122" s="110">
        <f>'Pseudo-load coefficients'!T300</f>
        <v>5.9110916707587335E-2</v>
      </c>
      <c r="U122" s="110">
        <f>'Pseudo-load coefficients'!U300</f>
        <v>5.9110916707587335E-2</v>
      </c>
      <c r="V122" s="110">
        <f>'Pseudo-load coefficients'!V300</f>
        <v>5.9110916707587335E-2</v>
      </c>
      <c r="W122" s="110">
        <f>'Pseudo-load coefficients'!W300</f>
        <v>5.9110916707587335E-2</v>
      </c>
      <c r="X122" s="110">
        <f>'Pseudo-load coefficients'!X300</f>
        <v>5.9110916707587335E-2</v>
      </c>
      <c r="Y122" s="110">
        <f>'Pseudo-load coefficients'!Y300</f>
        <v>5.9110916707587335E-2</v>
      </c>
      <c r="AQ122" s="3"/>
    </row>
    <row r="123" spans="5:43" x14ac:dyDescent="0.25">
      <c r="E123" s="27"/>
      <c r="F123" t="s">
        <v>198</v>
      </c>
      <c r="G123" t="s">
        <v>283</v>
      </c>
      <c r="J123" s="110">
        <f>'Pseudo-load coefficients'!J301</f>
        <v>8.8550512781566185E-2</v>
      </c>
      <c r="K123" s="110">
        <f>'Pseudo-load coefficients'!K301</f>
        <v>8.8550512781566185E-2</v>
      </c>
      <c r="L123" s="110">
        <f>'Pseudo-load coefficients'!L301</f>
        <v>7.9893239489124343E-2</v>
      </c>
      <c r="M123" s="110">
        <f>'Pseudo-load coefficients'!M301</f>
        <v>7.9893239489124343E-2</v>
      </c>
      <c r="N123" s="110">
        <f>'Pseudo-load coefficients'!N301</f>
        <v>7.1004751686737616E-2</v>
      </c>
      <c r="O123" s="110">
        <f>'Pseudo-load coefficients'!O301</f>
        <v>6.8554536131195221E-2</v>
      </c>
      <c r="P123" s="110">
        <f>'Pseudo-load coefficients'!P301</f>
        <v>6.421854035002536E-2</v>
      </c>
      <c r="Q123" s="110">
        <f>'Pseudo-load coefficients'!Q301</f>
        <v>5.46763215895592E-2</v>
      </c>
      <c r="R123" s="110">
        <f>'Pseudo-load coefficients'!R301</f>
        <v>5.9110916707587335E-2</v>
      </c>
      <c r="S123" s="110">
        <f>'Pseudo-load coefficients'!S301</f>
        <v>5.9110916707587335E-2</v>
      </c>
      <c r="T123" s="110">
        <f>'Pseudo-load coefficients'!T301</f>
        <v>5.9110916707587335E-2</v>
      </c>
      <c r="U123" s="110">
        <f>'Pseudo-load coefficients'!U301</f>
        <v>5.9110916707587335E-2</v>
      </c>
      <c r="V123" s="110">
        <f>'Pseudo-load coefficients'!V301</f>
        <v>5.9110916707587335E-2</v>
      </c>
      <c r="W123" s="110">
        <f>'Pseudo-load coefficients'!W301</f>
        <v>5.9110916707587335E-2</v>
      </c>
      <c r="X123" s="110">
        <f>'Pseudo-load coefficients'!X301</f>
        <v>5.9110916707587335E-2</v>
      </c>
      <c r="Y123" s="110">
        <f>'Pseudo-load coefficients'!Y301</f>
        <v>5.9110916707587335E-2</v>
      </c>
      <c r="AQ123" s="3"/>
    </row>
    <row r="124" spans="5:43" x14ac:dyDescent="0.25">
      <c r="E124" s="27"/>
      <c r="F124" s="28" t="s">
        <v>199</v>
      </c>
      <c r="G124" s="28" t="s">
        <v>283</v>
      </c>
      <c r="H124" s="28"/>
      <c r="I124" s="28"/>
      <c r="J124" s="115">
        <f>'Pseudo-load coefficients'!J302</f>
        <v>8.8550512781566185E-2</v>
      </c>
      <c r="K124" s="115">
        <f>'Pseudo-load coefficients'!K302</f>
        <v>8.8550512781566185E-2</v>
      </c>
      <c r="L124" s="115">
        <f>'Pseudo-load coefficients'!L302</f>
        <v>7.9893239489124343E-2</v>
      </c>
      <c r="M124" s="115">
        <f>'Pseudo-load coefficients'!M302</f>
        <v>7.9893239489124343E-2</v>
      </c>
      <c r="N124" s="115">
        <f>'Pseudo-load coefficients'!N302</f>
        <v>7.1004751686737616E-2</v>
      </c>
      <c r="O124" s="115">
        <f>'Pseudo-load coefficients'!O302</f>
        <v>6.8554536131195221E-2</v>
      </c>
      <c r="P124" s="115">
        <f>'Pseudo-load coefficients'!P302</f>
        <v>6.421854035002536E-2</v>
      </c>
      <c r="Q124" s="115">
        <f>'Pseudo-load coefficients'!Q302</f>
        <v>5.46763215895592E-2</v>
      </c>
      <c r="R124" s="115">
        <f>'Pseudo-load coefficients'!R302</f>
        <v>5.9110916707587335E-2</v>
      </c>
      <c r="S124" s="115">
        <f>'Pseudo-load coefficients'!S302</f>
        <v>5.9110916707587335E-2</v>
      </c>
      <c r="T124" s="115">
        <f>'Pseudo-load coefficients'!T302</f>
        <v>5.9110916707587335E-2</v>
      </c>
      <c r="U124" s="115">
        <f>'Pseudo-load coefficients'!U302</f>
        <v>5.9110916707587335E-2</v>
      </c>
      <c r="V124" s="115">
        <f>'Pseudo-load coefficients'!V302</f>
        <v>5.9110916707587335E-2</v>
      </c>
      <c r="W124" s="115">
        <f>'Pseudo-load coefficients'!W302</f>
        <v>5.9110916707587335E-2</v>
      </c>
      <c r="X124" s="115">
        <f>'Pseudo-load coefficients'!X302</f>
        <v>5.9110916707587335E-2</v>
      </c>
      <c r="Y124" s="115">
        <f>'Pseudo-load coefficients'!Y302</f>
        <v>5.9110916707587335E-2</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10.172032309771414</v>
      </c>
      <c r="K128" s="148">
        <f t="shared" si="19"/>
        <v>4.7922665132184026E-3</v>
      </c>
      <c r="L128" s="148">
        <f t="shared" si="19"/>
        <v>2.8625687703335752</v>
      </c>
      <c r="M128" s="148">
        <f t="shared" si="19"/>
        <v>4.4925935209478894E-3</v>
      </c>
      <c r="N128" s="148">
        <f t="shared" si="19"/>
        <v>3.3325721656651965</v>
      </c>
      <c r="O128" s="148">
        <f t="shared" si="19"/>
        <v>0.25678829913535384</v>
      </c>
      <c r="P128" s="148">
        <f t="shared" si="19"/>
        <v>4.0944233339006413</v>
      </c>
      <c r="Q128" s="148">
        <f t="shared" si="19"/>
        <v>0.20122605066511623</v>
      </c>
      <c r="R128" s="148">
        <f t="shared" si="19"/>
        <v>-3.0088423668782594E-3</v>
      </c>
      <c r="S128" s="148">
        <f t="shared" si="19"/>
        <v>0</v>
      </c>
      <c r="T128" s="148">
        <f t="shared" si="19"/>
        <v>-6.3856071905626796E-2</v>
      </c>
      <c r="U128" s="148">
        <f t="shared" si="19"/>
        <v>0</v>
      </c>
      <c r="V128" s="148">
        <f t="shared" si="19"/>
        <v>-2.3560747028855992E-3</v>
      </c>
      <c r="W128" s="148">
        <f t="shared" si="19"/>
        <v>0</v>
      </c>
      <c r="X128" s="148">
        <f t="shared" si="19"/>
        <v>-0.52768899829566862</v>
      </c>
      <c r="Y128" s="148">
        <f t="shared" si="19"/>
        <v>0</v>
      </c>
      <c r="AQ128" s="3"/>
    </row>
    <row r="129" spans="3:43" x14ac:dyDescent="0.25">
      <c r="E129" s="27"/>
      <c r="F129" t="s">
        <v>192</v>
      </c>
      <c r="G129" t="s">
        <v>172</v>
      </c>
      <c r="J129" s="79">
        <f t="shared" ref="J129:Y129" si="20">J$58 * J35 * J117 / hours_in_year / $H46</f>
        <v>40.082666305068948</v>
      </c>
      <c r="K129" s="79">
        <f t="shared" si="20"/>
        <v>1.8883819245222797E-2</v>
      </c>
      <c r="L129" s="79">
        <f t="shared" si="20"/>
        <v>11.279888354893624</v>
      </c>
      <c r="M129" s="79">
        <f t="shared" si="20"/>
        <v>1.7702964507051958E-2</v>
      </c>
      <c r="N129" s="79">
        <f t="shared" si="20"/>
        <v>13.131926245023969</v>
      </c>
      <c r="O129" s="79">
        <f t="shared" si="20"/>
        <v>1.0118685619393117</v>
      </c>
      <c r="P129" s="79">
        <f t="shared" si="20"/>
        <v>16.133983771047944</v>
      </c>
      <c r="Q129" s="79">
        <f t="shared" si="20"/>
        <v>0.7929267618378224</v>
      </c>
      <c r="R129" s="79">
        <f t="shared" si="20"/>
        <v>-1.1856276197656446E-2</v>
      </c>
      <c r="S129" s="79">
        <f t="shared" si="20"/>
        <v>0</v>
      </c>
      <c r="T129" s="79">
        <f t="shared" si="20"/>
        <v>-0.2516234262534745</v>
      </c>
      <c r="U129" s="79">
        <f t="shared" si="20"/>
        <v>0</v>
      </c>
      <c r="V129" s="79">
        <f t="shared" si="20"/>
        <v>-9.2840597856595052E-3</v>
      </c>
      <c r="W129" s="79">
        <f t="shared" si="20"/>
        <v>0</v>
      </c>
      <c r="X129" s="79">
        <f t="shared" si="20"/>
        <v>-2.0793467212273038</v>
      </c>
      <c r="Y129" s="79">
        <f t="shared" si="20"/>
        <v>0</v>
      </c>
      <c r="AQ129" s="3"/>
    </row>
    <row r="130" spans="3:43" x14ac:dyDescent="0.25">
      <c r="E130" s="27"/>
      <c r="F130" t="s">
        <v>193</v>
      </c>
      <c r="G130" t="s">
        <v>172</v>
      </c>
      <c r="J130" s="79">
        <f t="shared" ref="J130:Y130" si="21">J$58 * J36 * J118 / hours_in_year / $H47</f>
        <v>27.893625244298221</v>
      </c>
      <c r="K130" s="79">
        <f t="shared" si="21"/>
        <v>1.3141295870846266E-2</v>
      </c>
      <c r="L130" s="79">
        <f t="shared" si="21"/>
        <v>7.8497018180932896</v>
      </c>
      <c r="M130" s="79">
        <f t="shared" si="21"/>
        <v>1.2319536178419669E-2</v>
      </c>
      <c r="N130" s="79">
        <f t="shared" si="21"/>
        <v>9.1385395030005832</v>
      </c>
      <c r="O130" s="79">
        <f t="shared" si="21"/>
        <v>0.70416180022566921</v>
      </c>
      <c r="P130" s="79">
        <f t="shared" si="21"/>
        <v>11.227678657452193</v>
      </c>
      <c r="Q130" s="79">
        <f t="shared" si="21"/>
        <v>0.55179966753065235</v>
      </c>
      <c r="R130" s="79">
        <f t="shared" si="21"/>
        <v>-8.250811523695941E-3</v>
      </c>
      <c r="S130" s="79">
        <f t="shared" si="21"/>
        <v>0</v>
      </c>
      <c r="T130" s="79">
        <f t="shared" si="21"/>
        <v>-0.17510535604546668</v>
      </c>
      <c r="U130" s="79">
        <f t="shared" si="21"/>
        <v>0</v>
      </c>
      <c r="V130" s="79">
        <f t="shared" si="21"/>
        <v>-6.4607998488887082E-3</v>
      </c>
      <c r="W130" s="79">
        <f t="shared" si="21"/>
        <v>0</v>
      </c>
      <c r="X130" s="79">
        <f t="shared" si="21"/>
        <v>-1.4470224548794495</v>
      </c>
      <c r="Y130" s="79">
        <f t="shared" si="21"/>
        <v>0</v>
      </c>
      <c r="AQ130" s="3"/>
    </row>
    <row r="131" spans="3:43" x14ac:dyDescent="0.25">
      <c r="E131" s="27"/>
      <c r="F131" t="s">
        <v>194</v>
      </c>
      <c r="G131" t="s">
        <v>172</v>
      </c>
      <c r="J131" s="79">
        <f t="shared" ref="J131:Y131" si="22">J$58 * J37 * J119 / hours_in_year / $H48</f>
        <v>10.855973375689805</v>
      </c>
      <c r="K131" s="79">
        <f t="shared" si="22"/>
        <v>5.1144860822682449E-3</v>
      </c>
      <c r="L131" s="79">
        <f t="shared" si="22"/>
        <v>3.0550404688520643</v>
      </c>
      <c r="M131" s="79">
        <f t="shared" si="22"/>
        <v>4.7946638553591856E-3</v>
      </c>
      <c r="N131" s="79">
        <f t="shared" si="22"/>
        <v>3.5566456732813196</v>
      </c>
      <c r="O131" s="79">
        <f t="shared" si="22"/>
        <v>0.27405407825181366</v>
      </c>
      <c r="P131" s="79">
        <f t="shared" si="22"/>
        <v>4.3697217378016093</v>
      </c>
      <c r="Q131" s="79">
        <f t="shared" si="22"/>
        <v>0.21475596832476046</v>
      </c>
      <c r="R131" s="79">
        <f t="shared" si="22"/>
        <v>-3.2111491225898306E-3</v>
      </c>
      <c r="S131" s="79">
        <f t="shared" si="22"/>
        <v>0</v>
      </c>
      <c r="T131" s="79">
        <f t="shared" si="22"/>
        <v>-6.8149588535783595E-2</v>
      </c>
      <c r="U131" s="79">
        <f t="shared" si="22"/>
        <v>0</v>
      </c>
      <c r="V131" s="79">
        <f t="shared" si="22"/>
        <v>-2.5144910541713686E-3</v>
      </c>
      <c r="W131" s="79">
        <f t="shared" si="22"/>
        <v>0</v>
      </c>
      <c r="X131" s="79">
        <f t="shared" si="22"/>
        <v>-0.5631694376982308</v>
      </c>
      <c r="Y131" s="79">
        <f t="shared" si="22"/>
        <v>0</v>
      </c>
      <c r="AQ131" s="3"/>
    </row>
    <row r="132" spans="3:43" x14ac:dyDescent="0.25">
      <c r="E132" s="27"/>
      <c r="F132" t="s">
        <v>195</v>
      </c>
      <c r="G132" t="s">
        <v>172</v>
      </c>
      <c r="J132" s="79">
        <f t="shared" ref="J132:Y132" si="23">J$58 * J38 * J120 / hours_in_year / $H49</f>
        <v>10.741260880845822</v>
      </c>
      <c r="K132" s="79">
        <f t="shared" si="23"/>
        <v>5.0604425213605121E-3</v>
      </c>
      <c r="L132" s="79">
        <f t="shared" si="23"/>
        <v>3.0227585810928206</v>
      </c>
      <c r="M132" s="79">
        <f t="shared" si="23"/>
        <v>4.7439997800383885E-3</v>
      </c>
      <c r="N132" s="79">
        <f t="shared" si="23"/>
        <v>3.5190634423436693</v>
      </c>
      <c r="O132" s="79">
        <f t="shared" si="23"/>
        <v>0.27115821383224603</v>
      </c>
      <c r="P132" s="79">
        <f t="shared" si="23"/>
        <v>4.3235479250102387</v>
      </c>
      <c r="Q132" s="79">
        <f t="shared" si="23"/>
        <v>0.2124866929630195</v>
      </c>
      <c r="R132" s="79">
        <f t="shared" si="23"/>
        <v>-3.1772176717267302E-3</v>
      </c>
      <c r="S132" s="79">
        <f t="shared" si="23"/>
        <v>0</v>
      </c>
      <c r="T132" s="79">
        <f t="shared" si="23"/>
        <v>-6.7429468003705195E-2</v>
      </c>
      <c r="U132" s="79">
        <f t="shared" si="23"/>
        <v>0</v>
      </c>
      <c r="V132" s="79">
        <f t="shared" si="23"/>
        <v>-2.4879210238198941E-3</v>
      </c>
      <c r="W132" s="79">
        <f t="shared" si="23"/>
        <v>0</v>
      </c>
      <c r="X132" s="79">
        <f t="shared" si="23"/>
        <v>-0.55721855987433022</v>
      </c>
      <c r="Y132" s="79">
        <f t="shared" si="23"/>
        <v>0</v>
      </c>
      <c r="AQ132" s="3"/>
    </row>
    <row r="133" spans="3:43" x14ac:dyDescent="0.25">
      <c r="E133" s="27"/>
      <c r="F133" t="s">
        <v>196</v>
      </c>
      <c r="G133" t="s">
        <v>172</v>
      </c>
      <c r="J133" s="79">
        <f t="shared" ref="J133:Y133" si="24">J$58 * J39 * J121 / hours_in_year / $H50</f>
        <v>11.770673476906413</v>
      </c>
      <c r="K133" s="79">
        <f t="shared" si="24"/>
        <v>5.5454212711475584E-3</v>
      </c>
      <c r="L133" s="79">
        <f t="shared" si="24"/>
        <v>3.3124513641604039</v>
      </c>
      <c r="M133" s="79">
        <f t="shared" si="24"/>
        <v>5.1986515367971019E-3</v>
      </c>
      <c r="N133" s="79">
        <f t="shared" si="24"/>
        <v>3.8563207042303822</v>
      </c>
      <c r="O133" s="79">
        <f t="shared" si="24"/>
        <v>0.29714526357814375</v>
      </c>
      <c r="P133" s="79">
        <f t="shared" si="24"/>
        <v>4.7379047442933295</v>
      </c>
      <c r="Q133" s="79">
        <f t="shared" si="24"/>
        <v>0.23285082717946429</v>
      </c>
      <c r="R133" s="79">
        <f t="shared" si="24"/>
        <v>-3.4817133848449324E-3</v>
      </c>
      <c r="S133" s="79">
        <f t="shared" si="24"/>
        <v>0</v>
      </c>
      <c r="T133" s="79">
        <f t="shared" si="24"/>
        <v>-7.3891720850804185E-2</v>
      </c>
      <c r="U133" s="79">
        <f t="shared" si="24"/>
        <v>0</v>
      </c>
      <c r="V133" s="79">
        <f t="shared" si="24"/>
        <v>-2.7263564615524604E-3</v>
      </c>
      <c r="W133" s="79">
        <f t="shared" si="24"/>
        <v>0</v>
      </c>
      <c r="X133" s="79">
        <f t="shared" si="24"/>
        <v>-0.61062083830853664</v>
      </c>
      <c r="Y133" s="79">
        <f t="shared" si="24"/>
        <v>0</v>
      </c>
      <c r="AQ133" s="3"/>
    </row>
    <row r="134" spans="3:43" x14ac:dyDescent="0.25">
      <c r="E134" s="27"/>
      <c r="F134" t="s">
        <v>197</v>
      </c>
      <c r="G134" t="s">
        <v>172</v>
      </c>
      <c r="J134" s="79">
        <f t="shared" ref="J134:Y134" si="25">J$58 * J40 * J122 / hours_in_year / $H51</f>
        <v>15.198657845535546</v>
      </c>
      <c r="K134" s="79">
        <f t="shared" si="25"/>
        <v>7.1604195524484068E-3</v>
      </c>
      <c r="L134" s="79">
        <f t="shared" si="25"/>
        <v>4.2771397076493498</v>
      </c>
      <c r="M134" s="79">
        <f t="shared" si="25"/>
        <v>6.7126597404104432E-3</v>
      </c>
      <c r="N134" s="79">
        <f t="shared" si="25"/>
        <v>4.9794006299847222</v>
      </c>
      <c r="O134" s="79">
        <f t="shared" si="25"/>
        <v>0.38368315971098016</v>
      </c>
      <c r="P134" s="79">
        <f t="shared" si="25"/>
        <v>6.1177292237809686</v>
      </c>
      <c r="Q134" s="79">
        <f t="shared" si="25"/>
        <v>0.30066419379435011</v>
      </c>
      <c r="R134" s="79">
        <f t="shared" si="25"/>
        <v>-4.4956960666950206E-3</v>
      </c>
      <c r="S134" s="79">
        <f t="shared" si="25"/>
        <v>0</v>
      </c>
      <c r="T134" s="79">
        <f t="shared" si="25"/>
        <v>-9.5411276596244571E-2</v>
      </c>
      <c r="U134" s="79">
        <f t="shared" si="25"/>
        <v>0</v>
      </c>
      <c r="V134" s="79">
        <f t="shared" si="25"/>
        <v>-3.520355832263844E-3</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14.92877513612884</v>
      </c>
      <c r="K135" s="79">
        <f t="shared" si="26"/>
        <v>7.0332719155357711E-3</v>
      </c>
      <c r="L135" s="79">
        <f t="shared" si="26"/>
        <v>4.2011904978873513</v>
      </c>
      <c r="M135" s="79">
        <f t="shared" si="26"/>
        <v>6.5934629786648363E-3</v>
      </c>
      <c r="N135" s="79">
        <f t="shared" si="26"/>
        <v>4.8909813664616291</v>
      </c>
      <c r="O135" s="79">
        <f t="shared" si="26"/>
        <v>0.37687009425816831</v>
      </c>
      <c r="P135" s="79">
        <f t="shared" si="26"/>
        <v>0</v>
      </c>
      <c r="Q135" s="79">
        <f t="shared" si="26"/>
        <v>0.29532529689519804</v>
      </c>
      <c r="R135" s="79">
        <f t="shared" si="26"/>
        <v>-4.4158659496228653E-3</v>
      </c>
      <c r="S135" s="79">
        <f t="shared" si="26"/>
        <v>0</v>
      </c>
      <c r="T135" s="79">
        <f t="shared" si="26"/>
        <v>-9.3717057666030862E-2</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14.763206465487853</v>
      </c>
      <c r="K136" s="72">
        <f t="shared" si="27"/>
        <v>6.9552688998366684E-3</v>
      </c>
      <c r="L136" s="72">
        <f t="shared" si="27"/>
        <v>4.1545968879292658</v>
      </c>
      <c r="M136" s="72">
        <f t="shared" si="27"/>
        <v>6.5203376960918441E-3</v>
      </c>
      <c r="N136" s="72">
        <f t="shared" si="27"/>
        <v>4.8367375805119615</v>
      </c>
      <c r="O136" s="72">
        <f t="shared" si="27"/>
        <v>0</v>
      </c>
      <c r="P136" s="72">
        <f t="shared" si="27"/>
        <v>0</v>
      </c>
      <c r="Q136" s="72">
        <f t="shared" si="27"/>
        <v>0.29204997012741396</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844.17802403139012</v>
      </c>
      <c r="K142" s="148">
        <f t="shared" si="28"/>
        <v>3.5468446434120927E-2</v>
      </c>
      <c r="L142" s="148">
        <f t="shared" si="28"/>
        <v>207.53530806509934</v>
      </c>
      <c r="M142" s="148">
        <f t="shared" si="28"/>
        <v>2.708834890679972E-2</v>
      </c>
      <c r="N142" s="148">
        <f t="shared" si="28"/>
        <v>225.33242520952317</v>
      </c>
      <c r="O142" s="148">
        <f t="shared" si="28"/>
        <v>16.562308168976106</v>
      </c>
      <c r="P142" s="148">
        <f t="shared" si="28"/>
        <v>236.55006725871345</v>
      </c>
      <c r="Q142" s="148">
        <f t="shared" si="28"/>
        <v>14.151803197424719</v>
      </c>
      <c r="R142" s="148">
        <f t="shared" si="28"/>
        <v>-0.40189847302904924</v>
      </c>
      <c r="S142" s="148">
        <f t="shared" si="28"/>
        <v>0</v>
      </c>
      <c r="T142" s="148">
        <f t="shared" si="28"/>
        <v>-4.2446535718467189</v>
      </c>
      <c r="U142" s="148">
        <f t="shared" si="28"/>
        <v>0</v>
      </c>
      <c r="V142" s="148">
        <f t="shared" si="28"/>
        <v>-0.17119298837378746</v>
      </c>
      <c r="W142" s="148">
        <f t="shared" si="28"/>
        <v>0</v>
      </c>
      <c r="X142" s="148">
        <f t="shared" si="28"/>
        <v>-78.09622060535915</v>
      </c>
      <c r="Y142" s="148">
        <f t="shared" si="28"/>
        <v>0</v>
      </c>
      <c r="AQ142" s="3"/>
    </row>
    <row r="143" spans="3:43" x14ac:dyDescent="0.25">
      <c r="C143" s="27"/>
      <c r="F143" t="s">
        <v>192</v>
      </c>
      <c r="G143" t="s">
        <v>172</v>
      </c>
      <c r="J143" s="79">
        <f t="shared" ref="J143:Y143" si="29">J83 + J106 + J129</f>
        <v>783.95878006784471</v>
      </c>
      <c r="K143" s="79">
        <f t="shared" si="29"/>
        <v>6.6096474077407097E-2</v>
      </c>
      <c r="L143" s="79">
        <f t="shared" si="29"/>
        <v>206.77885517666346</v>
      </c>
      <c r="M143" s="79">
        <f t="shared" si="29"/>
        <v>5.2479315488673961E-2</v>
      </c>
      <c r="N143" s="79">
        <f t="shared" si="29"/>
        <v>221.81511736323711</v>
      </c>
      <c r="O143" s="79">
        <f t="shared" si="29"/>
        <v>16.184693645328849</v>
      </c>
      <c r="P143" s="79">
        <f t="shared" si="29"/>
        <v>233.2501643919669</v>
      </c>
      <c r="Q143" s="79">
        <f t="shared" si="29"/>
        <v>12.64393918654714</v>
      </c>
      <c r="R143" s="79">
        <f t="shared" si="29"/>
        <v>-0.40266800737208819</v>
      </c>
      <c r="S143" s="79">
        <f t="shared" si="29"/>
        <v>0</v>
      </c>
      <c r="T143" s="79">
        <f t="shared" si="29"/>
        <v>-4.279186421064324</v>
      </c>
      <c r="U143" s="79">
        <f t="shared" si="29"/>
        <v>0</v>
      </c>
      <c r="V143" s="79">
        <f t="shared" si="29"/>
        <v>-0.16758348928280137</v>
      </c>
      <c r="W143" s="79">
        <f t="shared" si="29"/>
        <v>0</v>
      </c>
      <c r="X143" s="79">
        <f t="shared" si="29"/>
        <v>-70.362913790864184</v>
      </c>
      <c r="Y143" s="79">
        <f t="shared" si="29"/>
        <v>0</v>
      </c>
      <c r="AQ143" s="3"/>
    </row>
    <row r="144" spans="3:43" x14ac:dyDescent="0.25">
      <c r="C144" s="27"/>
      <c r="F144" t="s">
        <v>193</v>
      </c>
      <c r="G144" t="s">
        <v>172</v>
      </c>
      <c r="J144" s="79">
        <f t="shared" ref="J144:Y144" si="30">J84 + J107 + J130</f>
        <v>545.55882714379845</v>
      </c>
      <c r="K144" s="79">
        <f t="shared" si="30"/>
        <v>4.5996697521379984E-2</v>
      </c>
      <c r="L144" s="79">
        <f t="shared" si="30"/>
        <v>143.89790965611121</v>
      </c>
      <c r="M144" s="79">
        <f t="shared" si="30"/>
        <v>3.6520483646898673E-2</v>
      </c>
      <c r="N144" s="79">
        <f t="shared" si="30"/>
        <v>154.36168118555804</v>
      </c>
      <c r="O144" s="79">
        <f t="shared" si="30"/>
        <v>11.262967782646893</v>
      </c>
      <c r="P144" s="79">
        <f t="shared" si="30"/>
        <v>162.31935830320973</v>
      </c>
      <c r="Q144" s="79">
        <f t="shared" si="30"/>
        <v>8.7989481187942182</v>
      </c>
      <c r="R144" s="79">
        <f t="shared" si="30"/>
        <v>-0.28021764844732727</v>
      </c>
      <c r="S144" s="79">
        <f t="shared" si="30"/>
        <v>0</v>
      </c>
      <c r="T144" s="79">
        <f t="shared" si="30"/>
        <v>-2.9778962674587137</v>
      </c>
      <c r="U144" s="79">
        <f t="shared" si="30"/>
        <v>0</v>
      </c>
      <c r="V144" s="79">
        <f t="shared" si="30"/>
        <v>-0.11662175893211925</v>
      </c>
      <c r="W144" s="79">
        <f t="shared" si="30"/>
        <v>0</v>
      </c>
      <c r="X144" s="79">
        <f t="shared" si="30"/>
        <v>-48.965723323925282</v>
      </c>
      <c r="Y144" s="79">
        <f t="shared" si="30"/>
        <v>0</v>
      </c>
      <c r="AQ144" s="3"/>
    </row>
    <row r="145" spans="3:43" x14ac:dyDescent="0.25">
      <c r="C145" s="27"/>
      <c r="F145" t="s">
        <v>194</v>
      </c>
      <c r="G145" t="s">
        <v>172</v>
      </c>
      <c r="J145" s="79">
        <f t="shared" ref="J145:Y145" si="31">J85 + J108 + J131</f>
        <v>548.7129909554111</v>
      </c>
      <c r="K145" s="79">
        <f t="shared" si="31"/>
        <v>4.1393010042375063E-2</v>
      </c>
      <c r="L145" s="79">
        <f t="shared" si="31"/>
        <v>145.80637440285213</v>
      </c>
      <c r="M145" s="79">
        <f t="shared" si="31"/>
        <v>3.1517047648778426E-2</v>
      </c>
      <c r="N145" s="79">
        <f t="shared" si="31"/>
        <v>155.59586042362571</v>
      </c>
      <c r="O145" s="79">
        <f t="shared" si="31"/>
        <v>11.312613565958577</v>
      </c>
      <c r="P145" s="79">
        <f t="shared" si="31"/>
        <v>162.41005897181012</v>
      </c>
      <c r="Q145" s="79">
        <f t="shared" si="31"/>
        <v>8.6867911575459722</v>
      </c>
      <c r="R145" s="79">
        <f t="shared" si="31"/>
        <v>-0.28956516882619115</v>
      </c>
      <c r="S145" s="79">
        <f t="shared" si="31"/>
        <v>0</v>
      </c>
      <c r="T145" s="79">
        <f t="shared" si="31"/>
        <v>-3.0124753683488139</v>
      </c>
      <c r="U145" s="79">
        <f t="shared" si="31"/>
        <v>0</v>
      </c>
      <c r="V145" s="79">
        <f t="shared" si="31"/>
        <v>-0.11780392591418129</v>
      </c>
      <c r="W145" s="79">
        <f t="shared" si="31"/>
        <v>0</v>
      </c>
      <c r="X145" s="79">
        <f t="shared" si="31"/>
        <v>-49.838030219811834</v>
      </c>
      <c r="Y145" s="79">
        <f t="shared" si="31"/>
        <v>0</v>
      </c>
      <c r="AQ145" s="3"/>
    </row>
    <row r="146" spans="3:43" x14ac:dyDescent="0.25">
      <c r="C146" s="27"/>
      <c r="F146" t="s">
        <v>195</v>
      </c>
      <c r="G146" t="s">
        <v>172</v>
      </c>
      <c r="J146" s="79">
        <f t="shared" ref="J146:Y146" si="32">J86 + J109 + J132</f>
        <v>542.91487097413403</v>
      </c>
      <c r="K146" s="79">
        <f t="shared" si="32"/>
        <v>4.095561992665353E-2</v>
      </c>
      <c r="L146" s="79">
        <f t="shared" si="32"/>
        <v>144.265673040286</v>
      </c>
      <c r="M146" s="79">
        <f t="shared" si="32"/>
        <v>3.1184014484382114E-2</v>
      </c>
      <c r="N146" s="79">
        <f t="shared" si="32"/>
        <v>153.95171588504758</v>
      </c>
      <c r="O146" s="79">
        <f t="shared" si="32"/>
        <v>11.19307586257189</v>
      </c>
      <c r="P146" s="79">
        <f t="shared" si="32"/>
        <v>160.69391041399081</v>
      </c>
      <c r="Q146" s="79">
        <f t="shared" si="32"/>
        <v>8.5949998965152279</v>
      </c>
      <c r="R146" s="79">
        <f t="shared" si="32"/>
        <v>-0.28650540239286926</v>
      </c>
      <c r="S146" s="79">
        <f t="shared" si="32"/>
        <v>0</v>
      </c>
      <c r="T146" s="79">
        <f t="shared" si="32"/>
        <v>-2.9806432559070877</v>
      </c>
      <c r="U146" s="79">
        <f t="shared" si="32"/>
        <v>0</v>
      </c>
      <c r="V146" s="79">
        <f t="shared" si="32"/>
        <v>-0.11655911978060204</v>
      </c>
      <c r="W146" s="79">
        <f t="shared" si="32"/>
        <v>0</v>
      </c>
      <c r="X146" s="79">
        <f t="shared" si="32"/>
        <v>-49.311403579640924</v>
      </c>
      <c r="Y146" s="79">
        <f t="shared" si="32"/>
        <v>0</v>
      </c>
      <c r="AQ146" s="3"/>
    </row>
    <row r="147" spans="3:43" x14ac:dyDescent="0.25">
      <c r="C147" s="27"/>
      <c r="F147" t="s">
        <v>196</v>
      </c>
      <c r="G147" t="s">
        <v>172</v>
      </c>
      <c r="H147" s="53"/>
      <c r="J147" s="79">
        <f t="shared" ref="J147:Y147" si="33">J87 + J110 + J133</f>
        <v>230.21729016977909</v>
      </c>
      <c r="K147" s="79">
        <f t="shared" si="33"/>
        <v>1.9409886767976319E-2</v>
      </c>
      <c r="L147" s="79">
        <f t="shared" si="33"/>
        <v>60.722666693089344</v>
      </c>
      <c r="M147" s="79">
        <f t="shared" si="33"/>
        <v>1.5411072761659589E-2</v>
      </c>
      <c r="N147" s="79">
        <f t="shared" si="33"/>
        <v>65.138214580155221</v>
      </c>
      <c r="O147" s="79">
        <f t="shared" si="33"/>
        <v>4.7527962030519006</v>
      </c>
      <c r="P147" s="79">
        <f t="shared" si="33"/>
        <v>68.49622983153148</v>
      </c>
      <c r="Q147" s="79">
        <f t="shared" si="33"/>
        <v>3.713018452764131</v>
      </c>
      <c r="R147" s="79">
        <f t="shared" si="33"/>
        <v>-0.11824746383635672</v>
      </c>
      <c r="S147" s="79">
        <f t="shared" si="33"/>
        <v>0</v>
      </c>
      <c r="T147" s="79">
        <f t="shared" si="33"/>
        <v>-1.2566256377707621</v>
      </c>
      <c r="U147" s="79">
        <f t="shared" si="33"/>
        <v>0</v>
      </c>
      <c r="V147" s="79">
        <f t="shared" si="33"/>
        <v>-4.9212557803796714E-2</v>
      </c>
      <c r="W147" s="79">
        <f t="shared" si="33"/>
        <v>0</v>
      </c>
      <c r="X147" s="79">
        <f t="shared" si="33"/>
        <v>-20.662769208325816</v>
      </c>
      <c r="Y147" s="79">
        <f t="shared" si="33"/>
        <v>0</v>
      </c>
      <c r="AQ147" s="3"/>
    </row>
    <row r="148" spans="3:43" x14ac:dyDescent="0.25">
      <c r="C148" s="27"/>
      <c r="F148" t="s">
        <v>197</v>
      </c>
      <c r="G148" t="s">
        <v>172</v>
      </c>
      <c r="J148" s="79">
        <f t="shared" ref="J148:Y148" si="34">J88 + J111 + J134</f>
        <v>768.21310409687851</v>
      </c>
      <c r="K148" s="79">
        <f t="shared" si="34"/>
        <v>5.7951339328049911E-2</v>
      </c>
      <c r="L148" s="79">
        <f t="shared" si="34"/>
        <v>204.13288790938935</v>
      </c>
      <c r="M148" s="79">
        <f t="shared" si="34"/>
        <v>4.4124723499037358E-2</v>
      </c>
      <c r="N148" s="79">
        <f>N88 + N111 + N134</f>
        <v>217.83843446558993</v>
      </c>
      <c r="O148" s="79">
        <f t="shared" si="34"/>
        <v>15.837966525672609</v>
      </c>
      <c r="P148" s="79">
        <f t="shared" si="34"/>
        <v>227.37849767699399</v>
      </c>
      <c r="Q148" s="79">
        <f t="shared" si="34"/>
        <v>12.161743770928851</v>
      </c>
      <c r="R148" s="79">
        <f t="shared" si="34"/>
        <v>-0.40539910818401109</v>
      </c>
      <c r="S148" s="79">
        <f t="shared" si="34"/>
        <v>0</v>
      </c>
      <c r="T148" s="79">
        <f t="shared" si="34"/>
        <v>-4.2175474098128021</v>
      </c>
      <c r="U148" s="79">
        <f t="shared" si="34"/>
        <v>0</v>
      </c>
      <c r="V148" s="79">
        <f t="shared" si="34"/>
        <v>-0.16492869877885924</v>
      </c>
      <c r="W148" s="79">
        <f t="shared" si="34"/>
        <v>0</v>
      </c>
      <c r="X148" s="79">
        <f t="shared" si="34"/>
        <v>0</v>
      </c>
      <c r="Y148" s="79">
        <f t="shared" si="34"/>
        <v>0</v>
      </c>
      <c r="AQ148" s="3"/>
    </row>
    <row r="149" spans="3:43" x14ac:dyDescent="0.25">
      <c r="C149" s="27"/>
      <c r="F149" t="s">
        <v>198</v>
      </c>
      <c r="G149" t="s">
        <v>172</v>
      </c>
      <c r="J149" s="79">
        <f t="shared" ref="J149:Y149" si="35">J89 + J112 + J135</f>
        <v>754.5719368278684</v>
      </c>
      <c r="K149" s="79">
        <f t="shared" si="35"/>
        <v>5.6922296854000423E-2</v>
      </c>
      <c r="L149" s="79">
        <f t="shared" si="35"/>
        <v>200.50809831099829</v>
      </c>
      <c r="M149" s="79">
        <f t="shared" si="35"/>
        <v>4.3341200371484354E-2</v>
      </c>
      <c r="N149" s="79">
        <f t="shared" si="35"/>
        <v>213.97027534891123</v>
      </c>
      <c r="O149" s="79">
        <f t="shared" si="35"/>
        <v>15.556731606057859</v>
      </c>
      <c r="P149" s="79">
        <f t="shared" si="35"/>
        <v>0</v>
      </c>
      <c r="Q149" s="79">
        <f t="shared" si="35"/>
        <v>11.945787573127307</v>
      </c>
      <c r="R149" s="79">
        <f t="shared" si="35"/>
        <v>-0.39820043243121084</v>
      </c>
      <c r="S149" s="79">
        <f t="shared" si="35"/>
        <v>0</v>
      </c>
      <c r="T149" s="79">
        <f t="shared" si="35"/>
        <v>-4.1426563810404247</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746.20330166896429</v>
      </c>
      <c r="K150" s="72">
        <f t="shared" si="36"/>
        <v>5.6290995964676946E-2</v>
      </c>
      <c r="L150" s="72">
        <f t="shared" si="36"/>
        <v>198.2843486069946</v>
      </c>
      <c r="M150" s="72">
        <f t="shared" si="36"/>
        <v>4.2860521624295989E-2</v>
      </c>
      <c r="N150" s="72">
        <f t="shared" si="36"/>
        <v>211.59722238755546</v>
      </c>
      <c r="O150" s="72">
        <f t="shared" si="36"/>
        <v>0</v>
      </c>
      <c r="P150" s="72">
        <f t="shared" si="36"/>
        <v>0</v>
      </c>
      <c r="Q150" s="72">
        <f t="shared" si="36"/>
        <v>11.81330194385048</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1461458.5270878591</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1399537.7739125707</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973941.75037252333</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979339.72485199408</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968991.27434923488</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410988.18202216411</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1440876.8352915046</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1192112.236350717</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1167997.3261249538</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844.17802403139012</v>
      </c>
      <c r="K168" s="148">
        <f t="shared" si="38"/>
        <v>3.5468446434120927E-2</v>
      </c>
      <c r="L168" s="148">
        <f t="shared" si="38"/>
        <v>207.53530806509934</v>
      </c>
      <c r="M168" s="148">
        <f t="shared" si="38"/>
        <v>2.708834890679972E-2</v>
      </c>
      <c r="N168" s="148">
        <f t="shared" si="38"/>
        <v>225.33242520952317</v>
      </c>
      <c r="O168" s="148">
        <f t="shared" si="38"/>
        <v>16.562308168976106</v>
      </c>
      <c r="P168" s="148">
        <f t="shared" si="38"/>
        <v>236.55006725871345</v>
      </c>
      <c r="Q168" s="148">
        <f t="shared" si="38"/>
        <v>14.151803197424719</v>
      </c>
      <c r="R168" s="148">
        <f t="shared" si="38"/>
        <v>-0.40189847302904924</v>
      </c>
      <c r="S168" s="148">
        <f t="shared" si="38"/>
        <v>0</v>
      </c>
      <c r="T168" s="148">
        <f t="shared" si="38"/>
        <v>-4.2446535718467189</v>
      </c>
      <c r="U168" s="148">
        <f t="shared" si="38"/>
        <v>0</v>
      </c>
      <c r="V168" s="148">
        <f t="shared" si="38"/>
        <v>-0.17119298837378746</v>
      </c>
      <c r="W168" s="148">
        <f t="shared" si="38"/>
        <v>0</v>
      </c>
      <c r="X168" s="148">
        <f t="shared" si="38"/>
        <v>-78.09622060535915</v>
      </c>
      <c r="Y168" s="148">
        <f t="shared" si="38"/>
        <v>0</v>
      </c>
      <c r="AQ168" s="3"/>
    </row>
    <row r="169" spans="3:43" x14ac:dyDescent="0.25">
      <c r="C169" s="27"/>
      <c r="F169" t="s">
        <v>192</v>
      </c>
      <c r="G169" t="s">
        <v>172</v>
      </c>
      <c r="H169" s="53"/>
      <c r="J169" s="79">
        <f t="shared" ref="J169:Y169" si="39">J143 * (1 - J24)</f>
        <v>783.95878006784471</v>
      </c>
      <c r="K169" s="79">
        <f t="shared" si="39"/>
        <v>6.6096474077407097E-2</v>
      </c>
      <c r="L169" s="79">
        <f t="shared" si="39"/>
        <v>206.77885517666346</v>
      </c>
      <c r="M169" s="79">
        <f t="shared" si="39"/>
        <v>5.2479315488673961E-2</v>
      </c>
      <c r="N169" s="79">
        <f t="shared" si="39"/>
        <v>221.81511736323711</v>
      </c>
      <c r="O169" s="79">
        <f t="shared" si="39"/>
        <v>16.184693645328849</v>
      </c>
      <c r="P169" s="79">
        <f t="shared" si="39"/>
        <v>219.25515452844888</v>
      </c>
      <c r="Q169" s="79">
        <f t="shared" si="39"/>
        <v>12.64393918654714</v>
      </c>
      <c r="R169" s="79">
        <f t="shared" si="39"/>
        <v>-0.40266800737208819</v>
      </c>
      <c r="S169" s="79">
        <f t="shared" si="39"/>
        <v>0</v>
      </c>
      <c r="T169" s="79">
        <f t="shared" si="39"/>
        <v>-4.279186421064324</v>
      </c>
      <c r="U169" s="79">
        <f t="shared" si="39"/>
        <v>0</v>
      </c>
      <c r="V169" s="79">
        <f t="shared" si="39"/>
        <v>-0.16758348928280137</v>
      </c>
      <c r="W169" s="79">
        <f t="shared" si="39"/>
        <v>0</v>
      </c>
      <c r="X169" s="79">
        <f t="shared" si="39"/>
        <v>-70.362913790864184</v>
      </c>
      <c r="Y169" s="79">
        <f t="shared" si="39"/>
        <v>0</v>
      </c>
      <c r="AQ169" s="3"/>
    </row>
    <row r="170" spans="3:43" x14ac:dyDescent="0.25">
      <c r="C170" s="27"/>
      <c r="F170" t="s">
        <v>193</v>
      </c>
      <c r="G170" t="s">
        <v>172</v>
      </c>
      <c r="H170" s="53"/>
      <c r="J170" s="79">
        <f t="shared" ref="J170:Y170" si="40">J144 * (1 - J25)</f>
        <v>545.55882714379845</v>
      </c>
      <c r="K170" s="79">
        <f t="shared" si="40"/>
        <v>4.5996697521379984E-2</v>
      </c>
      <c r="L170" s="79">
        <f t="shared" si="40"/>
        <v>143.89790965611121</v>
      </c>
      <c r="M170" s="79">
        <f t="shared" si="40"/>
        <v>3.6520483646898673E-2</v>
      </c>
      <c r="N170" s="79">
        <f t="shared" si="40"/>
        <v>154.36168118555804</v>
      </c>
      <c r="O170" s="79">
        <f t="shared" si="40"/>
        <v>11.262967782646893</v>
      </c>
      <c r="P170" s="79">
        <f t="shared" si="40"/>
        <v>162.31935830320973</v>
      </c>
      <c r="Q170" s="79">
        <f t="shared" si="40"/>
        <v>8.7989481187942182</v>
      </c>
      <c r="R170" s="79">
        <f t="shared" si="40"/>
        <v>-0.28021764844732727</v>
      </c>
      <c r="S170" s="79">
        <f t="shared" si="40"/>
        <v>0</v>
      </c>
      <c r="T170" s="79">
        <f t="shared" si="40"/>
        <v>-2.9778962674587137</v>
      </c>
      <c r="U170" s="79">
        <f t="shared" si="40"/>
        <v>0</v>
      </c>
      <c r="V170" s="79">
        <f t="shared" si="40"/>
        <v>-0.11662175893211925</v>
      </c>
      <c r="W170" s="79">
        <f t="shared" si="40"/>
        <v>0</v>
      </c>
      <c r="X170" s="79">
        <f t="shared" si="40"/>
        <v>-48.965723323925282</v>
      </c>
      <c r="Y170" s="79">
        <f t="shared" si="40"/>
        <v>0</v>
      </c>
      <c r="AQ170" s="3"/>
    </row>
    <row r="171" spans="3:43" x14ac:dyDescent="0.25">
      <c r="C171" s="27"/>
      <c r="F171" t="s">
        <v>194</v>
      </c>
      <c r="G171" t="s">
        <v>172</v>
      </c>
      <c r="H171" s="53"/>
      <c r="J171" s="79">
        <f t="shared" ref="J171:Y171" si="41">J145 * (1 - J26)</f>
        <v>548.7129909554111</v>
      </c>
      <c r="K171" s="79">
        <f t="shared" si="41"/>
        <v>4.1393010042375063E-2</v>
      </c>
      <c r="L171" s="79">
        <f t="shared" si="41"/>
        <v>145.80637440285213</v>
      </c>
      <c r="M171" s="79">
        <f t="shared" si="41"/>
        <v>3.1517047648778426E-2</v>
      </c>
      <c r="N171" s="79">
        <f t="shared" si="41"/>
        <v>155.59586042362571</v>
      </c>
      <c r="O171" s="79">
        <f t="shared" si="41"/>
        <v>11.312613565958577</v>
      </c>
      <c r="P171" s="79">
        <f t="shared" si="41"/>
        <v>129.92804717744809</v>
      </c>
      <c r="Q171" s="79">
        <f t="shared" si="41"/>
        <v>8.6867911575459722</v>
      </c>
      <c r="R171" s="79">
        <f t="shared" si="41"/>
        <v>-0.28956516882619115</v>
      </c>
      <c r="S171" s="79">
        <f t="shared" si="41"/>
        <v>0</v>
      </c>
      <c r="T171" s="79">
        <f t="shared" si="41"/>
        <v>-3.0124753683488139</v>
      </c>
      <c r="U171" s="79">
        <f t="shared" si="41"/>
        <v>0</v>
      </c>
      <c r="V171" s="79">
        <f t="shared" si="41"/>
        <v>-0.11780392591418129</v>
      </c>
      <c r="W171" s="79">
        <f t="shared" si="41"/>
        <v>0</v>
      </c>
      <c r="X171" s="79">
        <f t="shared" si="41"/>
        <v>-49.838030219811834</v>
      </c>
      <c r="Y171" s="79">
        <f t="shared" si="41"/>
        <v>0</v>
      </c>
      <c r="AQ171" s="3"/>
    </row>
    <row r="172" spans="3:43" x14ac:dyDescent="0.25">
      <c r="C172" s="27"/>
      <c r="F172" t="s">
        <v>195</v>
      </c>
      <c r="G172" t="s">
        <v>172</v>
      </c>
      <c r="H172" s="53"/>
      <c r="J172" s="79">
        <f t="shared" ref="J172:Y172" si="42">J146 * (1 - J27)</f>
        <v>542.91487097413403</v>
      </c>
      <c r="K172" s="79">
        <f t="shared" si="42"/>
        <v>4.095561992665353E-2</v>
      </c>
      <c r="L172" s="79">
        <f t="shared" si="42"/>
        <v>144.265673040286</v>
      </c>
      <c r="M172" s="79">
        <f t="shared" si="42"/>
        <v>3.1184014484382114E-2</v>
      </c>
      <c r="N172" s="79">
        <f t="shared" si="42"/>
        <v>153.95171588504758</v>
      </c>
      <c r="O172" s="79">
        <f t="shared" si="42"/>
        <v>11.19307586257189</v>
      </c>
      <c r="P172" s="79">
        <f t="shared" si="42"/>
        <v>0</v>
      </c>
      <c r="Q172" s="79">
        <f t="shared" si="42"/>
        <v>8.5949998965152279</v>
      </c>
      <c r="R172" s="79">
        <f t="shared" si="42"/>
        <v>-0.28650540239286926</v>
      </c>
      <c r="S172" s="79">
        <f t="shared" si="42"/>
        <v>0</v>
      </c>
      <c r="T172" s="79">
        <f t="shared" si="42"/>
        <v>-2.9806432559070877</v>
      </c>
      <c r="U172" s="79">
        <f t="shared" si="42"/>
        <v>0</v>
      </c>
      <c r="V172" s="79">
        <f t="shared" si="42"/>
        <v>-0.11655911978060204</v>
      </c>
      <c r="W172" s="79">
        <f t="shared" si="42"/>
        <v>0</v>
      </c>
      <c r="X172" s="79">
        <f t="shared" si="42"/>
        <v>-49.311403579640924</v>
      </c>
      <c r="Y172" s="79">
        <f t="shared" si="42"/>
        <v>0</v>
      </c>
      <c r="AQ172" s="3"/>
    </row>
    <row r="173" spans="3:43" x14ac:dyDescent="0.25">
      <c r="C173" s="27"/>
      <c r="F173" t="s">
        <v>196</v>
      </c>
      <c r="G173" t="s">
        <v>172</v>
      </c>
      <c r="H173" s="53"/>
      <c r="J173" s="79">
        <f t="shared" ref="J173:Y173" si="43">J147 * (1 - J28)</f>
        <v>230.21729016977909</v>
      </c>
      <c r="K173" s="79">
        <f t="shared" si="43"/>
        <v>1.9409886767976319E-2</v>
      </c>
      <c r="L173" s="79">
        <f t="shared" si="43"/>
        <v>60.722666693089344</v>
      </c>
      <c r="M173" s="79">
        <f t="shared" si="43"/>
        <v>1.5411072761659589E-2</v>
      </c>
      <c r="N173" s="79">
        <f t="shared" si="43"/>
        <v>65.138214580155221</v>
      </c>
      <c r="O173" s="79">
        <f t="shared" si="43"/>
        <v>4.7527962030519006</v>
      </c>
      <c r="P173" s="79">
        <f t="shared" si="43"/>
        <v>0</v>
      </c>
      <c r="Q173" s="79">
        <f t="shared" si="43"/>
        <v>3.713018452764131</v>
      </c>
      <c r="R173" s="79">
        <f t="shared" si="43"/>
        <v>-0.11824746383635672</v>
      </c>
      <c r="S173" s="79">
        <f t="shared" si="43"/>
        <v>0</v>
      </c>
      <c r="T173" s="79">
        <f t="shared" si="43"/>
        <v>-1.2566256377707621</v>
      </c>
      <c r="U173" s="79">
        <f t="shared" si="43"/>
        <v>0</v>
      </c>
      <c r="V173" s="79">
        <f t="shared" si="43"/>
        <v>-4.9212557803796714E-2</v>
      </c>
      <c r="W173" s="79">
        <f t="shared" si="43"/>
        <v>0</v>
      </c>
      <c r="X173" s="79">
        <f t="shared" si="43"/>
        <v>-20.662769208325816</v>
      </c>
      <c r="Y173" s="79">
        <f t="shared" si="43"/>
        <v>0</v>
      </c>
      <c r="AQ173" s="3"/>
    </row>
    <row r="174" spans="3:43" x14ac:dyDescent="0.25">
      <c r="C174" s="27"/>
      <c r="F174" t="s">
        <v>197</v>
      </c>
      <c r="G174" t="s">
        <v>172</v>
      </c>
      <c r="H174" s="53"/>
      <c r="J174" s="79">
        <f t="shared" ref="J174:Y174" si="44">J148 * (1 - J29)</f>
        <v>768.21310409687851</v>
      </c>
      <c r="K174" s="79">
        <f t="shared" si="44"/>
        <v>5.7951339328049911E-2</v>
      </c>
      <c r="L174" s="79">
        <f t="shared" si="44"/>
        <v>204.13288790938935</v>
      </c>
      <c r="M174" s="79">
        <f t="shared" si="44"/>
        <v>4.4124723499037358E-2</v>
      </c>
      <c r="N174" s="79">
        <f t="shared" si="44"/>
        <v>174.27074757247195</v>
      </c>
      <c r="O174" s="79">
        <f t="shared" si="44"/>
        <v>0</v>
      </c>
      <c r="P174" s="79">
        <f t="shared" si="44"/>
        <v>0</v>
      </c>
      <c r="Q174" s="79">
        <f t="shared" si="44"/>
        <v>12.161743770928851</v>
      </c>
      <c r="R174" s="79">
        <f t="shared" si="44"/>
        <v>-0.40539910818401109</v>
      </c>
      <c r="S174" s="79">
        <f t="shared" si="44"/>
        <v>0</v>
      </c>
      <c r="T174" s="79">
        <f t="shared" si="44"/>
        <v>-4.2175474098128021</v>
      </c>
      <c r="U174" s="79">
        <f t="shared" si="44"/>
        <v>0</v>
      </c>
      <c r="V174" s="79">
        <f t="shared" si="44"/>
        <v>-0.16492869877885924</v>
      </c>
      <c r="W174" s="79">
        <f t="shared" si="44"/>
        <v>0</v>
      </c>
      <c r="X174" s="79">
        <f t="shared" si="44"/>
        <v>0</v>
      </c>
      <c r="Y174" s="79">
        <f t="shared" si="44"/>
        <v>0</v>
      </c>
      <c r="AQ174" s="3"/>
    </row>
    <row r="175" spans="3:43" x14ac:dyDescent="0.25">
      <c r="C175" s="27"/>
      <c r="F175" t="s">
        <v>198</v>
      </c>
      <c r="G175" t="s">
        <v>172</v>
      </c>
      <c r="H175" s="53"/>
      <c r="J175" s="79">
        <f t="shared" ref="J175:Y175" si="45">J149 * (1 - J30)</f>
        <v>754.5719368278684</v>
      </c>
      <c r="K175" s="79">
        <f t="shared" si="45"/>
        <v>5.6922296854000423E-2</v>
      </c>
      <c r="L175" s="79">
        <f t="shared" si="45"/>
        <v>200.50809831099829</v>
      </c>
      <c r="M175" s="79">
        <f t="shared" si="45"/>
        <v>4.3341200371484354E-2</v>
      </c>
      <c r="N175" s="79">
        <f t="shared" si="45"/>
        <v>0</v>
      </c>
      <c r="O175" s="79">
        <f t="shared" si="45"/>
        <v>0</v>
      </c>
      <c r="P175" s="79">
        <f t="shared" si="45"/>
        <v>0</v>
      </c>
      <c r="Q175" s="79">
        <f t="shared" si="45"/>
        <v>11.945787573127307</v>
      </c>
      <c r="R175" s="79">
        <f t="shared" si="45"/>
        <v>-0.39820043243121084</v>
      </c>
      <c r="S175" s="79">
        <f t="shared" si="45"/>
        <v>0</v>
      </c>
      <c r="T175" s="79">
        <f t="shared" si="45"/>
        <v>-4.1426563810404247</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11.81330194385048</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5018.3258242671045</v>
      </c>
      <c r="K177" s="157">
        <f t="shared" si="47"/>
        <v>0.36419377095196326</v>
      </c>
      <c r="L177" s="157">
        <f t="shared" si="47"/>
        <v>1313.647773254489</v>
      </c>
      <c r="M177" s="157">
        <f t="shared" si="47"/>
        <v>0.2816662068077142</v>
      </c>
      <c r="N177" s="157">
        <f t="shared" si="47"/>
        <v>1150.4657622196189</v>
      </c>
      <c r="O177" s="157">
        <f t="shared" si="47"/>
        <v>71.268455228534222</v>
      </c>
      <c r="P177" s="157">
        <f t="shared" si="47"/>
        <v>748.05262726782018</v>
      </c>
      <c r="Q177" s="157">
        <f t="shared" si="47"/>
        <v>92.51033329749805</v>
      </c>
      <c r="R177" s="157">
        <f t="shared" si="47"/>
        <v>-2.5827017045191036</v>
      </c>
      <c r="S177" s="157">
        <f t="shared" si="47"/>
        <v>0</v>
      </c>
      <c r="T177" s="157">
        <f t="shared" si="47"/>
        <v>-27.111684313249647</v>
      </c>
      <c r="U177" s="157">
        <f t="shared" si="47"/>
        <v>0</v>
      </c>
      <c r="V177" s="157">
        <f t="shared" si="47"/>
        <v>-0.90390253886614746</v>
      </c>
      <c r="W177" s="157">
        <f t="shared" si="47"/>
        <v>0</v>
      </c>
      <c r="X177" s="157">
        <f t="shared" si="47"/>
        <v>-317.2370607279272</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793337.29016663518</v>
      </c>
      <c r="O188" s="110">
        <f>'Volume adjustments'!O286</f>
        <v>50002.052882194235</v>
      </c>
      <c r="P188" s="110">
        <f>'Volume adjustments'!P286</f>
        <v>724902.58663954621</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15473.903457007766</v>
      </c>
      <c r="O189" s="110">
        <f>'Volume adjustments'!O297</f>
        <v>1265.9363265352613</v>
      </c>
      <c r="P189" s="110">
        <f>'Volume adjustments'!P297</f>
        <v>14260.958560945968</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808811.1936236429</v>
      </c>
      <c r="O191" s="79">
        <f t="shared" si="48"/>
        <v>51267.989208729494</v>
      </c>
      <c r="P191" s="79">
        <f t="shared" si="48"/>
        <v>739163.54520049214</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768.37063394246081</v>
      </c>
      <c r="O192" s="79">
        <f t="shared" si="49"/>
        <v>48.704589748293017</v>
      </c>
      <c r="P192" s="79">
        <f t="shared" si="49"/>
        <v>702.20536794046757</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877.845571313753</v>
      </c>
      <c r="K200" s="111">
        <f t="shared" si="50"/>
        <v>0.6168014000584463</v>
      </c>
      <c r="L200" s="111">
        <f t="shared" si="50"/>
        <v>305.44593919777242</v>
      </c>
      <c r="M200" s="111">
        <f t="shared" si="50"/>
        <v>0.53960039290046435</v>
      </c>
      <c r="N200" s="111">
        <f t="shared" si="50"/>
        <v>287.14948497101716</v>
      </c>
      <c r="O200" s="111">
        <f t="shared" si="50"/>
        <v>19.465110655680562</v>
      </c>
      <c r="P200" s="111">
        <f t="shared" si="50"/>
        <v>280.10864820656889</v>
      </c>
      <c r="Q200" s="111">
        <f t="shared" si="50"/>
        <v>19.439030164787887</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768.37063394246081</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877.845571313753</v>
      </c>
      <c r="K204" s="79">
        <f t="shared" si="52"/>
        <v>0</v>
      </c>
      <c r="L204" s="79">
        <f t="shared" si="52"/>
        <v>305.44593919777242</v>
      </c>
      <c r="M204" s="79">
        <f t="shared" si="52"/>
        <v>0</v>
      </c>
      <c r="N204" s="79">
        <f t="shared" si="52"/>
        <v>287.14948497101716</v>
      </c>
      <c r="O204" s="79">
        <f t="shared" si="52"/>
        <v>0</v>
      </c>
      <c r="P204" s="79">
        <f t="shared" si="52"/>
        <v>0</v>
      </c>
      <c r="Q204" s="79">
        <f t="shared" si="52"/>
        <v>19.439030164787887</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877.845571313753</v>
      </c>
      <c r="K206" s="79">
        <f t="shared" si="53"/>
        <v>0</v>
      </c>
      <c r="L206" s="79">
        <f t="shared" si="53"/>
        <v>305.44593919777242</v>
      </c>
      <c r="M206" s="79">
        <f t="shared" si="53"/>
        <v>0</v>
      </c>
      <c r="N206" s="79">
        <f t="shared" si="53"/>
        <v>768.37063394246081</v>
      </c>
      <c r="O206" s="79">
        <f t="shared" si="53"/>
        <v>0</v>
      </c>
      <c r="P206" s="79">
        <f t="shared" si="53"/>
        <v>0</v>
      </c>
      <c r="Q206" s="79">
        <f t="shared" si="53"/>
        <v>19.439030164787887</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746.20330166896429</v>
      </c>
      <c r="K208" s="79">
        <f t="shared" si="54"/>
        <v>5.6290995964676946E-2</v>
      </c>
      <c r="L208" s="79">
        <f t="shared" si="54"/>
        <v>198.2843486069946</v>
      </c>
      <c r="M208" s="79">
        <f t="shared" si="54"/>
        <v>4.2860521624295989E-2</v>
      </c>
      <c r="N208" s="79">
        <f t="shared" si="54"/>
        <v>211.59722238755546</v>
      </c>
      <c r="O208" s="79">
        <f t="shared" si="54"/>
        <v>0</v>
      </c>
      <c r="P208" s="79">
        <f t="shared" si="54"/>
        <v>0</v>
      </c>
      <c r="Q208" s="79">
        <f t="shared" si="54"/>
        <v>11.81330194385048</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0.68759048546649071</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6.3829787234042534E-2</v>
      </c>
      <c r="J214" s="53"/>
      <c r="K214" s="74"/>
      <c r="L214" s="53"/>
      <c r="M214" s="74"/>
      <c r="AQ214" s="3"/>
    </row>
    <row r="215" spans="5:43" x14ac:dyDescent="0.25">
      <c r="E215" s="27"/>
      <c r="F215" t="s">
        <v>192</v>
      </c>
      <c r="G215" t="s">
        <v>167</v>
      </c>
      <c r="H215" s="21">
        <v>0.12021276595744657</v>
      </c>
      <c r="J215" s="53"/>
      <c r="L215" s="53"/>
      <c r="AQ215" s="3"/>
    </row>
    <row r="216" spans="5:43" x14ac:dyDescent="0.25">
      <c r="E216" s="27"/>
      <c r="F216" t="s">
        <v>193</v>
      </c>
      <c r="G216" t="s">
        <v>167</v>
      </c>
      <c r="H216" s="21">
        <v>0.12021276595744657</v>
      </c>
      <c r="J216" s="53"/>
      <c r="L216" s="53"/>
      <c r="AQ216" s="3"/>
    </row>
    <row r="217" spans="5:43" x14ac:dyDescent="0.25">
      <c r="E217" s="27"/>
      <c r="F217" t="s">
        <v>194</v>
      </c>
      <c r="G217" t="s">
        <v>167</v>
      </c>
      <c r="H217" s="21">
        <v>0.23111382978723372</v>
      </c>
      <c r="J217" s="53"/>
      <c r="L217" s="53"/>
      <c r="AQ217" s="3"/>
    </row>
    <row r="218" spans="5:43" x14ac:dyDescent="0.25">
      <c r="E218" s="27"/>
      <c r="F218" t="s">
        <v>195</v>
      </c>
      <c r="G218" t="s">
        <v>167</v>
      </c>
      <c r="H218" s="21">
        <v>0.23111382978723372</v>
      </c>
      <c r="J218" s="53"/>
      <c r="L218" s="53"/>
      <c r="AQ218" s="3"/>
    </row>
    <row r="219" spans="5:43" x14ac:dyDescent="0.25">
      <c r="E219" s="27"/>
      <c r="F219" t="s">
        <v>196</v>
      </c>
      <c r="G219" t="s">
        <v>167</v>
      </c>
      <c r="H219" s="21">
        <v>0.12021276595744657</v>
      </c>
      <c r="J219" s="53"/>
      <c r="L219" s="53"/>
      <c r="AQ219" s="3"/>
    </row>
    <row r="220" spans="5:43" x14ac:dyDescent="0.25">
      <c r="E220" s="27"/>
      <c r="F220" t="s">
        <v>197</v>
      </c>
      <c r="G220" t="s">
        <v>167</v>
      </c>
      <c r="H220" s="21">
        <v>0.68662594680851052</v>
      </c>
      <c r="J220" s="53"/>
      <c r="L220" s="53"/>
      <c r="AQ220" s="3"/>
    </row>
    <row r="221" spans="5:43" x14ac:dyDescent="0.25">
      <c r="E221" s="27"/>
      <c r="F221" t="s">
        <v>198</v>
      </c>
      <c r="G221" t="s">
        <v>167</v>
      </c>
      <c r="H221" s="21">
        <v>0.68662594680851052</v>
      </c>
      <c r="J221" s="53"/>
      <c r="L221" s="53"/>
      <c r="AQ221" s="3"/>
    </row>
    <row r="222" spans="5:43" x14ac:dyDescent="0.25">
      <c r="E222" s="27"/>
      <c r="F222" s="28" t="s">
        <v>199</v>
      </c>
      <c r="G222" s="28" t="s">
        <v>167</v>
      </c>
      <c r="H222" s="131">
        <v>0.68662594680851052</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6.3829787234042534E-2</v>
      </c>
      <c r="J226" s="53"/>
      <c r="L226" s="53"/>
      <c r="AQ226" s="3"/>
    </row>
    <row r="227" spans="3:43" x14ac:dyDescent="0.25">
      <c r="C227" s="27"/>
      <c r="F227" t="s">
        <v>192</v>
      </c>
      <c r="G227" t="s">
        <v>167</v>
      </c>
      <c r="H227" s="101">
        <f t="shared" si="55"/>
        <v>0.12021276595744657</v>
      </c>
      <c r="J227" s="53"/>
      <c r="L227" s="53"/>
      <c r="AQ227" s="3"/>
    </row>
    <row r="228" spans="3:43" x14ac:dyDescent="0.25">
      <c r="C228" s="27"/>
      <c r="F228" t="s">
        <v>193</v>
      </c>
      <c r="G228" t="s">
        <v>167</v>
      </c>
      <c r="H228" s="101">
        <f t="shared" si="55"/>
        <v>0.12021276595744657</v>
      </c>
      <c r="J228" s="53"/>
      <c r="L228" s="53"/>
      <c r="AQ228" s="3"/>
    </row>
    <row r="229" spans="3:43" x14ac:dyDescent="0.25">
      <c r="C229" s="27"/>
      <c r="F229" t="s">
        <v>194</v>
      </c>
      <c r="G229" t="s">
        <v>167</v>
      </c>
      <c r="H229" s="101">
        <f t="shared" si="55"/>
        <v>0.23111382978723372</v>
      </c>
      <c r="J229" s="53"/>
      <c r="L229" s="53"/>
      <c r="AQ229" s="3"/>
    </row>
    <row r="230" spans="3:43" x14ac:dyDescent="0.25">
      <c r="C230" s="27"/>
      <c r="F230" t="s">
        <v>195</v>
      </c>
      <c r="G230" t="s">
        <v>167</v>
      </c>
      <c r="H230" s="101">
        <f t="shared" si="55"/>
        <v>0.23111382978723372</v>
      </c>
      <c r="J230" s="53"/>
      <c r="L230" s="53"/>
      <c r="AQ230" s="3"/>
    </row>
    <row r="231" spans="3:43" x14ac:dyDescent="0.25">
      <c r="C231" s="27"/>
      <c r="F231" t="s">
        <v>196</v>
      </c>
      <c r="G231" t="s">
        <v>167</v>
      </c>
      <c r="H231" s="101">
        <f t="shared" si="55"/>
        <v>0.12021276595744657</v>
      </c>
      <c r="J231" s="53"/>
      <c r="L231" s="53"/>
      <c r="AQ231" s="3"/>
    </row>
    <row r="232" spans="3:43" x14ac:dyDescent="0.25">
      <c r="C232" s="27"/>
      <c r="F232" t="s">
        <v>197</v>
      </c>
      <c r="G232" t="s">
        <v>167</v>
      </c>
      <c r="H232" s="101">
        <f t="shared" si="55"/>
        <v>0.68662594680851052</v>
      </c>
      <c r="J232" s="53"/>
      <c r="L232" s="53"/>
      <c r="AQ232" s="3"/>
    </row>
    <row r="233" spans="3:43" x14ac:dyDescent="0.25">
      <c r="C233" s="27"/>
      <c r="F233" t="s">
        <v>198</v>
      </c>
      <c r="G233" t="s">
        <v>167</v>
      </c>
      <c r="H233" s="101">
        <f t="shared" si="55"/>
        <v>0.68662594680851052</v>
      </c>
      <c r="J233" s="53"/>
      <c r="L233" s="53"/>
      <c r="AQ233" s="3"/>
    </row>
    <row r="234" spans="3:43" x14ac:dyDescent="0.25">
      <c r="C234" s="27"/>
      <c r="F234" s="28" t="s">
        <v>199</v>
      </c>
      <c r="G234" s="28" t="s">
        <v>167</v>
      </c>
      <c r="H234" s="133">
        <f>IF(F234 = $F$234, $H$210, H222)</f>
        <v>0.68759048546649071</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38.792110649964393</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81.481583807049063</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403.10293622123214</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189.86148296020033</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93.800795518034676</v>
      </c>
      <c r="O245" s="79">
        <f t="shared" si="62"/>
        <v>29.398973990110459</v>
      </c>
      <c r="P245" s="79">
        <f t="shared" si="62"/>
        <v>416.33734454827032</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460.6758695768898</v>
      </c>
      <c r="O246" s="79">
        <f t="shared" si="63"/>
        <v>28.876936134211299</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455.30633205132381</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520.17689058675592</v>
      </c>
      <c r="K260" s="72">
        <f t="shared" si="73"/>
        <v>0</v>
      </c>
      <c r="L260" s="72">
        <f t="shared" si="73"/>
        <v>180.99529585421894</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1461.458527087859</v>
      </c>
      <c r="I269" s="148"/>
      <c r="J269" s="148">
        <f t="shared" ref="J269:Y269" si="75">J239 + J252 + J168</f>
        <v>844.17802403139012</v>
      </c>
      <c r="K269" s="148">
        <f t="shared" si="75"/>
        <v>3.5468446434120927E-2</v>
      </c>
      <c r="L269" s="148">
        <f t="shared" si="75"/>
        <v>207.53530806509934</v>
      </c>
      <c r="M269" s="148">
        <f t="shared" si="75"/>
        <v>2.708834890679972E-2</v>
      </c>
      <c r="N269" s="148">
        <f t="shared" si="75"/>
        <v>225.33242520952317</v>
      </c>
      <c r="O269" s="148">
        <f t="shared" si="75"/>
        <v>16.562308168976106</v>
      </c>
      <c r="P269" s="148">
        <f t="shared" si="75"/>
        <v>236.55006725871345</v>
      </c>
      <c r="Q269" s="148">
        <f t="shared" si="75"/>
        <v>14.151803197424719</v>
      </c>
      <c r="R269" s="148">
        <f t="shared" si="75"/>
        <v>-0.40189847302904924</v>
      </c>
      <c r="S269" s="148">
        <f t="shared" si="75"/>
        <v>0</v>
      </c>
      <c r="T269" s="148">
        <f t="shared" si="75"/>
        <v>-4.2446535718467189</v>
      </c>
      <c r="U269" s="148">
        <f t="shared" si="75"/>
        <v>0</v>
      </c>
      <c r="V269" s="148">
        <f t="shared" si="75"/>
        <v>-0.17119298837378746</v>
      </c>
      <c r="W269" s="148">
        <f t="shared" si="75"/>
        <v>0</v>
      </c>
      <c r="X269" s="148">
        <f t="shared" si="75"/>
        <v>-78.09622060535915</v>
      </c>
      <c r="Y269" s="148">
        <f t="shared" si="75"/>
        <v>0</v>
      </c>
      <c r="AQ269" s="3"/>
    </row>
    <row r="270" spans="2:43" x14ac:dyDescent="0.25">
      <c r="C270" s="27"/>
      <c r="F270" t="s">
        <v>192</v>
      </c>
      <c r="G270" t="s">
        <v>172</v>
      </c>
      <c r="H270" s="111">
        <f t="shared" si="74"/>
        <v>1424.3348746990171</v>
      </c>
      <c r="I270" s="79"/>
      <c r="J270" s="79">
        <f t="shared" ref="J270:Y270" si="76">J240 + J253 + J169</f>
        <v>783.95878006784471</v>
      </c>
      <c r="K270" s="79">
        <f t="shared" si="76"/>
        <v>6.6096474077407097E-2</v>
      </c>
      <c r="L270" s="79">
        <f t="shared" si="76"/>
        <v>206.77885517666346</v>
      </c>
      <c r="M270" s="79">
        <f t="shared" si="76"/>
        <v>5.2479315488673961E-2</v>
      </c>
      <c r="N270" s="79">
        <f t="shared" si="76"/>
        <v>221.81511736323711</v>
      </c>
      <c r="O270" s="79">
        <f t="shared" si="76"/>
        <v>16.184693645328849</v>
      </c>
      <c r="P270" s="79">
        <f t="shared" si="76"/>
        <v>258.04726517841328</v>
      </c>
      <c r="Q270" s="79">
        <f t="shared" si="76"/>
        <v>12.64393918654714</v>
      </c>
      <c r="R270" s="79">
        <f t="shared" si="76"/>
        <v>-0.40266800737208819</v>
      </c>
      <c r="S270" s="79">
        <f t="shared" si="76"/>
        <v>0</v>
      </c>
      <c r="T270" s="79">
        <f t="shared" si="76"/>
        <v>-4.279186421064324</v>
      </c>
      <c r="U270" s="79">
        <f t="shared" si="76"/>
        <v>0</v>
      </c>
      <c r="V270" s="79">
        <f t="shared" si="76"/>
        <v>-0.16758348928280137</v>
      </c>
      <c r="W270" s="79">
        <f t="shared" si="76"/>
        <v>0</v>
      </c>
      <c r="X270" s="79">
        <f t="shared" si="76"/>
        <v>-70.362913790864184</v>
      </c>
      <c r="Y270" s="79">
        <f t="shared" si="76"/>
        <v>0</v>
      </c>
      <c r="AQ270" s="3"/>
    </row>
    <row r="271" spans="2:43" x14ac:dyDescent="0.25">
      <c r="C271" s="27"/>
      <c r="F271" t="s">
        <v>193</v>
      </c>
      <c r="G271" t="s">
        <v>172</v>
      </c>
      <c r="H271" s="111">
        <f t="shared" si="74"/>
        <v>973.9417503725233</v>
      </c>
      <c r="I271" s="79"/>
      <c r="J271" s="79">
        <f t="shared" ref="J271:Y271" si="77">J241 + J254 + J170</f>
        <v>545.55882714379845</v>
      </c>
      <c r="K271" s="79">
        <f t="shared" si="77"/>
        <v>4.5996697521379984E-2</v>
      </c>
      <c r="L271" s="79">
        <f t="shared" si="77"/>
        <v>143.89790965611121</v>
      </c>
      <c r="M271" s="79">
        <f t="shared" si="77"/>
        <v>3.6520483646898673E-2</v>
      </c>
      <c r="N271" s="79">
        <f t="shared" si="77"/>
        <v>154.36168118555804</v>
      </c>
      <c r="O271" s="79">
        <f t="shared" si="77"/>
        <v>11.262967782646893</v>
      </c>
      <c r="P271" s="79">
        <f t="shared" si="77"/>
        <v>162.31935830320973</v>
      </c>
      <c r="Q271" s="79">
        <f t="shared" si="77"/>
        <v>8.7989481187942182</v>
      </c>
      <c r="R271" s="79">
        <f t="shared" si="77"/>
        <v>-0.28021764844732727</v>
      </c>
      <c r="S271" s="79">
        <f t="shared" si="77"/>
        <v>0</v>
      </c>
      <c r="T271" s="79">
        <f t="shared" si="77"/>
        <v>-2.9778962674587137</v>
      </c>
      <c r="U271" s="79">
        <f t="shared" si="77"/>
        <v>0</v>
      </c>
      <c r="V271" s="79">
        <f t="shared" si="77"/>
        <v>-0.11662175893211925</v>
      </c>
      <c r="W271" s="79">
        <f t="shared" si="77"/>
        <v>0</v>
      </c>
      <c r="X271" s="79">
        <f t="shared" si="77"/>
        <v>-48.965723323925282</v>
      </c>
      <c r="Y271" s="79">
        <f t="shared" si="77"/>
        <v>0</v>
      </c>
      <c r="AQ271" s="3"/>
    </row>
    <row r="272" spans="2:43" x14ac:dyDescent="0.25">
      <c r="C272" s="27"/>
      <c r="F272" t="s">
        <v>194</v>
      </c>
      <c r="G272" t="s">
        <v>172</v>
      </c>
      <c r="H272" s="111">
        <f t="shared" si="74"/>
        <v>1028.339296864681</v>
      </c>
      <c r="I272" s="79"/>
      <c r="J272" s="79">
        <f t="shared" ref="J272:Y272" si="78">J242 + J255 + J171</f>
        <v>548.7129909554111</v>
      </c>
      <c r="K272" s="79">
        <f t="shared" si="78"/>
        <v>4.1393010042375063E-2</v>
      </c>
      <c r="L272" s="79">
        <f t="shared" si="78"/>
        <v>145.80637440285213</v>
      </c>
      <c r="M272" s="79">
        <f t="shared" si="78"/>
        <v>3.1517047648778426E-2</v>
      </c>
      <c r="N272" s="79">
        <f t="shared" si="78"/>
        <v>155.59586042362571</v>
      </c>
      <c r="O272" s="79">
        <f t="shared" si="78"/>
        <v>11.312613565958577</v>
      </c>
      <c r="P272" s="79">
        <f t="shared" si="78"/>
        <v>211.40963098449714</v>
      </c>
      <c r="Q272" s="79">
        <f t="shared" si="78"/>
        <v>8.6867911575459722</v>
      </c>
      <c r="R272" s="79">
        <f t="shared" si="78"/>
        <v>-0.28956516882619115</v>
      </c>
      <c r="S272" s="79">
        <f t="shared" si="78"/>
        <v>0</v>
      </c>
      <c r="T272" s="79">
        <f t="shared" si="78"/>
        <v>-3.0124753683488139</v>
      </c>
      <c r="U272" s="79">
        <f t="shared" si="78"/>
        <v>0</v>
      </c>
      <c r="V272" s="79">
        <f t="shared" si="78"/>
        <v>-0.11780392591418129</v>
      </c>
      <c r="W272" s="79">
        <f t="shared" si="78"/>
        <v>0</v>
      </c>
      <c r="X272" s="79">
        <f t="shared" si="78"/>
        <v>-49.838030219811834</v>
      </c>
      <c r="Y272" s="79">
        <f t="shared" si="78"/>
        <v>0</v>
      </c>
      <c r="AQ272" s="3"/>
    </row>
    <row r="273" spans="2:43" x14ac:dyDescent="0.25">
      <c r="C273" s="27"/>
      <c r="F273" t="s">
        <v>195</v>
      </c>
      <c r="G273" t="s">
        <v>172</v>
      </c>
      <c r="H273" s="111">
        <f t="shared" si="74"/>
        <v>1211.4003001564765</v>
      </c>
      <c r="I273" s="79"/>
      <c r="J273" s="79">
        <f t="shared" ref="J273:Y273" si="79">J243 + J256 + J172</f>
        <v>542.91487097413403</v>
      </c>
      <c r="K273" s="79">
        <f t="shared" si="79"/>
        <v>4.095561992665353E-2</v>
      </c>
      <c r="L273" s="79">
        <f t="shared" si="79"/>
        <v>144.265673040286</v>
      </c>
      <c r="M273" s="79">
        <f t="shared" si="79"/>
        <v>3.1184014484382114E-2</v>
      </c>
      <c r="N273" s="79">
        <f t="shared" si="79"/>
        <v>153.95171588504758</v>
      </c>
      <c r="O273" s="79">
        <f t="shared" si="79"/>
        <v>11.19307586257189</v>
      </c>
      <c r="P273" s="79">
        <f t="shared" si="79"/>
        <v>403.10293622123214</v>
      </c>
      <c r="Q273" s="79">
        <f t="shared" si="79"/>
        <v>8.5949998965152279</v>
      </c>
      <c r="R273" s="79">
        <f t="shared" si="79"/>
        <v>-0.28650540239286926</v>
      </c>
      <c r="S273" s="79">
        <f t="shared" si="79"/>
        <v>0</v>
      </c>
      <c r="T273" s="79">
        <f t="shared" si="79"/>
        <v>-2.9806432559070877</v>
      </c>
      <c r="U273" s="79">
        <f t="shared" si="79"/>
        <v>0</v>
      </c>
      <c r="V273" s="79">
        <f t="shared" si="79"/>
        <v>-0.11655911978060204</v>
      </c>
      <c r="W273" s="79">
        <f t="shared" si="79"/>
        <v>0</v>
      </c>
      <c r="X273" s="79">
        <f t="shared" si="79"/>
        <v>-49.311403579640924</v>
      </c>
      <c r="Y273" s="79">
        <f t="shared" si="79"/>
        <v>0</v>
      </c>
      <c r="AQ273" s="3"/>
    </row>
    <row r="274" spans="2:43" x14ac:dyDescent="0.25">
      <c r="C274" s="27"/>
      <c r="F274" t="s">
        <v>196</v>
      </c>
      <c r="G274" t="s">
        <v>172</v>
      </c>
      <c r="H274" s="111">
        <f t="shared" si="74"/>
        <v>532.35343515083298</v>
      </c>
      <c r="I274" s="79"/>
      <c r="J274" s="79">
        <f t="shared" ref="J274:Y274" si="80">J244 + J257 + J173</f>
        <v>230.21729016977909</v>
      </c>
      <c r="K274" s="79">
        <f t="shared" si="80"/>
        <v>1.9409886767976319E-2</v>
      </c>
      <c r="L274" s="79">
        <f t="shared" si="80"/>
        <v>60.722666693089344</v>
      </c>
      <c r="M274" s="79">
        <f t="shared" si="80"/>
        <v>1.5411072761659589E-2</v>
      </c>
      <c r="N274" s="79">
        <f t="shared" si="80"/>
        <v>65.138214580155221</v>
      </c>
      <c r="O274" s="79">
        <f t="shared" si="80"/>
        <v>4.7527962030519006</v>
      </c>
      <c r="P274" s="79">
        <f t="shared" si="80"/>
        <v>189.86148296020033</v>
      </c>
      <c r="Q274" s="79">
        <f t="shared" si="80"/>
        <v>3.713018452764131</v>
      </c>
      <c r="R274" s="79">
        <f t="shared" si="80"/>
        <v>-0.11824746383635672</v>
      </c>
      <c r="S274" s="79">
        <f t="shared" si="80"/>
        <v>0</v>
      </c>
      <c r="T274" s="79">
        <f t="shared" si="80"/>
        <v>-1.2566256377707621</v>
      </c>
      <c r="U274" s="79">
        <f t="shared" si="80"/>
        <v>0</v>
      </c>
      <c r="V274" s="79">
        <f t="shared" si="80"/>
        <v>-4.9212557803796714E-2</v>
      </c>
      <c r="W274" s="79">
        <f t="shared" si="80"/>
        <v>0</v>
      </c>
      <c r="X274" s="79">
        <f t="shared" si="80"/>
        <v>-20.662769208325816</v>
      </c>
      <c r="Y274" s="79">
        <f t="shared" si="80"/>
        <v>0</v>
      </c>
      <c r="AQ274" s="3"/>
    </row>
    <row r="275" spans="2:43" x14ac:dyDescent="0.25">
      <c r="C275" s="27"/>
      <c r="F275" t="s">
        <v>197</v>
      </c>
      <c r="G275" t="s">
        <v>172</v>
      </c>
      <c r="H275" s="111">
        <f t="shared" si="74"/>
        <v>1693.6297982521357</v>
      </c>
      <c r="I275" s="79"/>
      <c r="J275" s="79">
        <f t="shared" ref="J275:Y275" si="81">J245 + J258 + J174</f>
        <v>768.21310409687851</v>
      </c>
      <c r="K275" s="79">
        <f t="shared" si="81"/>
        <v>5.7951339328049911E-2</v>
      </c>
      <c r="L275" s="79">
        <f t="shared" si="81"/>
        <v>204.13288790938935</v>
      </c>
      <c r="M275" s="79">
        <f t="shared" si="81"/>
        <v>4.4124723499037358E-2</v>
      </c>
      <c r="N275" s="79">
        <f t="shared" si="81"/>
        <v>268.07154309050662</v>
      </c>
      <c r="O275" s="79">
        <f t="shared" si="81"/>
        <v>29.398973990110459</v>
      </c>
      <c r="P275" s="79">
        <f t="shared" si="81"/>
        <v>416.33734454827032</v>
      </c>
      <c r="Q275" s="79">
        <f t="shared" si="81"/>
        <v>12.161743770928851</v>
      </c>
      <c r="R275" s="79">
        <f t="shared" si="81"/>
        <v>-0.40539910818401109</v>
      </c>
      <c r="S275" s="79">
        <f t="shared" si="81"/>
        <v>0</v>
      </c>
      <c r="T275" s="79">
        <f t="shared" si="81"/>
        <v>-4.2175474098128021</v>
      </c>
      <c r="U275" s="79">
        <f t="shared" si="81"/>
        <v>0</v>
      </c>
      <c r="V275" s="79">
        <f t="shared" si="81"/>
        <v>-0.16492869877885924</v>
      </c>
      <c r="W275" s="79">
        <f t="shared" si="81"/>
        <v>0</v>
      </c>
      <c r="X275" s="79">
        <f t="shared" si="81"/>
        <v>0</v>
      </c>
      <c r="Y275" s="79">
        <f t="shared" si="81"/>
        <v>0</v>
      </c>
      <c r="AQ275" s="3"/>
    </row>
    <row r="276" spans="2:43" x14ac:dyDescent="0.25">
      <c r="C276" s="27"/>
      <c r="F276" t="s">
        <v>198</v>
      </c>
      <c r="G276" t="s">
        <v>172</v>
      </c>
      <c r="H276" s="111">
        <f t="shared" si="74"/>
        <v>1452.138035106849</v>
      </c>
      <c r="I276" s="79"/>
      <c r="J276" s="79">
        <f t="shared" ref="J276:Y276" si="82">J246 + J259 + J175</f>
        <v>754.5719368278684</v>
      </c>
      <c r="K276" s="79">
        <f t="shared" si="82"/>
        <v>5.6922296854000423E-2</v>
      </c>
      <c r="L276" s="79">
        <f t="shared" si="82"/>
        <v>200.50809831099829</v>
      </c>
      <c r="M276" s="79">
        <f t="shared" si="82"/>
        <v>4.3341200371484354E-2</v>
      </c>
      <c r="N276" s="79">
        <f t="shared" si="82"/>
        <v>460.6758695768898</v>
      </c>
      <c r="O276" s="79">
        <f t="shared" si="82"/>
        <v>28.876936134211299</v>
      </c>
      <c r="P276" s="79">
        <f t="shared" si="82"/>
        <v>0</v>
      </c>
      <c r="Q276" s="79">
        <f t="shared" si="82"/>
        <v>11.945787573127307</v>
      </c>
      <c r="R276" s="79">
        <f t="shared" si="82"/>
        <v>-0.39820043243121084</v>
      </c>
      <c r="S276" s="79">
        <f t="shared" si="82"/>
        <v>0</v>
      </c>
      <c r="T276" s="79">
        <f t="shared" si="82"/>
        <v>-4.1426563810404247</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1168.2918204361492</v>
      </c>
      <c r="I277" s="72"/>
      <c r="J277" s="72">
        <f t="shared" ref="J277:Y277" si="83">J247 + J260 + J176</f>
        <v>520.17689058675592</v>
      </c>
      <c r="K277" s="72">
        <f t="shared" si="83"/>
        <v>0</v>
      </c>
      <c r="L277" s="72">
        <f t="shared" si="83"/>
        <v>180.99529585421894</v>
      </c>
      <c r="M277" s="72">
        <f t="shared" si="83"/>
        <v>0</v>
      </c>
      <c r="N277" s="72">
        <f t="shared" si="83"/>
        <v>455.30633205132381</v>
      </c>
      <c r="O277" s="72">
        <f t="shared" si="83"/>
        <v>0</v>
      </c>
      <c r="P277" s="72">
        <f t="shared" si="83"/>
        <v>0</v>
      </c>
      <c r="Q277" s="72">
        <f t="shared" si="83"/>
        <v>11.81330194385048</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1073992.5006865829</v>
      </c>
      <c r="K16" s="110">
        <f>'Volume adjustments'!K275</f>
        <v>0</v>
      </c>
      <c r="L16" s="110">
        <f>'Volume adjustments'!L275</f>
        <v>82073.457970041156</v>
      </c>
      <c r="M16" s="110">
        <f>'Volume adjustments'!M275</f>
        <v>0</v>
      </c>
      <c r="N16" s="110">
        <f>'Volume adjustments'!N275</f>
        <v>6334.8600013146533</v>
      </c>
      <c r="O16" s="110">
        <f>'Volume adjustments'!O275</f>
        <v>130.28688442760134</v>
      </c>
      <c r="P16" s="110">
        <f>'Volume adjustments'!P275</f>
        <v>747.87802394926962</v>
      </c>
      <c r="Q16" s="110">
        <f>'Volume adjustments'!Q275</f>
        <v>1690</v>
      </c>
      <c r="R16" s="110">
        <f>'Volume adjustments'!R275</f>
        <v>0</v>
      </c>
      <c r="S16" s="110">
        <f>'Volume adjustments'!S275</f>
        <v>0</v>
      </c>
      <c r="T16" s="110">
        <f>'Volume adjustments'!T275</f>
        <v>422.59562841530061</v>
      </c>
      <c r="U16" s="110">
        <f>'Volume adjustments'!U275</f>
        <v>0</v>
      </c>
      <c r="V16" s="110">
        <f>'Volume adjustments'!V275</f>
        <v>21.451502732240439</v>
      </c>
      <c r="W16" s="110">
        <f>'Volume adjustments'!W275</f>
        <v>0</v>
      </c>
      <c r="X16" s="110">
        <f>'Volume adjustments'!X275</f>
        <v>184.72677595628411</v>
      </c>
      <c r="Y16" s="110">
        <f>'Volume adjustments'!Y275</f>
        <v>0</v>
      </c>
    </row>
    <row r="17" spans="5:27" x14ac:dyDescent="0.25">
      <c r="E17" s="23" t="s">
        <v>549</v>
      </c>
      <c r="G17" s="23" t="s">
        <v>207</v>
      </c>
      <c r="J17" s="114">
        <f>'Volume adjustments'!J264</f>
        <v>3445332.3475841493</v>
      </c>
      <c r="K17" s="114">
        <f>'Volume adjustments'!K264</f>
        <v>1001.6207811826785</v>
      </c>
      <c r="L17" s="114">
        <f>'Volume adjustments'!L264</f>
        <v>1168183.7766634712</v>
      </c>
      <c r="M17" s="114">
        <f>'Volume adjustments'!M264</f>
        <v>971.34310641325033</v>
      </c>
      <c r="N17" s="114">
        <f>'Volume adjustments'!N264</f>
        <v>1416067.9817111846</v>
      </c>
      <c r="O17" s="114">
        <f>'Volume adjustments'!O264</f>
        <v>108763.62027492128</v>
      </c>
      <c r="P17" s="114">
        <f>'Volume adjustments'!P264</f>
        <v>1787600.0764161227</v>
      </c>
      <c r="Q17" s="114">
        <f>'Volume adjustments'!Q264</f>
        <v>76141.2700558988</v>
      </c>
      <c r="R17" s="114">
        <f>'Volume adjustments'!R264</f>
        <v>2699.4665000000005</v>
      </c>
      <c r="S17" s="114">
        <f>'Volume adjustments'!S264</f>
        <v>0</v>
      </c>
      <c r="T17" s="114">
        <f>'Volume adjustments'!T264</f>
        <v>34028.236349999999</v>
      </c>
      <c r="U17" s="114">
        <f>'Volume adjustments'!U264</f>
        <v>0</v>
      </c>
      <c r="V17" s="114">
        <f>'Volume adjustments'!V264</f>
        <v>1261.7796666666666</v>
      </c>
      <c r="W17" s="114">
        <f>'Volume adjustments'!W264</f>
        <v>0</v>
      </c>
      <c r="X17" s="114">
        <f>'Volume adjustments'!X264</f>
        <v>384556.64</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271863730.35392195</v>
      </c>
      <c r="K27" s="116">
        <f t="shared" si="0"/>
        <v>0</v>
      </c>
      <c r="L27" s="116">
        <f t="shared" si="0"/>
        <v>60916775.40796461</v>
      </c>
      <c r="M27" s="116">
        <f t="shared" si="0"/>
        <v>0</v>
      </c>
      <c r="N27" s="116">
        <f t="shared" si="0"/>
        <v>9380890.4546066541</v>
      </c>
      <c r="O27" s="116">
        <f t="shared" si="0"/>
        <v>150605.36441848555</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7981023.297682073</v>
      </c>
      <c r="Q28" s="88">
        <f t="shared" si="1"/>
        <v>0</v>
      </c>
      <c r="R28" s="88">
        <f t="shared" si="1"/>
        <v>0</v>
      </c>
      <c r="S28" s="88">
        <f t="shared" si="1"/>
        <v>0</v>
      </c>
      <c r="T28" s="88">
        <f t="shared" si="1"/>
        <v>0</v>
      </c>
      <c r="U28" s="88">
        <f t="shared" si="1"/>
        <v>0</v>
      </c>
      <c r="V28" s="88">
        <f t="shared" si="1"/>
        <v>0</v>
      </c>
      <c r="W28" s="88">
        <f t="shared" si="1"/>
        <v>0</v>
      </c>
      <c r="X28" s="88">
        <f t="shared" si="1"/>
        <v>1233737.7019061865</v>
      </c>
      <c r="Y28" s="88">
        <f t="shared" si="1"/>
        <v>0</v>
      </c>
    </row>
    <row r="29" spans="5:27" x14ac:dyDescent="0.25">
      <c r="F29" s="28" t="s">
        <v>552</v>
      </c>
      <c r="G29" s="28" t="s">
        <v>277</v>
      </c>
      <c r="H29" s="120"/>
      <c r="I29" s="28"/>
      <c r="J29" s="295"/>
      <c r="K29" s="295"/>
      <c r="L29" s="295"/>
      <c r="M29" s="295"/>
      <c r="N29" s="295"/>
      <c r="O29" s="295"/>
      <c r="P29" s="295"/>
      <c r="Q29" s="143">
        <f t="shared" ref="Q29" si="2">Q23 * Q$17</f>
        <v>21787947.742740914</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364099949.32365263</v>
      </c>
      <c r="I33" s="19"/>
      <c r="J33" s="148">
        <f t="shared" ref="J33:Y33" si="3">J27 +J29</f>
        <v>271863730.35392195</v>
      </c>
      <c r="K33" s="148">
        <f t="shared" si="3"/>
        <v>0</v>
      </c>
      <c r="L33" s="148">
        <f t="shared" si="3"/>
        <v>60916775.40796461</v>
      </c>
      <c r="M33" s="148">
        <f t="shared" si="3"/>
        <v>0</v>
      </c>
      <c r="N33" s="148">
        <f t="shared" si="3"/>
        <v>9380890.4546066541</v>
      </c>
      <c r="O33" s="148">
        <f t="shared" si="3"/>
        <v>150605.36441848555</v>
      </c>
      <c r="P33" s="148">
        <f t="shared" si="3"/>
        <v>0</v>
      </c>
      <c r="Q33" s="148">
        <f t="shared" si="3"/>
        <v>21787947.742740914</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9214760.9995882586</v>
      </c>
      <c r="I34" s="28"/>
      <c r="J34" s="157">
        <f t="shared" ref="J34:Y34" si="4">J28</f>
        <v>0</v>
      </c>
      <c r="K34" s="157">
        <f t="shared" si="4"/>
        <v>0</v>
      </c>
      <c r="L34" s="157">
        <f t="shared" si="4"/>
        <v>0</v>
      </c>
      <c r="M34" s="157">
        <f t="shared" si="4"/>
        <v>0</v>
      </c>
      <c r="N34" s="157">
        <f t="shared" si="4"/>
        <v>0</v>
      </c>
      <c r="O34" s="157">
        <f t="shared" si="4"/>
        <v>0</v>
      </c>
      <c r="P34" s="157">
        <f t="shared" si="4"/>
        <v>7981023.297682073</v>
      </c>
      <c r="Q34" s="157">
        <f t="shared" si="4"/>
        <v>0</v>
      </c>
      <c r="R34" s="157">
        <f t="shared" si="4"/>
        <v>0</v>
      </c>
      <c r="S34" s="157">
        <f t="shared" si="4"/>
        <v>0</v>
      </c>
      <c r="T34" s="157">
        <f t="shared" si="4"/>
        <v>0</v>
      </c>
      <c r="U34" s="157">
        <f t="shared" si="4"/>
        <v>0</v>
      </c>
      <c r="V34" s="157">
        <f t="shared" si="4"/>
        <v>0</v>
      </c>
      <c r="W34" s="157">
        <f t="shared" si="4"/>
        <v>0</v>
      </c>
      <c r="X34" s="157">
        <f t="shared" si="4"/>
        <v>1233737.7019061865</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South Wales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1.0189999999999999</v>
      </c>
      <c r="M31" s="110">
        <f>'Load &amp; loss characteristics'!M29</f>
        <v>1.0249999999999999</v>
      </c>
      <c r="N31" s="110">
        <f>'Load &amp; loss characteristics'!N29</f>
        <v>1.03</v>
      </c>
      <c r="O31" s="110">
        <f>'Load &amp; loss characteristics'!O29</f>
        <v>1.0409999999999999</v>
      </c>
      <c r="P31" s="110">
        <f>'Load &amp; loss characteristics'!P29</f>
        <v>1.0409999999999999</v>
      </c>
      <c r="Q31" s="110">
        <f>'Load &amp; loss characteristics'!Q29</f>
        <v>1.0509999999999999</v>
      </c>
      <c r="R31" s="110">
        <f>'Load &amp; loss characteristics'!R29</f>
        <v>1.07</v>
      </c>
      <c r="S31" s="110">
        <f>'Load &amp; loss characteristics'!S29</f>
        <v>1.0820000000000001</v>
      </c>
      <c r="T31" s="69"/>
      <c r="U31" s="69"/>
    </row>
    <row r="32" spans="3:25" x14ac:dyDescent="0.25">
      <c r="E32" t="s">
        <v>571</v>
      </c>
      <c r="F32" s="167"/>
      <c r="G32" s="23" t="s">
        <v>167</v>
      </c>
      <c r="H32" s="3"/>
      <c r="I32" s="3"/>
      <c r="J32" s="168"/>
      <c r="K32" s="169">
        <f>'Load &amp; loss characteristics'!$K$23</f>
        <v>6.3829787234042534E-2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0.94000000000000006</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470.00000000000006</v>
      </c>
      <c r="L40" s="172">
        <f t="shared" si="0"/>
        <v>461.23650637880286</v>
      </c>
      <c r="M40" s="172">
        <f t="shared" si="0"/>
        <v>458.53658536585374</v>
      </c>
      <c r="N40" s="172">
        <f t="shared" si="0"/>
        <v>456.31067961165053</v>
      </c>
      <c r="O40" s="172">
        <f t="shared" si="0"/>
        <v>451.48895292987521</v>
      </c>
      <c r="P40" s="172">
        <f t="shared" si="0"/>
        <v>451.48895292987521</v>
      </c>
      <c r="Q40" s="172">
        <f t="shared" si="0"/>
        <v>447.19314938154145</v>
      </c>
      <c r="R40" s="172">
        <f t="shared" si="0"/>
        <v>439.25233644859816</v>
      </c>
      <c r="S40" s="172">
        <f t="shared" si="0"/>
        <v>434.38077634011091</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0.3</v>
      </c>
      <c r="Q46" s="170"/>
      <c r="R46" s="170"/>
      <c r="S46" s="170"/>
      <c r="T46" s="170"/>
      <c r="U46" s="170"/>
      <c r="W46" s="3"/>
    </row>
    <row r="47" spans="3:23" x14ac:dyDescent="0.25">
      <c r="E47" s="23" t="s">
        <v>577</v>
      </c>
      <c r="G47" s="23" t="s">
        <v>167</v>
      </c>
      <c r="H47" s="3"/>
      <c r="I47" s="3"/>
      <c r="J47" s="170"/>
      <c r="K47" s="170"/>
      <c r="L47" s="170"/>
      <c r="M47" s="166">
        <f>IF(M46 = "", 1 - $P$46, M46)</f>
        <v>0.7</v>
      </c>
      <c r="N47" s="166">
        <f>IF(N46 = "", 1 - $P$46, N46)</f>
        <v>0.7</v>
      </c>
      <c r="O47" s="166">
        <f>IF(O46 = "", 1 - $P$46, O46)</f>
        <v>0.7</v>
      </c>
      <c r="P47" s="166">
        <f>IF(P46 = "", 1 - $P$46, P46)</f>
        <v>0.3</v>
      </c>
      <c r="Q47" s="170"/>
      <c r="R47" s="170"/>
      <c r="S47" s="170"/>
      <c r="T47" s="170"/>
      <c r="U47" s="170"/>
      <c r="W47" s="3"/>
    </row>
    <row r="48" spans="3:23" x14ac:dyDescent="0.25">
      <c r="E48" s="23" t="s">
        <v>578</v>
      </c>
      <c r="G48" s="23" t="s">
        <v>172</v>
      </c>
      <c r="H48" s="3"/>
      <c r="I48" s="3"/>
      <c r="J48" s="69"/>
      <c r="K48" s="88">
        <f t="shared" ref="K48:S48" si="1">IF(K47 = "", K40, K47 * K40)</f>
        <v>470.00000000000006</v>
      </c>
      <c r="L48" s="88">
        <f t="shared" si="1"/>
        <v>461.23650637880286</v>
      </c>
      <c r="M48" s="88">
        <f t="shared" si="1"/>
        <v>320.97560975609758</v>
      </c>
      <c r="N48" s="88">
        <f t="shared" si="1"/>
        <v>319.41747572815535</v>
      </c>
      <c r="O48" s="88">
        <f t="shared" si="1"/>
        <v>316.04226705091264</v>
      </c>
      <c r="P48" s="88">
        <f t="shared" si="1"/>
        <v>135.44668587896257</v>
      </c>
      <c r="Q48" s="88">
        <f t="shared" si="1"/>
        <v>447.19314938154145</v>
      </c>
      <c r="R48" s="88">
        <f t="shared" si="1"/>
        <v>439.25233644859816</v>
      </c>
      <c r="S48" s="88">
        <f t="shared" si="1"/>
        <v>434.38077634011091</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142137662.16616958</v>
      </c>
      <c r="M54" s="110">
        <f>'Inputs by network level'!M33</f>
        <v>12437166.408048347</v>
      </c>
      <c r="N54" s="110">
        <f>'Inputs by network level'!N33</f>
        <v>42962929.466743737</v>
      </c>
      <c r="O54" s="110">
        <f>'Inputs by network level'!O33</f>
        <v>32413031.852078743</v>
      </c>
      <c r="P54" s="110">
        <f>'Inputs by network level'!P33</f>
        <v>11396558.125982074</v>
      </c>
      <c r="Q54" s="110">
        <f>'Inputs by network level'!Q33</f>
        <v>187169951.60118282</v>
      </c>
      <c r="R54" s="110">
        <f>'Inputs by network level'!R33</f>
        <v>64966511.35037598</v>
      </c>
      <c r="S54" s="110">
        <f>'Inputs by network level'!S33</f>
        <v>165090437.37856826</v>
      </c>
      <c r="T54" s="69"/>
      <c r="U54" s="69"/>
      <c r="W54" s="3"/>
    </row>
    <row r="55" spans="2:23" x14ac:dyDescent="0.25">
      <c r="E55" t="s">
        <v>581</v>
      </c>
      <c r="F55" s="167"/>
      <c r="G55" s="23" t="s">
        <v>582</v>
      </c>
      <c r="H55" s="3"/>
      <c r="I55" s="3"/>
      <c r="J55" s="69"/>
      <c r="K55" s="69"/>
      <c r="L55" s="88">
        <f t="shared" ref="L55:S55" si="2">IF(L48 = 0, 0, L54 / (L48 * thousand))</f>
        <v>308.16654839856761</v>
      </c>
      <c r="M55" s="88">
        <f t="shared" si="2"/>
        <v>38.748010845743323</v>
      </c>
      <c r="N55" s="88">
        <f t="shared" si="2"/>
        <v>134.5040041056111</v>
      </c>
      <c r="O55" s="88">
        <f t="shared" si="2"/>
        <v>102.55916765353788</v>
      </c>
      <c r="P55" s="88">
        <f t="shared" si="2"/>
        <v>84.140546164165499</v>
      </c>
      <c r="Q55" s="88">
        <f t="shared" si="2"/>
        <v>418.54387049541089</v>
      </c>
      <c r="R55" s="88">
        <f t="shared" si="2"/>
        <v>147.90248328702617</v>
      </c>
      <c r="S55" s="88">
        <f t="shared" si="2"/>
        <v>380.0592622204486</v>
      </c>
      <c r="T55" s="69"/>
      <c r="U55" s="69"/>
      <c r="W55" s="3"/>
    </row>
    <row r="56" spans="2:23" x14ac:dyDescent="0.25">
      <c r="E56" t="s">
        <v>583</v>
      </c>
      <c r="F56" s="167"/>
      <c r="G56" s="23" t="s">
        <v>584</v>
      </c>
      <c r="H56" s="3"/>
      <c r="I56" s="3" t="s">
        <v>154</v>
      </c>
      <c r="J56" s="69"/>
      <c r="K56" s="69"/>
      <c r="L56" s="88">
        <f t="shared" ref="L56:S56" si="3">L55 * $H$25</f>
        <v>13.854139587885889</v>
      </c>
      <c r="M56" s="88">
        <f t="shared" si="3"/>
        <v>1.7419812559134324</v>
      </c>
      <c r="N56" s="88">
        <f t="shared" si="3"/>
        <v>6.0468511514060701</v>
      </c>
      <c r="O56" s="88">
        <f t="shared" si="3"/>
        <v>4.6107179123537518</v>
      </c>
      <c r="P56" s="88">
        <f t="shared" si="3"/>
        <v>3.7826781576943014</v>
      </c>
      <c r="Q56" s="88">
        <f t="shared" si="3"/>
        <v>18.816335632892493</v>
      </c>
      <c r="R56" s="88">
        <f t="shared" si="3"/>
        <v>6.6492020613582756</v>
      </c>
      <c r="S56" s="88">
        <f t="shared" si="3"/>
        <v>17.086196077521745</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1461.458527087859</v>
      </c>
      <c r="L64" s="110">
        <v>1424.3348746990171</v>
      </c>
      <c r="M64" s="110">
        <v>973.9417503725233</v>
      </c>
      <c r="N64" s="110">
        <v>1028.339296864681</v>
      </c>
      <c r="O64" s="110">
        <v>1211.4003001564765</v>
      </c>
      <c r="P64" s="110">
        <v>532.35343515083298</v>
      </c>
      <c r="Q64" s="110">
        <v>1693.6297982521357</v>
      </c>
      <c r="R64" s="110">
        <v>1452.138035106849</v>
      </c>
      <c r="S64" s="110">
        <v>1168.2918204361492</v>
      </c>
      <c r="T64" s="69"/>
      <c r="U64" s="69"/>
    </row>
    <row r="65" spans="3:24" x14ac:dyDescent="0.25">
      <c r="E65" s="23" t="s">
        <v>589</v>
      </c>
      <c r="F65" s="23"/>
      <c r="G65" s="23" t="s">
        <v>172</v>
      </c>
      <c r="H65" s="92"/>
      <c r="J65" s="88">
        <f>K64</f>
        <v>1461.458527087859</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1461458.5270878591</v>
      </c>
      <c r="K67" s="88">
        <f t="shared" si="4"/>
        <v>1461458.5270878591</v>
      </c>
      <c r="L67" s="88">
        <f t="shared" si="4"/>
        <v>1424334.874699017</v>
      </c>
      <c r="M67" s="88">
        <f t="shared" si="4"/>
        <v>973941.75037252333</v>
      </c>
      <c r="N67" s="88">
        <f t="shared" si="4"/>
        <v>1028339.2968646811</v>
      </c>
      <c r="O67" s="88">
        <f t="shared" si="4"/>
        <v>1211400.3001564764</v>
      </c>
      <c r="P67" s="88">
        <f t="shared" si="4"/>
        <v>532353.43515083299</v>
      </c>
      <c r="Q67" s="88">
        <f t="shared" si="4"/>
        <v>1693629.7982521357</v>
      </c>
      <c r="R67" s="88">
        <f t="shared" si="4"/>
        <v>1452138.0351068489</v>
      </c>
      <c r="S67" s="88">
        <f t="shared" si="4"/>
        <v>1168291.8204361491</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438932362.09970236</v>
      </c>
      <c r="M73" s="88">
        <f t="shared" si="5"/>
        <v>37738305.506556772</v>
      </c>
      <c r="N73" s="88">
        <f t="shared" si="5"/>
        <v>138315753.00744829</v>
      </c>
      <c r="O73" s="88">
        <f t="shared" si="5"/>
        <v>124240206.47929418</v>
      </c>
      <c r="P73" s="88">
        <f t="shared" si="5"/>
        <v>44792508.785960749</v>
      </c>
      <c r="Q73" s="88">
        <f t="shared" si="5"/>
        <v>708858370.94681072</v>
      </c>
      <c r="R73" s="88">
        <f t="shared" si="5"/>
        <v>214774821.46784574</v>
      </c>
      <c r="S73" s="88">
        <f t="shared" si="5"/>
        <v>444020127.33314764</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364099949.32365263</v>
      </c>
      <c r="U74" s="110">
        <f>'Service model assets'!H34</f>
        <v>9214760.9995882586</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438932362.09970236</v>
      </c>
      <c r="M76" s="88">
        <f t="shared" si="6"/>
        <v>37738305.506556772</v>
      </c>
      <c r="N76" s="88">
        <f t="shared" si="6"/>
        <v>138315753.00744829</v>
      </c>
      <c r="O76" s="88">
        <f t="shared" si="6"/>
        <v>124240206.47929418</v>
      </c>
      <c r="P76" s="88">
        <f t="shared" si="6"/>
        <v>44792508.785960749</v>
      </c>
      <c r="Q76" s="88">
        <f t="shared" si="6"/>
        <v>708858370.94681072</v>
      </c>
      <c r="R76" s="88">
        <f t="shared" si="6"/>
        <v>214774821.46784574</v>
      </c>
      <c r="S76" s="88">
        <f t="shared" si="6"/>
        <v>444020127.33314764</v>
      </c>
      <c r="T76" s="88">
        <f t="shared" si="6"/>
        <v>364099949.32365263</v>
      </c>
      <c r="U76" s="88">
        <f t="shared" si="6"/>
        <v>9214760.9995882586</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0.17383548242097985</v>
      </c>
      <c r="M78" s="135">
        <f t="shared" si="7"/>
        <v>1.4945939534056211E-2</v>
      </c>
      <c r="N78" s="135">
        <f t="shared" si="7"/>
        <v>5.4778794471776256E-2</v>
      </c>
      <c r="O78" s="135">
        <f t="shared" si="7"/>
        <v>4.9204292265204334E-2</v>
      </c>
      <c r="P78" s="135">
        <f t="shared" si="7"/>
        <v>1.7739697607178886E-2</v>
      </c>
      <c r="Q78" s="135">
        <f t="shared" si="7"/>
        <v>0.28073741542369701</v>
      </c>
      <c r="R78" s="135">
        <f t="shared" si="7"/>
        <v>8.5059767575903014E-2</v>
      </c>
      <c r="S78" s="135">
        <f t="shared" si="7"/>
        <v>0.17585044919073414</v>
      </c>
      <c r="T78" s="135">
        <f t="shared" si="7"/>
        <v>0.14419873266431543</v>
      </c>
      <c r="U78" s="135">
        <f t="shared" si="7"/>
        <v>3.6494288461546586E-3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32388059.533700321</v>
      </c>
      <c r="L86" s="53"/>
      <c r="M86" s="53"/>
      <c r="N86" s="53"/>
      <c r="O86" s="53"/>
      <c r="P86" s="53"/>
      <c r="Q86" s="53"/>
      <c r="R86" s="53"/>
      <c r="S86" s="53"/>
      <c r="T86" s="53"/>
      <c r="U86" s="53"/>
    </row>
    <row r="87" spans="3:23" x14ac:dyDescent="0.25">
      <c r="E87" s="23" t="s">
        <v>360</v>
      </c>
      <c r="F87" s="23"/>
      <c r="G87" s="23" t="s">
        <v>356</v>
      </c>
      <c r="H87" s="110">
        <f>'General inputs'!H104</f>
        <v>108231080.21192296</v>
      </c>
      <c r="L87" s="53"/>
      <c r="M87" s="53"/>
      <c r="N87" s="53"/>
      <c r="O87" s="53"/>
      <c r="P87" s="53"/>
      <c r="Q87" s="53"/>
      <c r="R87" s="53"/>
      <c r="S87" s="53"/>
      <c r="T87" s="53"/>
      <c r="U87" s="53"/>
    </row>
    <row r="88" spans="3:23" x14ac:dyDescent="0.25">
      <c r="E88" s="23" t="s">
        <v>361</v>
      </c>
      <c r="F88" s="23"/>
      <c r="G88" s="23" t="s">
        <v>356</v>
      </c>
      <c r="H88" s="110">
        <f>'General inputs'!H105</f>
        <v>14922532.479587002</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112249240.14044109</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19512900.811201993</v>
      </c>
      <c r="M97" s="88">
        <f t="shared" si="8"/>
        <v>1677670.3558827878</v>
      </c>
      <c r="N97" s="88">
        <f t="shared" si="8"/>
        <v>6148878.0552662797</v>
      </c>
      <c r="O97" s="88">
        <f t="shared" si="8"/>
        <v>5523144.418417369</v>
      </c>
      <c r="P97" s="88">
        <f t="shared" si="8"/>
        <v>1991267.576727031</v>
      </c>
      <c r="Q97" s="88">
        <f t="shared" si="8"/>
        <v>31512561.560301337</v>
      </c>
      <c r="R97" s="88">
        <f t="shared" si="8"/>
        <v>9547894.276917642</v>
      </c>
      <c r="S97" s="88">
        <f t="shared" si="8"/>
        <v>19739079.300015152</v>
      </c>
      <c r="T97" s="88">
        <f t="shared" si="8"/>
        <v>16186198.17078401</v>
      </c>
      <c r="U97" s="88">
        <f t="shared" si="8"/>
        <v>409645.61492746713</v>
      </c>
      <c r="W97" s="3" t="s">
        <v>601</v>
      </c>
    </row>
    <row r="98" spans="2:23" x14ac:dyDescent="0.25">
      <c r="E98" s="23" t="s">
        <v>355</v>
      </c>
      <c r="F98" s="23"/>
      <c r="G98" s="23" t="s">
        <v>356</v>
      </c>
      <c r="H98" s="53"/>
      <c r="I98" s="53"/>
      <c r="J98" s="110">
        <f>'General inputs'!$H$98</f>
        <v>7955009.7450720426</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5.4431991039276397</v>
      </c>
      <c r="K100" s="88">
        <f t="shared" si="9"/>
        <v>0</v>
      </c>
      <c r="L100" s="88">
        <f t="shared" si="9"/>
        <v>13.699658105559871</v>
      </c>
      <c r="M100" s="88">
        <f t="shared" si="9"/>
        <v>1.7225571809002902</v>
      </c>
      <c r="N100" s="88">
        <f t="shared" si="9"/>
        <v>5.9794253453249189</v>
      </c>
      <c r="O100" s="88">
        <f t="shared" si="9"/>
        <v>4.5593058031304308</v>
      </c>
      <c r="P100" s="88">
        <f t="shared" si="9"/>
        <v>3.7404991594782144</v>
      </c>
      <c r="Q100" s="88">
        <f t="shared" si="9"/>
        <v>18.606522861621244</v>
      </c>
      <c r="R100" s="88">
        <f t="shared" si="9"/>
        <v>6.5750597023754036</v>
      </c>
      <c r="S100" s="88">
        <f t="shared" si="9"/>
        <v>16.895675339613451</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438932362.09970236</v>
      </c>
      <c r="M108" s="111">
        <f t="shared" si="10"/>
        <v>37738305.506556772</v>
      </c>
      <c r="N108" s="111">
        <f t="shared" si="10"/>
        <v>138315753.00744829</v>
      </c>
      <c r="O108" s="111">
        <f t="shared" si="10"/>
        <v>124240206.47929418</v>
      </c>
      <c r="P108" s="111">
        <f t="shared" si="10"/>
        <v>44792508.785960749</v>
      </c>
      <c r="Q108" s="111">
        <f t="shared" si="10"/>
        <v>708858370.94681072</v>
      </c>
      <c r="R108" s="111">
        <f t="shared" si="10"/>
        <v>214774821.46784574</v>
      </c>
      <c r="S108" s="111">
        <f t="shared" si="10"/>
        <v>444020127.33314764</v>
      </c>
      <c r="T108" s="111">
        <f t="shared" si="10"/>
        <v>364099949.32365263</v>
      </c>
      <c r="U108" s="111">
        <f t="shared" si="10"/>
        <v>9214760.9995882586</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13.854139587885889</v>
      </c>
      <c r="M114" s="111">
        <f t="shared" si="11"/>
        <v>1.7419812559134324</v>
      </c>
      <c r="N114" s="111">
        <f t="shared" si="11"/>
        <v>6.0468511514060701</v>
      </c>
      <c r="O114" s="111">
        <f t="shared" si="11"/>
        <v>4.6107179123537518</v>
      </c>
      <c r="P114" s="111">
        <f t="shared" si="11"/>
        <v>3.7826781576943014</v>
      </c>
      <c r="Q114" s="111">
        <f t="shared" si="11"/>
        <v>18.816335632892493</v>
      </c>
      <c r="R114" s="111">
        <f t="shared" si="11"/>
        <v>6.6492020613582756</v>
      </c>
      <c r="S114" s="111">
        <f t="shared" si="11"/>
        <v>17.086196077521745</v>
      </c>
      <c r="T114" s="69"/>
      <c r="U114" s="69"/>
    </row>
    <row r="115" spans="2:24" x14ac:dyDescent="0.25">
      <c r="B115" s="24"/>
      <c r="E115" t="s">
        <v>602</v>
      </c>
      <c r="F115" s="23"/>
      <c r="G115" s="23" t="s">
        <v>603</v>
      </c>
      <c r="J115" s="111">
        <f t="shared" ref="J115:S115" si="12">J100</f>
        <v>5.4431991039276397</v>
      </c>
      <c r="K115" s="111">
        <f t="shared" si="12"/>
        <v>0</v>
      </c>
      <c r="L115" s="111">
        <f t="shared" si="12"/>
        <v>13.699658105559871</v>
      </c>
      <c r="M115" s="111">
        <f t="shared" si="12"/>
        <v>1.7225571809002902</v>
      </c>
      <c r="N115" s="111">
        <f t="shared" si="12"/>
        <v>5.9794253453249189</v>
      </c>
      <c r="O115" s="111">
        <f t="shared" si="12"/>
        <v>4.5593058031304308</v>
      </c>
      <c r="P115" s="111">
        <f t="shared" si="12"/>
        <v>3.7404991594782144</v>
      </c>
      <c r="Q115" s="111">
        <f t="shared" si="12"/>
        <v>18.606522861621244</v>
      </c>
      <c r="R115" s="111">
        <f t="shared" si="12"/>
        <v>6.5750597023754036</v>
      </c>
      <c r="S115" s="111">
        <f t="shared" si="12"/>
        <v>16.895675339613451</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112249240.14044109</v>
      </c>
    </row>
    <row r="123" spans="2:24" x14ac:dyDescent="0.25">
      <c r="E123" t="s">
        <v>593</v>
      </c>
      <c r="F123" s="23"/>
      <c r="G123" s="23" t="s">
        <v>277</v>
      </c>
      <c r="H123" s="111">
        <f>SUM(K76:U76)</f>
        <v>2524987165.9500079</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13.854139587885889</v>
      </c>
    </row>
    <row r="21" spans="5:27" x14ac:dyDescent="0.25">
      <c r="F21" s="181" t="s">
        <v>193</v>
      </c>
      <c r="G21" s="23" t="s">
        <v>584</v>
      </c>
      <c r="H21" s="184">
        <v>1.7419812559134324</v>
      </c>
    </row>
    <row r="22" spans="5:27" x14ac:dyDescent="0.25">
      <c r="F22" s="181" t="s">
        <v>194</v>
      </c>
      <c r="G22" s="23" t="s">
        <v>584</v>
      </c>
      <c r="H22" s="184">
        <v>6.0468511514060701</v>
      </c>
    </row>
    <row r="23" spans="5:27" x14ac:dyDescent="0.25">
      <c r="F23" s="181" t="s">
        <v>195</v>
      </c>
      <c r="G23" s="23" t="s">
        <v>584</v>
      </c>
      <c r="H23" s="184">
        <v>4.6107179123537518</v>
      </c>
    </row>
    <row r="24" spans="5:27" x14ac:dyDescent="0.25">
      <c r="F24" s="181" t="s">
        <v>196</v>
      </c>
      <c r="G24" s="23" t="s">
        <v>584</v>
      </c>
      <c r="H24" s="184">
        <v>3.7826781576943014</v>
      </c>
    </row>
    <row r="25" spans="5:27" x14ac:dyDescent="0.25">
      <c r="F25" s="181" t="s">
        <v>197</v>
      </c>
      <c r="G25" s="23" t="s">
        <v>584</v>
      </c>
      <c r="H25" s="184">
        <v>18.816335632892493</v>
      </c>
    </row>
    <row r="26" spans="5:27" x14ac:dyDescent="0.25">
      <c r="F26" s="181" t="s">
        <v>198</v>
      </c>
      <c r="G26" s="23" t="s">
        <v>584</v>
      </c>
      <c r="H26" s="184">
        <v>6.6492020613582756</v>
      </c>
    </row>
    <row r="27" spans="5:27" x14ac:dyDescent="0.25">
      <c r="F27" s="182" t="s">
        <v>199</v>
      </c>
      <c r="G27" s="57" t="s">
        <v>584</v>
      </c>
      <c r="H27" s="185">
        <v>17.086196077521745</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5.4431991039276397</v>
      </c>
    </row>
    <row r="31" spans="5:27" x14ac:dyDescent="0.25">
      <c r="F31" s="181" t="s">
        <v>191</v>
      </c>
      <c r="G31" s="23" t="s">
        <v>603</v>
      </c>
      <c r="H31" s="184">
        <v>0</v>
      </c>
    </row>
    <row r="32" spans="5:27" x14ac:dyDescent="0.25">
      <c r="F32" s="181" t="s">
        <v>192</v>
      </c>
      <c r="G32" s="23" t="s">
        <v>603</v>
      </c>
      <c r="H32" s="184">
        <v>13.699658105559871</v>
      </c>
    </row>
    <row r="33" spans="5:16" x14ac:dyDescent="0.25">
      <c r="F33" s="181" t="s">
        <v>193</v>
      </c>
      <c r="G33" s="23" t="s">
        <v>603</v>
      </c>
      <c r="H33" s="184">
        <v>1.7225571809002902</v>
      </c>
      <c r="J33" s="53"/>
      <c r="K33" s="53"/>
      <c r="L33" s="53"/>
      <c r="M33" s="53"/>
      <c r="N33" s="53"/>
    </row>
    <row r="34" spans="5:16" x14ac:dyDescent="0.25">
      <c r="F34" s="181" t="s">
        <v>194</v>
      </c>
      <c r="G34" s="23" t="s">
        <v>603</v>
      </c>
      <c r="H34" s="184">
        <v>5.9794253453249189</v>
      </c>
      <c r="J34" s="53"/>
      <c r="K34" s="53"/>
      <c r="L34" s="53"/>
      <c r="M34" s="53"/>
      <c r="N34" s="53"/>
    </row>
    <row r="35" spans="5:16" x14ac:dyDescent="0.25">
      <c r="F35" s="181" t="s">
        <v>195</v>
      </c>
      <c r="G35" s="23" t="s">
        <v>603</v>
      </c>
      <c r="H35" s="184">
        <v>4.5593058031304308</v>
      </c>
      <c r="J35" s="53"/>
      <c r="K35" s="53"/>
      <c r="L35" s="53"/>
      <c r="M35" s="53"/>
      <c r="N35" s="53"/>
    </row>
    <row r="36" spans="5:16" x14ac:dyDescent="0.25">
      <c r="F36" s="181" t="s">
        <v>196</v>
      </c>
      <c r="G36" s="23" t="s">
        <v>603</v>
      </c>
      <c r="H36" s="184">
        <v>3.7404991594782144</v>
      </c>
      <c r="J36" s="53"/>
      <c r="K36" s="53"/>
      <c r="L36" s="53"/>
      <c r="M36" s="53"/>
      <c r="N36" s="53"/>
    </row>
    <row r="37" spans="5:16" x14ac:dyDescent="0.25">
      <c r="F37" s="181" t="s">
        <v>197</v>
      </c>
      <c r="G37" s="23" t="s">
        <v>603</v>
      </c>
      <c r="H37" s="184">
        <v>18.606522861621244</v>
      </c>
      <c r="J37" s="53"/>
      <c r="K37" s="53"/>
      <c r="L37" s="53"/>
      <c r="M37" s="53"/>
      <c r="N37" s="53"/>
      <c r="O37" s="53"/>
    </row>
    <row r="38" spans="5:16" x14ac:dyDescent="0.25">
      <c r="F38" s="181" t="s">
        <v>198</v>
      </c>
      <c r="G38" s="23" t="s">
        <v>603</v>
      </c>
      <c r="H38" s="184">
        <v>6.5750597023754036</v>
      </c>
      <c r="J38" s="53"/>
      <c r="K38" s="53"/>
      <c r="L38" s="53"/>
      <c r="M38" s="53"/>
      <c r="N38" s="53"/>
      <c r="O38" s="53"/>
    </row>
    <row r="39" spans="5:16" x14ac:dyDescent="0.25">
      <c r="F39" s="182" t="s">
        <v>199</v>
      </c>
      <c r="G39" s="57" t="s">
        <v>603</v>
      </c>
      <c r="H39" s="185">
        <v>16.895675339613451</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1.0189999999999999</v>
      </c>
      <c r="I45" s="3"/>
      <c r="J45" s="53"/>
      <c r="K45" s="53"/>
      <c r="L45" s="53"/>
      <c r="M45" s="53"/>
      <c r="N45" s="53"/>
      <c r="O45" s="53"/>
    </row>
    <row r="46" spans="5:16" x14ac:dyDescent="0.25">
      <c r="F46" t="s">
        <v>193</v>
      </c>
      <c r="G46" t="s">
        <v>283</v>
      </c>
      <c r="H46" s="110">
        <v>1.0249999999999999</v>
      </c>
      <c r="J46" s="53"/>
      <c r="K46" s="53"/>
      <c r="L46" s="53"/>
      <c r="M46" s="53"/>
      <c r="N46" s="53"/>
      <c r="O46" s="53"/>
    </row>
    <row r="47" spans="5:16" x14ac:dyDescent="0.25">
      <c r="F47" t="s">
        <v>194</v>
      </c>
      <c r="G47" t="s">
        <v>283</v>
      </c>
      <c r="H47" s="110">
        <v>1.03</v>
      </c>
      <c r="I47" s="3"/>
      <c r="J47" s="53"/>
      <c r="K47" s="53"/>
      <c r="L47" s="53"/>
      <c r="M47" s="53"/>
      <c r="N47" s="53"/>
      <c r="O47" s="53"/>
    </row>
    <row r="48" spans="5:16" x14ac:dyDescent="0.25">
      <c r="F48" t="s">
        <v>195</v>
      </c>
      <c r="G48" t="s">
        <v>283</v>
      </c>
      <c r="H48" s="110">
        <v>1.0409999999999999</v>
      </c>
      <c r="I48" s="3"/>
      <c r="J48" s="53"/>
      <c r="K48" s="53"/>
      <c r="L48" s="53"/>
      <c r="M48" s="53"/>
      <c r="N48" s="53"/>
      <c r="O48" s="53"/>
    </row>
    <row r="49" spans="4:25" x14ac:dyDescent="0.25">
      <c r="F49" t="s">
        <v>196</v>
      </c>
      <c r="G49" t="s">
        <v>283</v>
      </c>
      <c r="H49" s="110">
        <v>1.0409999999999999</v>
      </c>
      <c r="I49" s="3"/>
      <c r="J49" s="53"/>
      <c r="K49" s="53"/>
      <c r="L49" s="53"/>
      <c r="M49" s="53"/>
      <c r="N49" s="53"/>
      <c r="O49" s="53"/>
    </row>
    <row r="50" spans="4:25" x14ac:dyDescent="0.25">
      <c r="F50" t="s">
        <v>197</v>
      </c>
      <c r="G50" t="s">
        <v>283</v>
      </c>
      <c r="H50" s="110">
        <v>1.0509999999999999</v>
      </c>
      <c r="J50" s="53"/>
      <c r="K50" s="53"/>
      <c r="L50" s="53"/>
      <c r="M50" s="53"/>
      <c r="N50" s="53"/>
      <c r="O50" s="53"/>
    </row>
    <row r="51" spans="4:25" x14ac:dyDescent="0.25">
      <c r="F51" t="s">
        <v>198</v>
      </c>
      <c r="G51" t="s">
        <v>283</v>
      </c>
      <c r="H51" s="110">
        <v>1.07</v>
      </c>
      <c r="I51" s="3"/>
      <c r="J51" s="53"/>
      <c r="K51" s="53"/>
      <c r="L51" s="53"/>
      <c r="M51" s="53"/>
      <c r="N51" s="53"/>
      <c r="O51" s="53"/>
    </row>
    <row r="52" spans="4:25" x14ac:dyDescent="0.25">
      <c r="F52" s="28" t="s">
        <v>199</v>
      </c>
      <c r="G52" s="28" t="s">
        <v>283</v>
      </c>
      <c r="H52" s="115">
        <v>1.0820000000000001</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1.0820000000000001</v>
      </c>
      <c r="K55" s="183">
        <v>1.0820000000000001</v>
      </c>
      <c r="L55" s="183">
        <v>1.0820000000000001</v>
      </c>
      <c r="M55" s="183">
        <v>1.0820000000000001</v>
      </c>
      <c r="N55" s="183">
        <v>1.0820000000000001</v>
      </c>
      <c r="O55" s="183">
        <v>1.07</v>
      </c>
      <c r="P55" s="183">
        <v>1.0509999999999999</v>
      </c>
      <c r="Q55" s="183">
        <v>1.0820000000000001</v>
      </c>
      <c r="R55" s="183">
        <v>-1.0820000000000001</v>
      </c>
      <c r="S55" s="183">
        <v>-1.07</v>
      </c>
      <c r="T55" s="183">
        <v>-1.0820000000000001</v>
      </c>
      <c r="U55" s="183">
        <v>-1.0820000000000001</v>
      </c>
      <c r="V55" s="183">
        <v>-1.07</v>
      </c>
      <c r="W55" s="183">
        <v>-1.07</v>
      </c>
      <c r="X55" s="183">
        <v>-1.0509999999999999</v>
      </c>
      <c r="Y55" s="183">
        <v>-1.0509999999999999</v>
      </c>
    </row>
    <row r="56" spans="4:25" x14ac:dyDescent="0.25">
      <c r="D56" s="27"/>
      <c r="E56" s="27"/>
      <c r="F56" s="181" t="s">
        <v>191</v>
      </c>
      <c r="G56" t="s">
        <v>283</v>
      </c>
      <c r="J56" s="184">
        <v>1.0820000000000001</v>
      </c>
      <c r="K56" s="184">
        <v>1.0820000000000001</v>
      </c>
      <c r="L56" s="184">
        <v>1.0820000000000001</v>
      </c>
      <c r="M56" s="184">
        <v>1.0820000000000001</v>
      </c>
      <c r="N56" s="184">
        <v>1.0820000000000001</v>
      </c>
      <c r="O56" s="184">
        <v>1.07</v>
      </c>
      <c r="P56" s="184">
        <v>1.0509999999999999</v>
      </c>
      <c r="Q56" s="184">
        <v>1.0820000000000001</v>
      </c>
      <c r="R56" s="184">
        <v>-1.0820000000000001</v>
      </c>
      <c r="S56" s="184">
        <v>-1.07</v>
      </c>
      <c r="T56" s="184">
        <v>-1.0820000000000001</v>
      </c>
      <c r="U56" s="184">
        <v>-1.0820000000000001</v>
      </c>
      <c r="V56" s="184">
        <v>-1.07</v>
      </c>
      <c r="W56" s="184">
        <v>-1.07</v>
      </c>
      <c r="X56" s="184">
        <v>-1.0509999999999999</v>
      </c>
      <c r="Y56" s="184">
        <v>-1.0509999999999999</v>
      </c>
    </row>
    <row r="57" spans="4:25" x14ac:dyDescent="0.25">
      <c r="D57" s="27"/>
      <c r="E57" s="27"/>
      <c r="F57" s="181" t="s">
        <v>192</v>
      </c>
      <c r="G57" t="s">
        <v>283</v>
      </c>
      <c r="J57" s="184">
        <v>1.0820000000000001</v>
      </c>
      <c r="K57" s="184">
        <v>1.0820000000000001</v>
      </c>
      <c r="L57" s="184">
        <v>1.0820000000000001</v>
      </c>
      <c r="M57" s="184">
        <v>1.0820000000000001</v>
      </c>
      <c r="N57" s="184">
        <v>1.0820000000000001</v>
      </c>
      <c r="O57" s="184">
        <v>1.07</v>
      </c>
      <c r="P57" s="184">
        <v>1.0509999999999999</v>
      </c>
      <c r="Q57" s="184">
        <v>1.0820000000000001</v>
      </c>
      <c r="R57" s="184">
        <v>-1.0820000000000001</v>
      </c>
      <c r="S57" s="184">
        <v>-1.07</v>
      </c>
      <c r="T57" s="184">
        <v>-1.0820000000000001</v>
      </c>
      <c r="U57" s="184">
        <v>-1.0820000000000001</v>
      </c>
      <c r="V57" s="184">
        <v>-1.07</v>
      </c>
      <c r="W57" s="184">
        <v>-1.07</v>
      </c>
      <c r="X57" s="184">
        <v>-1.0509999999999999</v>
      </c>
      <c r="Y57" s="184">
        <v>-1.0509999999999999</v>
      </c>
    </row>
    <row r="58" spans="4:25" x14ac:dyDescent="0.25">
      <c r="D58" s="27"/>
      <c r="E58" s="27"/>
      <c r="F58" s="181" t="s">
        <v>193</v>
      </c>
      <c r="G58" t="s">
        <v>283</v>
      </c>
      <c r="J58" s="184">
        <v>0.75739999999999996</v>
      </c>
      <c r="K58" s="184">
        <v>0.75739999999999996</v>
      </c>
      <c r="L58" s="184">
        <v>0.75739999999999996</v>
      </c>
      <c r="M58" s="184">
        <v>0.75739999999999996</v>
      </c>
      <c r="N58" s="184">
        <v>0.75739999999999996</v>
      </c>
      <c r="O58" s="184">
        <v>0.749</v>
      </c>
      <c r="P58" s="184">
        <v>0.73569999999999991</v>
      </c>
      <c r="Q58" s="184">
        <v>0.75739999999999996</v>
      </c>
      <c r="R58" s="184">
        <v>-0.75739999999999996</v>
      </c>
      <c r="S58" s="184">
        <v>-0.749</v>
      </c>
      <c r="T58" s="184">
        <v>-0.75739999999999996</v>
      </c>
      <c r="U58" s="184">
        <v>-0.75739999999999996</v>
      </c>
      <c r="V58" s="184">
        <v>-0.749</v>
      </c>
      <c r="W58" s="184">
        <v>-0.749</v>
      </c>
      <c r="X58" s="184">
        <v>-0.73569999999999991</v>
      </c>
      <c r="Y58" s="184">
        <v>-0.73569999999999991</v>
      </c>
    </row>
    <row r="59" spans="4:25" x14ac:dyDescent="0.25">
      <c r="D59" s="27"/>
      <c r="E59" s="27"/>
      <c r="F59" s="181" t="s">
        <v>194</v>
      </c>
      <c r="G59" t="s">
        <v>283</v>
      </c>
      <c r="J59" s="184">
        <v>0.75739999999999996</v>
      </c>
      <c r="K59" s="184">
        <v>0.75739999999999996</v>
      </c>
      <c r="L59" s="184">
        <v>0.75739999999999996</v>
      </c>
      <c r="M59" s="184">
        <v>0.75739999999999996</v>
      </c>
      <c r="N59" s="184">
        <v>0.75739999999999996</v>
      </c>
      <c r="O59" s="184">
        <v>0.749</v>
      </c>
      <c r="P59" s="184">
        <v>0.73569999999999991</v>
      </c>
      <c r="Q59" s="184">
        <v>0.75739999999999996</v>
      </c>
      <c r="R59" s="184">
        <v>-0.75739999999999996</v>
      </c>
      <c r="S59" s="184">
        <v>-0.749</v>
      </c>
      <c r="T59" s="184">
        <v>-0.75739999999999996</v>
      </c>
      <c r="U59" s="184">
        <v>-0.75739999999999996</v>
      </c>
      <c r="V59" s="184">
        <v>-0.749</v>
      </c>
      <c r="W59" s="184">
        <v>-0.749</v>
      </c>
      <c r="X59" s="184">
        <v>-0.73569999999999991</v>
      </c>
      <c r="Y59" s="184">
        <v>-0.73569999999999991</v>
      </c>
    </row>
    <row r="60" spans="4:25" x14ac:dyDescent="0.25">
      <c r="D60" s="27"/>
      <c r="E60" s="27"/>
      <c r="F60" s="181" t="s">
        <v>195</v>
      </c>
      <c r="G60" t="s">
        <v>283</v>
      </c>
      <c r="J60" s="184">
        <v>0.75739999999999996</v>
      </c>
      <c r="K60" s="184">
        <v>0.75739999999999996</v>
      </c>
      <c r="L60" s="184">
        <v>0.75739999999999996</v>
      </c>
      <c r="M60" s="184">
        <v>0.75739999999999996</v>
      </c>
      <c r="N60" s="184">
        <v>0.75739999999999996</v>
      </c>
      <c r="O60" s="184">
        <v>0.749</v>
      </c>
      <c r="P60" s="184">
        <v>0.73569999999999991</v>
      </c>
      <c r="Q60" s="184">
        <v>0.75739999999999996</v>
      </c>
      <c r="R60" s="184">
        <v>-0.75739999999999996</v>
      </c>
      <c r="S60" s="184">
        <v>-0.749</v>
      </c>
      <c r="T60" s="184">
        <v>-0.75739999999999996</v>
      </c>
      <c r="U60" s="184">
        <v>-0.75739999999999996</v>
      </c>
      <c r="V60" s="184">
        <v>-0.749</v>
      </c>
      <c r="W60" s="184">
        <v>-0.749</v>
      </c>
      <c r="X60" s="184">
        <v>-0.73569999999999991</v>
      </c>
      <c r="Y60" s="184">
        <v>-0.73569999999999991</v>
      </c>
    </row>
    <row r="61" spans="4:25" x14ac:dyDescent="0.25">
      <c r="D61" s="27"/>
      <c r="E61" s="27"/>
      <c r="F61" s="181" t="s">
        <v>196</v>
      </c>
      <c r="G61" t="s">
        <v>283</v>
      </c>
      <c r="J61" s="184">
        <v>0.3246</v>
      </c>
      <c r="K61" s="184">
        <v>0.3246</v>
      </c>
      <c r="L61" s="184">
        <v>0.3246</v>
      </c>
      <c r="M61" s="184">
        <v>0.3246</v>
      </c>
      <c r="N61" s="184">
        <v>0.3246</v>
      </c>
      <c r="O61" s="184">
        <v>0.32100000000000001</v>
      </c>
      <c r="P61" s="184">
        <v>0.31529999999999997</v>
      </c>
      <c r="Q61" s="184">
        <v>0.3246</v>
      </c>
      <c r="R61" s="184">
        <v>-0.3246</v>
      </c>
      <c r="S61" s="184">
        <v>-0.32100000000000001</v>
      </c>
      <c r="T61" s="184">
        <v>-0.3246</v>
      </c>
      <c r="U61" s="184">
        <v>-0.3246</v>
      </c>
      <c r="V61" s="184">
        <v>-0.32100000000000001</v>
      </c>
      <c r="W61" s="184">
        <v>-0.32100000000000001</v>
      </c>
      <c r="X61" s="184">
        <v>-0.31529999999999997</v>
      </c>
      <c r="Y61" s="184">
        <v>-0.31529999999999997</v>
      </c>
    </row>
    <row r="62" spans="4:25" x14ac:dyDescent="0.25">
      <c r="D62" s="27"/>
      <c r="E62" s="27"/>
      <c r="F62" s="181" t="s">
        <v>197</v>
      </c>
      <c r="G62" t="s">
        <v>283</v>
      </c>
      <c r="J62" s="184">
        <v>1.0820000000000001</v>
      </c>
      <c r="K62" s="184">
        <v>1.0820000000000001</v>
      </c>
      <c r="L62" s="184">
        <v>1.0820000000000001</v>
      </c>
      <c r="M62" s="184">
        <v>1.0820000000000001</v>
      </c>
      <c r="N62" s="184">
        <v>1.0820000000000001</v>
      </c>
      <c r="O62" s="184">
        <v>1.07</v>
      </c>
      <c r="P62" s="184">
        <v>1.0509999999999999</v>
      </c>
      <c r="Q62" s="184">
        <v>1.0820000000000001</v>
      </c>
      <c r="R62" s="184">
        <v>-1.0820000000000001</v>
      </c>
      <c r="S62" s="184">
        <v>-1.07</v>
      </c>
      <c r="T62" s="184">
        <v>-1.0820000000000001</v>
      </c>
      <c r="U62" s="184">
        <v>-1.0820000000000001</v>
      </c>
      <c r="V62" s="184">
        <v>-1.07</v>
      </c>
      <c r="W62" s="184">
        <v>-1.07</v>
      </c>
      <c r="X62" s="184">
        <v>0</v>
      </c>
      <c r="Y62" s="184">
        <v>0</v>
      </c>
    </row>
    <row r="63" spans="4:25" x14ac:dyDescent="0.25">
      <c r="D63" s="27"/>
      <c r="E63" s="27"/>
      <c r="F63" s="181" t="s">
        <v>198</v>
      </c>
      <c r="G63" t="s">
        <v>283</v>
      </c>
      <c r="J63" s="184">
        <v>1.0820000000000001</v>
      </c>
      <c r="K63" s="184">
        <v>1.0820000000000001</v>
      </c>
      <c r="L63" s="184">
        <v>1.0820000000000001</v>
      </c>
      <c r="M63" s="184">
        <v>1.0820000000000001</v>
      </c>
      <c r="N63" s="184">
        <v>1.0820000000000001</v>
      </c>
      <c r="O63" s="184">
        <v>1.07</v>
      </c>
      <c r="P63" s="184">
        <v>0</v>
      </c>
      <c r="Q63" s="184">
        <v>1.0820000000000001</v>
      </c>
      <c r="R63" s="184">
        <v>-1.0820000000000001</v>
      </c>
      <c r="S63" s="184">
        <v>0</v>
      </c>
      <c r="T63" s="184">
        <v>-1.0820000000000001</v>
      </c>
      <c r="U63" s="184">
        <v>-1.0820000000000001</v>
      </c>
      <c r="V63" s="184">
        <v>0</v>
      </c>
      <c r="W63" s="184">
        <v>0</v>
      </c>
      <c r="X63" s="184">
        <v>0</v>
      </c>
      <c r="Y63" s="184">
        <v>0</v>
      </c>
    </row>
    <row r="64" spans="4:25" x14ac:dyDescent="0.25">
      <c r="D64" s="27"/>
      <c r="E64" s="27"/>
      <c r="F64" s="182" t="s">
        <v>199</v>
      </c>
      <c r="G64" s="28" t="s">
        <v>283</v>
      </c>
      <c r="H64" s="28"/>
      <c r="I64" s="28"/>
      <c r="J64" s="185">
        <v>1.0820000000000001</v>
      </c>
      <c r="K64" s="185">
        <v>1.0820000000000001</v>
      </c>
      <c r="L64" s="185">
        <v>1.0820000000000001</v>
      </c>
      <c r="M64" s="185">
        <v>1.0820000000000001</v>
      </c>
      <c r="N64" s="185">
        <v>1.0820000000000001</v>
      </c>
      <c r="O64" s="185">
        <v>0</v>
      </c>
      <c r="P64" s="185">
        <v>0</v>
      </c>
      <c r="Q64" s="185">
        <v>1.0820000000000001</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0.36</v>
      </c>
      <c r="Q70" s="184">
        <v>0</v>
      </c>
      <c r="R70" s="184">
        <v>0</v>
      </c>
      <c r="S70" s="184">
        <v>0</v>
      </c>
      <c r="T70" s="184">
        <v>0</v>
      </c>
      <c r="U70" s="184">
        <v>0</v>
      </c>
      <c r="V70" s="184">
        <v>0</v>
      </c>
      <c r="W70" s="184">
        <v>0</v>
      </c>
      <c r="X70" s="184">
        <v>0.36</v>
      </c>
      <c r="Y70" s="184">
        <v>0.36</v>
      </c>
    </row>
    <row r="71" spans="3:25" x14ac:dyDescent="0.25">
      <c r="D71" s="27"/>
      <c r="E71" s="27"/>
      <c r="F71" s="181" t="s">
        <v>194</v>
      </c>
      <c r="G71" s="23" t="s">
        <v>167</v>
      </c>
      <c r="J71" s="184">
        <v>0</v>
      </c>
      <c r="K71" s="184">
        <v>0</v>
      </c>
      <c r="L71" s="184">
        <v>0</v>
      </c>
      <c r="M71" s="184">
        <v>0</v>
      </c>
      <c r="N71" s="184">
        <v>0</v>
      </c>
      <c r="O71" s="184">
        <v>0</v>
      </c>
      <c r="P71" s="184">
        <v>0.36</v>
      </c>
      <c r="Q71" s="184">
        <v>0</v>
      </c>
      <c r="R71" s="184">
        <v>0</v>
      </c>
      <c r="S71" s="184">
        <v>0</v>
      </c>
      <c r="T71" s="184">
        <v>0</v>
      </c>
      <c r="U71" s="184">
        <v>0</v>
      </c>
      <c r="V71" s="184">
        <v>0</v>
      </c>
      <c r="W71" s="184">
        <v>0</v>
      </c>
      <c r="X71" s="184">
        <v>0.36</v>
      </c>
      <c r="Y71" s="184">
        <v>0.36</v>
      </c>
    </row>
    <row r="72" spans="3:25" x14ac:dyDescent="0.25">
      <c r="D72" s="27"/>
      <c r="E72" s="27"/>
      <c r="F72" s="181" t="s">
        <v>195</v>
      </c>
      <c r="G72" s="23" t="s">
        <v>167</v>
      </c>
      <c r="J72" s="184">
        <v>0.75</v>
      </c>
      <c r="K72" s="184">
        <v>0.75</v>
      </c>
      <c r="L72" s="184">
        <v>0.75</v>
      </c>
      <c r="M72" s="184">
        <v>0.75</v>
      </c>
      <c r="N72" s="184">
        <v>0.75</v>
      </c>
      <c r="O72" s="184">
        <v>0.75</v>
      </c>
      <c r="P72" s="184">
        <v>0.91</v>
      </c>
      <c r="Q72" s="184">
        <v>0.75</v>
      </c>
      <c r="R72" s="184">
        <v>0.75</v>
      </c>
      <c r="S72" s="184">
        <v>0.75</v>
      </c>
      <c r="T72" s="184">
        <v>0.75</v>
      </c>
      <c r="U72" s="184">
        <v>0.75</v>
      </c>
      <c r="V72" s="184">
        <v>0.75</v>
      </c>
      <c r="W72" s="184">
        <v>0.75</v>
      </c>
      <c r="X72" s="184">
        <v>0.91</v>
      </c>
      <c r="Y72" s="184">
        <v>0.91</v>
      </c>
    </row>
    <row r="73" spans="3:25" x14ac:dyDescent="0.25">
      <c r="D73" s="27"/>
      <c r="E73" s="27"/>
      <c r="F73" s="181" t="s">
        <v>196</v>
      </c>
      <c r="G73" s="23" t="s">
        <v>167</v>
      </c>
      <c r="J73" s="184">
        <v>0.75</v>
      </c>
      <c r="K73" s="184">
        <v>0.75</v>
      </c>
      <c r="L73" s="184">
        <v>0.75</v>
      </c>
      <c r="M73" s="184">
        <v>0.75</v>
      </c>
      <c r="N73" s="184">
        <v>0.75</v>
      </c>
      <c r="O73" s="184">
        <v>0.75</v>
      </c>
      <c r="P73" s="184">
        <v>0.91</v>
      </c>
      <c r="Q73" s="184">
        <v>0.75</v>
      </c>
      <c r="R73" s="184">
        <v>0.75</v>
      </c>
      <c r="S73" s="184">
        <v>0.75</v>
      </c>
      <c r="T73" s="184">
        <v>0.75</v>
      </c>
      <c r="U73" s="184">
        <v>0.75</v>
      </c>
      <c r="V73" s="184">
        <v>0.75</v>
      </c>
      <c r="W73" s="184">
        <v>0.75</v>
      </c>
      <c r="X73" s="184">
        <v>0.91</v>
      </c>
      <c r="Y73" s="184">
        <v>0.91</v>
      </c>
    </row>
    <row r="74" spans="3:25" x14ac:dyDescent="0.25">
      <c r="D74" s="27"/>
      <c r="E74" s="27"/>
      <c r="F74" s="181" t="s">
        <v>197</v>
      </c>
      <c r="G74" s="23" t="s">
        <v>167</v>
      </c>
      <c r="J74" s="184">
        <v>0.75</v>
      </c>
      <c r="K74" s="184">
        <v>0.75</v>
      </c>
      <c r="L74" s="184">
        <v>0.75</v>
      </c>
      <c r="M74" s="184">
        <v>0.75</v>
      </c>
      <c r="N74" s="184">
        <v>0.75</v>
      </c>
      <c r="O74" s="184">
        <v>0.75</v>
      </c>
      <c r="P74" s="184">
        <v>0.91</v>
      </c>
      <c r="Q74" s="184">
        <v>0.75</v>
      </c>
      <c r="R74" s="184">
        <v>0.75</v>
      </c>
      <c r="S74" s="184">
        <v>0.75</v>
      </c>
      <c r="T74" s="184">
        <v>0.75</v>
      </c>
      <c r="U74" s="184">
        <v>0.75</v>
      </c>
      <c r="V74" s="184">
        <v>0.75</v>
      </c>
      <c r="W74" s="184">
        <v>0.75</v>
      </c>
      <c r="X74" s="184">
        <v>0.91</v>
      </c>
      <c r="Y74" s="184">
        <v>0.91</v>
      </c>
    </row>
    <row r="75" spans="3:25" x14ac:dyDescent="0.25">
      <c r="D75" s="27"/>
      <c r="E75" s="27"/>
      <c r="F75" s="181" t="s">
        <v>198</v>
      </c>
      <c r="G75" s="23" t="s">
        <v>167</v>
      </c>
      <c r="J75" s="184">
        <v>0.95</v>
      </c>
      <c r="K75" s="184">
        <v>0.95</v>
      </c>
      <c r="L75" s="184">
        <v>0.95</v>
      </c>
      <c r="M75" s="184">
        <v>0.95</v>
      </c>
      <c r="N75" s="184">
        <v>0.95</v>
      </c>
      <c r="O75" s="184">
        <v>0.95</v>
      </c>
      <c r="P75" s="184">
        <v>0</v>
      </c>
      <c r="Q75" s="184">
        <v>0.95</v>
      </c>
      <c r="R75" s="184">
        <v>0.95</v>
      </c>
      <c r="S75" s="184">
        <v>0.95</v>
      </c>
      <c r="T75" s="184">
        <v>0.95</v>
      </c>
      <c r="U75" s="184">
        <v>0.95</v>
      </c>
      <c r="V75" s="184">
        <v>0.95</v>
      </c>
      <c r="W75" s="184">
        <v>0.95</v>
      </c>
      <c r="X75" s="184">
        <v>0</v>
      </c>
      <c r="Y75" s="184">
        <v>0</v>
      </c>
    </row>
    <row r="76" spans="3:25" x14ac:dyDescent="0.25">
      <c r="D76" s="27"/>
      <c r="E76" s="27"/>
      <c r="F76" s="182" t="s">
        <v>199</v>
      </c>
      <c r="G76" s="57" t="s">
        <v>167</v>
      </c>
      <c r="H76" s="28"/>
      <c r="I76" s="28"/>
      <c r="J76" s="185">
        <v>0.95</v>
      </c>
      <c r="K76" s="185">
        <v>0.95</v>
      </c>
      <c r="L76" s="185">
        <v>0.95</v>
      </c>
      <c r="M76" s="185">
        <v>0.95</v>
      </c>
      <c r="N76" s="185">
        <v>0.95</v>
      </c>
      <c r="O76" s="185">
        <v>0</v>
      </c>
      <c r="P76" s="185">
        <v>0</v>
      </c>
      <c r="Q76" s="185">
        <v>0.95</v>
      </c>
      <c r="R76" s="185">
        <v>0.95</v>
      </c>
      <c r="S76" s="185">
        <v>0</v>
      </c>
      <c r="T76" s="185">
        <v>0.95</v>
      </c>
      <c r="U76" s="185">
        <v>0.95</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2.1092310410116677</v>
      </c>
      <c r="K78" s="184">
        <f>'Pseudo-load coefficients'!K267</f>
        <v>2.1092310410116677</v>
      </c>
      <c r="L78" s="184">
        <f>'Pseudo-load coefficients'!L267</f>
        <v>1.3766858501375978</v>
      </c>
      <c r="M78" s="184">
        <f>'Pseudo-load coefficients'!M267</f>
        <v>1.3766858501375978</v>
      </c>
      <c r="N78" s="184">
        <f>'Pseudo-load coefficients'!N267</f>
        <v>1.264882178755093</v>
      </c>
      <c r="O78" s="184">
        <f>'Pseudo-load coefficients'!O267</f>
        <v>1.2424996447409118</v>
      </c>
      <c r="P78" s="184">
        <f>'Pseudo-load coefficients'!P267</f>
        <v>1.0909545575849204</v>
      </c>
      <c r="Q78" s="184">
        <f>'Pseudo-load coefficients'!Q267</f>
        <v>2.0368961826346386</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15.247299735307834</v>
      </c>
      <c r="K81" s="420">
        <f>'Pseudo-load coefficients'!K272</f>
        <v>15.247299735307834</v>
      </c>
      <c r="L81" s="420">
        <f>'Pseudo-load coefficients'!L272</f>
        <v>13.75662467726554</v>
      </c>
      <c r="M81" s="420">
        <f>'Pseudo-load coefficients'!M272</f>
        <v>13.75662467726554</v>
      </c>
      <c r="N81" s="420">
        <f>'Pseudo-load coefficients'!N272</f>
        <v>12.226137349078877</v>
      </c>
      <c r="O81" s="420">
        <f>'Pseudo-load coefficients'!O272</f>
        <v>11.804240628010472</v>
      </c>
      <c r="P81" s="420">
        <f>'Pseudo-load coefficients'!P272</f>
        <v>11.05763594724921</v>
      </c>
      <c r="Q81" s="420">
        <f>'Pseudo-load coefficients'!Q272</f>
        <v>25.890413404779011</v>
      </c>
      <c r="R81" s="420">
        <f>'Pseudo-load coefficients'!R272</f>
        <v>10.178166521662675</v>
      </c>
      <c r="S81" s="420">
        <f>'Pseudo-load coefficients'!S272</f>
        <v>10.178166521662675</v>
      </c>
      <c r="T81" s="420">
        <f>'Pseudo-load coefficients'!T272</f>
        <v>10.178166521662675</v>
      </c>
      <c r="U81" s="420">
        <f>'Pseudo-load coefficients'!U272</f>
        <v>10.178166521662675</v>
      </c>
      <c r="V81" s="420">
        <f>'Pseudo-load coefficients'!V272</f>
        <v>10.178166521662675</v>
      </c>
      <c r="W81" s="420">
        <f>'Pseudo-load coefficients'!W272</f>
        <v>10.178166521662675</v>
      </c>
      <c r="X81" s="420">
        <f>'Pseudo-load coefficients'!X272</f>
        <v>10.178166521662675</v>
      </c>
      <c r="Y81" s="420">
        <f>'Pseudo-load coefficients'!Y272</f>
        <v>10.178166521662675</v>
      </c>
    </row>
    <row r="82" spans="5:25" x14ac:dyDescent="0.25">
      <c r="E82" s="27"/>
      <c r="F82" s="181" t="s">
        <v>191</v>
      </c>
      <c r="G82" s="23" t="s">
        <v>283</v>
      </c>
      <c r="J82" s="184">
        <f>'Pseudo-load coefficients'!J272</f>
        <v>15.247299735307834</v>
      </c>
      <c r="K82" s="184">
        <f>'Pseudo-load coefficients'!K272</f>
        <v>15.247299735307834</v>
      </c>
      <c r="L82" s="184">
        <f>'Pseudo-load coefficients'!L272</f>
        <v>13.75662467726554</v>
      </c>
      <c r="M82" s="184">
        <f>'Pseudo-load coefficients'!M272</f>
        <v>13.75662467726554</v>
      </c>
      <c r="N82" s="184">
        <f>'Pseudo-load coefficients'!N272</f>
        <v>12.226137349078877</v>
      </c>
      <c r="O82" s="184">
        <f>'Pseudo-load coefficients'!O272</f>
        <v>11.804240628010472</v>
      </c>
      <c r="P82" s="184">
        <f>'Pseudo-load coefficients'!P272</f>
        <v>11.05763594724921</v>
      </c>
      <c r="Q82" s="184">
        <f>'Pseudo-load coefficients'!Q272</f>
        <v>25.890413404779011</v>
      </c>
      <c r="R82" s="184">
        <f>'Pseudo-load coefficients'!R272</f>
        <v>10.178166521662675</v>
      </c>
      <c r="S82" s="184">
        <f>'Pseudo-load coefficients'!S272</f>
        <v>10.178166521662675</v>
      </c>
      <c r="T82" s="184">
        <f>'Pseudo-load coefficients'!T272</f>
        <v>10.178166521662675</v>
      </c>
      <c r="U82" s="184">
        <f>'Pseudo-load coefficients'!U272</f>
        <v>10.178166521662675</v>
      </c>
      <c r="V82" s="184">
        <f>'Pseudo-load coefficients'!V272</f>
        <v>10.178166521662675</v>
      </c>
      <c r="W82" s="184">
        <f>'Pseudo-load coefficients'!W272</f>
        <v>10.178166521662675</v>
      </c>
      <c r="X82" s="184">
        <f>'Pseudo-load coefficients'!X272</f>
        <v>10.178166521662675</v>
      </c>
      <c r="Y82" s="184">
        <f>'Pseudo-load coefficients'!Y272</f>
        <v>10.178166521662675</v>
      </c>
    </row>
    <row r="83" spans="5:25" x14ac:dyDescent="0.25">
      <c r="E83" s="27"/>
      <c r="F83" s="181" t="s">
        <v>192</v>
      </c>
      <c r="G83" s="23" t="s">
        <v>283</v>
      </c>
      <c r="J83" s="184">
        <f>'Pseudo-load coefficients'!J273</f>
        <v>11.47809411080606</v>
      </c>
      <c r="K83" s="184">
        <f>'Pseudo-load coefficients'!K273</f>
        <v>11.47809411080606</v>
      </c>
      <c r="L83" s="184">
        <f>'Pseudo-load coefficients'!L273</f>
        <v>10.355921076769139</v>
      </c>
      <c r="M83" s="184">
        <f>'Pseudo-load coefficients'!M273</f>
        <v>10.355921076769139</v>
      </c>
      <c r="N83" s="184">
        <f>'Pseudo-load coefficients'!N273</f>
        <v>9.2037775567173288</v>
      </c>
      <c r="O83" s="184">
        <f>'Pseudo-load coefficients'!O273</f>
        <v>8.8861757286211809</v>
      </c>
      <c r="P83" s="184">
        <f>'Pseudo-load coefficients'!P273</f>
        <v>8.324135305850346</v>
      </c>
      <c r="Q83" s="184">
        <f>'Pseudo-load coefficients'!Q273</f>
        <v>20.932879565368872</v>
      </c>
      <c r="R83" s="184">
        <f>'Pseudo-load coefficients'!R273</f>
        <v>7.6620749404282051</v>
      </c>
      <c r="S83" s="184">
        <f>'Pseudo-load coefficients'!S273</f>
        <v>7.6620749404282051</v>
      </c>
      <c r="T83" s="184">
        <f>'Pseudo-load coefficients'!T273</f>
        <v>7.6620749404282051</v>
      </c>
      <c r="U83" s="184">
        <f>'Pseudo-load coefficients'!U273</f>
        <v>7.6620749404282051</v>
      </c>
      <c r="V83" s="184">
        <f>'Pseudo-load coefficients'!V273</f>
        <v>7.6620749404282051</v>
      </c>
      <c r="W83" s="184">
        <f>'Pseudo-load coefficients'!W273</f>
        <v>7.6620749404282051</v>
      </c>
      <c r="X83" s="184">
        <f>'Pseudo-load coefficients'!X273</f>
        <v>7.6620749404282051</v>
      </c>
      <c r="Y83" s="184">
        <f>'Pseudo-load coefficients'!Y273</f>
        <v>7.6620749404282051</v>
      </c>
    </row>
    <row r="84" spans="5:25" x14ac:dyDescent="0.25">
      <c r="E84" s="27"/>
      <c r="F84" s="181" t="s">
        <v>193</v>
      </c>
      <c r="G84" s="23" t="s">
        <v>283</v>
      </c>
      <c r="J84" s="184">
        <f>'Pseudo-load coefficients'!J274</f>
        <v>11.47809411080606</v>
      </c>
      <c r="K84" s="184">
        <f>'Pseudo-load coefficients'!K274</f>
        <v>11.47809411080606</v>
      </c>
      <c r="L84" s="184">
        <f>'Pseudo-load coefficients'!L274</f>
        <v>10.355921076769139</v>
      </c>
      <c r="M84" s="184">
        <f>'Pseudo-load coefficients'!M274</f>
        <v>10.355921076769139</v>
      </c>
      <c r="N84" s="184">
        <f>'Pseudo-load coefficients'!N274</f>
        <v>9.2037775567173288</v>
      </c>
      <c r="O84" s="184">
        <f>'Pseudo-load coefficients'!O274</f>
        <v>8.8861757286211809</v>
      </c>
      <c r="P84" s="184">
        <f>'Pseudo-load coefficients'!P274</f>
        <v>8.324135305850346</v>
      </c>
      <c r="Q84" s="184">
        <f>'Pseudo-load coefficients'!Q274</f>
        <v>20.932879565368872</v>
      </c>
      <c r="R84" s="184">
        <f>'Pseudo-load coefficients'!R274</f>
        <v>7.6620749404282051</v>
      </c>
      <c r="S84" s="184">
        <f>'Pseudo-load coefficients'!S274</f>
        <v>7.6620749404282051</v>
      </c>
      <c r="T84" s="184">
        <f>'Pseudo-load coefficients'!T274</f>
        <v>7.6620749404282051</v>
      </c>
      <c r="U84" s="184">
        <f>'Pseudo-load coefficients'!U274</f>
        <v>7.6620749404282051</v>
      </c>
      <c r="V84" s="184">
        <f>'Pseudo-load coefficients'!V274</f>
        <v>7.6620749404282051</v>
      </c>
      <c r="W84" s="184">
        <f>'Pseudo-load coefficients'!W274</f>
        <v>7.6620749404282051</v>
      </c>
      <c r="X84" s="184">
        <f>'Pseudo-load coefficients'!X274</f>
        <v>7.6620749404282051</v>
      </c>
      <c r="Y84" s="184">
        <f>'Pseudo-load coefficients'!Y274</f>
        <v>7.6620749404282051</v>
      </c>
    </row>
    <row r="85" spans="5:25" x14ac:dyDescent="0.25">
      <c r="E85" s="27"/>
      <c r="F85" s="181" t="s">
        <v>194</v>
      </c>
      <c r="G85" s="23" t="s">
        <v>283</v>
      </c>
      <c r="J85" s="184">
        <f>'Pseudo-load coefficients'!J275</f>
        <v>11.613253305832581</v>
      </c>
      <c r="K85" s="184">
        <f>'Pseudo-load coefficients'!K275</f>
        <v>11.613253305832581</v>
      </c>
      <c r="L85" s="184">
        <f>'Pseudo-load coefficients'!L275</f>
        <v>10.477866230989171</v>
      </c>
      <c r="M85" s="184">
        <f>'Pseudo-load coefficients'!M275</f>
        <v>10.477866230989171</v>
      </c>
      <c r="N85" s="184">
        <f>'Pseudo-load coefficients'!N275</f>
        <v>9.3121557555506964</v>
      </c>
      <c r="O85" s="184">
        <f>'Pseudo-load coefficients'!O275</f>
        <v>8.9908140376252792</v>
      </c>
      <c r="P85" s="184">
        <f>'Pseudo-load coefficients'!P275</f>
        <v>8.4221553618256095</v>
      </c>
      <c r="Q85" s="184">
        <f>'Pseudo-load coefficients'!Q275</f>
        <v>21.293777646612067</v>
      </c>
      <c r="R85" s="184">
        <f>'Pseudo-load coefficients'!R275</f>
        <v>7.7522989681442853</v>
      </c>
      <c r="S85" s="184">
        <f>'Pseudo-load coefficients'!S275</f>
        <v>7.7522989681442853</v>
      </c>
      <c r="T85" s="184">
        <f>'Pseudo-load coefficients'!T275</f>
        <v>7.7522989681442853</v>
      </c>
      <c r="U85" s="184">
        <f>'Pseudo-load coefficients'!U275</f>
        <v>7.7522989681442853</v>
      </c>
      <c r="V85" s="184">
        <f>'Pseudo-load coefficients'!V275</f>
        <v>7.7522989681442853</v>
      </c>
      <c r="W85" s="184">
        <f>'Pseudo-load coefficients'!W275</f>
        <v>7.7522989681442853</v>
      </c>
      <c r="X85" s="184">
        <f>'Pseudo-load coefficients'!X275</f>
        <v>7.7522989681442853</v>
      </c>
      <c r="Y85" s="184">
        <f>'Pseudo-load coefficients'!Y275</f>
        <v>7.7522989681442853</v>
      </c>
    </row>
    <row r="86" spans="5:25" x14ac:dyDescent="0.25">
      <c r="E86" s="27"/>
      <c r="F86" s="181" t="s">
        <v>195</v>
      </c>
      <c r="G86" s="23" t="s">
        <v>283</v>
      </c>
      <c r="J86" s="184">
        <f>'Pseudo-load coefficients'!J276</f>
        <v>11.613253305832581</v>
      </c>
      <c r="K86" s="184">
        <f>'Pseudo-load coefficients'!K276</f>
        <v>11.613253305832581</v>
      </c>
      <c r="L86" s="184">
        <f>'Pseudo-load coefficients'!L276</f>
        <v>10.477866230989171</v>
      </c>
      <c r="M86" s="184">
        <f>'Pseudo-load coefficients'!M276</f>
        <v>10.477866230989171</v>
      </c>
      <c r="N86" s="184">
        <f>'Pseudo-load coefficients'!N276</f>
        <v>9.3121557555506964</v>
      </c>
      <c r="O86" s="184">
        <f>'Pseudo-load coefficients'!O276</f>
        <v>8.9908140376252792</v>
      </c>
      <c r="P86" s="184">
        <f>'Pseudo-load coefficients'!P276</f>
        <v>8.4221553618256095</v>
      </c>
      <c r="Q86" s="184">
        <f>'Pseudo-load coefficients'!Q276</f>
        <v>21.293777646612067</v>
      </c>
      <c r="R86" s="184">
        <f>'Pseudo-load coefficients'!R276</f>
        <v>7.7522989681442853</v>
      </c>
      <c r="S86" s="184">
        <f>'Pseudo-load coefficients'!S276</f>
        <v>7.7522989681442853</v>
      </c>
      <c r="T86" s="184">
        <f>'Pseudo-load coefficients'!T276</f>
        <v>7.7522989681442853</v>
      </c>
      <c r="U86" s="184">
        <f>'Pseudo-load coefficients'!U276</f>
        <v>7.7522989681442853</v>
      </c>
      <c r="V86" s="184">
        <f>'Pseudo-load coefficients'!V276</f>
        <v>7.7522989681442853</v>
      </c>
      <c r="W86" s="184">
        <f>'Pseudo-load coefficients'!W276</f>
        <v>7.7522989681442853</v>
      </c>
      <c r="X86" s="184">
        <f>'Pseudo-load coefficients'!X276</f>
        <v>7.7522989681442853</v>
      </c>
      <c r="Y86" s="184">
        <f>'Pseudo-load coefficients'!Y276</f>
        <v>7.7522989681442853</v>
      </c>
    </row>
    <row r="87" spans="5:25" x14ac:dyDescent="0.25">
      <c r="E87" s="27"/>
      <c r="F87" s="181" t="s">
        <v>196</v>
      </c>
      <c r="G87" s="23" t="s">
        <v>283</v>
      </c>
      <c r="J87" s="184">
        <f>'Pseudo-load coefficients'!J277</f>
        <v>11.47809411080606</v>
      </c>
      <c r="K87" s="184">
        <f>'Pseudo-load coefficients'!K277</f>
        <v>11.47809411080606</v>
      </c>
      <c r="L87" s="184">
        <f>'Pseudo-load coefficients'!L277</f>
        <v>10.355921076769139</v>
      </c>
      <c r="M87" s="184">
        <f>'Pseudo-load coefficients'!M277</f>
        <v>10.355921076769139</v>
      </c>
      <c r="N87" s="184">
        <f>'Pseudo-load coefficients'!N277</f>
        <v>9.2037775567173288</v>
      </c>
      <c r="O87" s="184">
        <f>'Pseudo-load coefficients'!O277</f>
        <v>8.8861757286211809</v>
      </c>
      <c r="P87" s="184">
        <f>'Pseudo-load coefficients'!P277</f>
        <v>8.324135305850346</v>
      </c>
      <c r="Q87" s="184">
        <f>'Pseudo-load coefficients'!Q277</f>
        <v>20.932879565368872</v>
      </c>
      <c r="R87" s="184">
        <f>'Pseudo-load coefficients'!R277</f>
        <v>7.6620749404282051</v>
      </c>
      <c r="S87" s="184">
        <f>'Pseudo-load coefficients'!S277</f>
        <v>7.6620749404282051</v>
      </c>
      <c r="T87" s="184">
        <f>'Pseudo-load coefficients'!T277</f>
        <v>7.6620749404282051</v>
      </c>
      <c r="U87" s="184">
        <f>'Pseudo-load coefficients'!U277</f>
        <v>7.6620749404282051</v>
      </c>
      <c r="V87" s="184">
        <f>'Pseudo-load coefficients'!V277</f>
        <v>7.6620749404282051</v>
      </c>
      <c r="W87" s="184">
        <f>'Pseudo-load coefficients'!W277</f>
        <v>7.6620749404282051</v>
      </c>
      <c r="X87" s="184">
        <f>'Pseudo-load coefficients'!X277</f>
        <v>7.6620749404282051</v>
      </c>
      <c r="Y87" s="184">
        <f>'Pseudo-load coefficients'!Y277</f>
        <v>7.6620749404282051</v>
      </c>
    </row>
    <row r="88" spans="5:25" x14ac:dyDescent="0.25">
      <c r="E88" s="27"/>
      <c r="F88" s="181" t="s">
        <v>197</v>
      </c>
      <c r="G88" s="23" t="s">
        <v>283</v>
      </c>
      <c r="J88" s="184">
        <f>'Pseudo-load coefficients'!J278</f>
        <v>11.613253305832581</v>
      </c>
      <c r="K88" s="184">
        <f>'Pseudo-load coefficients'!K278</f>
        <v>11.613253305832581</v>
      </c>
      <c r="L88" s="184">
        <f>'Pseudo-load coefficients'!L278</f>
        <v>10.477866230989171</v>
      </c>
      <c r="M88" s="184">
        <f>'Pseudo-load coefficients'!M278</f>
        <v>10.477866230989171</v>
      </c>
      <c r="N88" s="184">
        <f>'Pseudo-load coefficients'!N278</f>
        <v>9.3121557555506964</v>
      </c>
      <c r="O88" s="184">
        <f>'Pseudo-load coefficients'!O278</f>
        <v>8.9908140376252792</v>
      </c>
      <c r="P88" s="184">
        <f>'Pseudo-load coefficients'!P278</f>
        <v>8.4221553618256095</v>
      </c>
      <c r="Q88" s="184">
        <f>'Pseudo-load coefficients'!Q278</f>
        <v>21.293777646612067</v>
      </c>
      <c r="R88" s="184">
        <f>'Pseudo-load coefficients'!R278</f>
        <v>7.7522989681442853</v>
      </c>
      <c r="S88" s="184">
        <f>'Pseudo-load coefficients'!S278</f>
        <v>7.7522989681442853</v>
      </c>
      <c r="T88" s="184">
        <f>'Pseudo-load coefficients'!T278</f>
        <v>7.7522989681442853</v>
      </c>
      <c r="U88" s="184">
        <f>'Pseudo-load coefficients'!U278</f>
        <v>7.7522989681442853</v>
      </c>
      <c r="V88" s="184">
        <f>'Pseudo-load coefficients'!V278</f>
        <v>7.7522989681442853</v>
      </c>
      <c r="W88" s="184">
        <f>'Pseudo-load coefficients'!W278</f>
        <v>7.7522989681442853</v>
      </c>
      <c r="X88" s="184">
        <f>'Pseudo-load coefficients'!X278</f>
        <v>7.7522989681442853</v>
      </c>
      <c r="Y88" s="184">
        <f>'Pseudo-load coefficients'!Y278</f>
        <v>7.7522989681442853</v>
      </c>
    </row>
    <row r="89" spans="5:25" x14ac:dyDescent="0.25">
      <c r="E89" s="27"/>
      <c r="F89" s="181" t="s">
        <v>198</v>
      </c>
      <c r="G89" s="23" t="s">
        <v>283</v>
      </c>
      <c r="J89" s="184">
        <f>'Pseudo-load coefficients'!J279</f>
        <v>11.613253305832581</v>
      </c>
      <c r="K89" s="184">
        <f>'Pseudo-load coefficients'!K279</f>
        <v>11.613253305832581</v>
      </c>
      <c r="L89" s="184">
        <f>'Pseudo-load coefficients'!L279</f>
        <v>10.477866230989171</v>
      </c>
      <c r="M89" s="184">
        <f>'Pseudo-load coefficients'!M279</f>
        <v>10.477866230989171</v>
      </c>
      <c r="N89" s="184">
        <f>'Pseudo-load coefficients'!N279</f>
        <v>9.3121557555506964</v>
      </c>
      <c r="O89" s="184">
        <f>'Pseudo-load coefficients'!O279</f>
        <v>8.9908140376252792</v>
      </c>
      <c r="P89" s="184">
        <f>'Pseudo-load coefficients'!P279</f>
        <v>8.4221553618256095</v>
      </c>
      <c r="Q89" s="184">
        <f>'Pseudo-load coefficients'!Q279</f>
        <v>21.293777646612067</v>
      </c>
      <c r="R89" s="184">
        <f>'Pseudo-load coefficients'!R279</f>
        <v>7.7522989681442853</v>
      </c>
      <c r="S89" s="184">
        <f>'Pseudo-load coefficients'!S279</f>
        <v>7.7522989681442853</v>
      </c>
      <c r="T89" s="184">
        <f>'Pseudo-load coefficients'!T279</f>
        <v>7.7522989681442853</v>
      </c>
      <c r="U89" s="184">
        <f>'Pseudo-load coefficients'!U279</f>
        <v>7.7522989681442853</v>
      </c>
      <c r="V89" s="184">
        <f>'Pseudo-load coefficients'!V279</f>
        <v>7.7522989681442853</v>
      </c>
      <c r="W89" s="184">
        <f>'Pseudo-load coefficients'!W279</f>
        <v>7.7522989681442853</v>
      </c>
      <c r="X89" s="184">
        <f>'Pseudo-load coefficients'!X279</f>
        <v>7.7522989681442853</v>
      </c>
      <c r="Y89" s="184">
        <f>'Pseudo-load coefficients'!Y279</f>
        <v>7.7522989681442853</v>
      </c>
    </row>
    <row r="90" spans="5:25" x14ac:dyDescent="0.25">
      <c r="E90" s="27"/>
      <c r="F90" s="182" t="s">
        <v>199</v>
      </c>
      <c r="G90" s="57" t="s">
        <v>283</v>
      </c>
      <c r="H90" s="28"/>
      <c r="I90" s="28"/>
      <c r="J90" s="185">
        <f>'Pseudo-load coefficients'!J280</f>
        <v>11.613253305832581</v>
      </c>
      <c r="K90" s="185">
        <f>'Pseudo-load coefficients'!K280</f>
        <v>11.613253305832581</v>
      </c>
      <c r="L90" s="185">
        <f>'Pseudo-load coefficients'!L280</f>
        <v>10.477866230989171</v>
      </c>
      <c r="M90" s="185">
        <f>'Pseudo-load coefficients'!M280</f>
        <v>10.477866230989171</v>
      </c>
      <c r="N90" s="185">
        <f>'Pseudo-load coefficients'!N280</f>
        <v>9.3121557555506964</v>
      </c>
      <c r="O90" s="185">
        <f>'Pseudo-load coefficients'!O280</f>
        <v>8.9908140376252792</v>
      </c>
      <c r="P90" s="185">
        <f>'Pseudo-load coefficients'!P280</f>
        <v>8.4221553618256095</v>
      </c>
      <c r="Q90" s="185">
        <f>'Pseudo-load coefficients'!Q280</f>
        <v>21.293777646612067</v>
      </c>
      <c r="R90" s="185">
        <f>'Pseudo-load coefficients'!R280</f>
        <v>7.7522989681442853</v>
      </c>
      <c r="S90" s="185">
        <f>'Pseudo-load coefficients'!S280</f>
        <v>7.7522989681442853</v>
      </c>
      <c r="T90" s="185">
        <f>'Pseudo-load coefficients'!T280</f>
        <v>7.7522989681442853</v>
      </c>
      <c r="U90" s="185">
        <f>'Pseudo-load coefficients'!U280</f>
        <v>7.7522989681442853</v>
      </c>
      <c r="V90" s="185">
        <f>'Pseudo-load coefficients'!V280</f>
        <v>7.7522989681442853</v>
      </c>
      <c r="W90" s="185">
        <f>'Pseudo-load coefficients'!W280</f>
        <v>7.7522989681442853</v>
      </c>
      <c r="X90" s="185">
        <f>'Pseudo-load coefficients'!X280</f>
        <v>7.7522989681442853</v>
      </c>
      <c r="Y90" s="185">
        <f>'Pseudo-load coefficients'!Y280</f>
        <v>7.7522989681442853</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0.79903321998071986</v>
      </c>
      <c r="K93" s="420">
        <f>'Pseudo-load coefficients'!K283</f>
        <v>0.79903321998071986</v>
      </c>
      <c r="L93" s="420">
        <f>'Pseudo-load coefficients'!L283</f>
        <v>0.72091454242798059</v>
      </c>
      <c r="M93" s="420">
        <f>'Pseudo-load coefficients'!M283</f>
        <v>0.72091454242798059</v>
      </c>
      <c r="N93" s="420">
        <f>'Pseudo-load coefficients'!N283</f>
        <v>0.64070950683411665</v>
      </c>
      <c r="O93" s="420">
        <f>'Pseudo-load coefficients'!O283</f>
        <v>0.61860005129859263</v>
      </c>
      <c r="P93" s="420">
        <f>'Pseudo-load coefficients'!P283</f>
        <v>0.57947430756182439</v>
      </c>
      <c r="Q93" s="420">
        <f>'Pseudo-load coefficients'!Q283</f>
        <v>0.70930917625423329</v>
      </c>
      <c r="R93" s="420">
        <f>'Pseudo-load coefficients'!R283</f>
        <v>0.5333858001408206</v>
      </c>
      <c r="S93" s="420">
        <f>'Pseudo-load coefficients'!S283</f>
        <v>0.5333858001408206</v>
      </c>
      <c r="T93" s="420">
        <f>'Pseudo-load coefficients'!T283</f>
        <v>0.5333858001408206</v>
      </c>
      <c r="U93" s="420">
        <f>'Pseudo-load coefficients'!U283</f>
        <v>0.5333858001408206</v>
      </c>
      <c r="V93" s="420">
        <f>'Pseudo-load coefficients'!V283</f>
        <v>0.5333858001408206</v>
      </c>
      <c r="W93" s="420">
        <f>'Pseudo-load coefficients'!W283</f>
        <v>0.5333858001408206</v>
      </c>
      <c r="X93" s="420">
        <f>'Pseudo-load coefficients'!X283</f>
        <v>0.5333858001408206</v>
      </c>
      <c r="Y93" s="420">
        <f>'Pseudo-load coefficients'!Y283</f>
        <v>0.5333858001408206</v>
      </c>
    </row>
    <row r="94" spans="5:25" x14ac:dyDescent="0.25">
      <c r="E94" s="27"/>
      <c r="F94" s="181" t="s">
        <v>191</v>
      </c>
      <c r="G94" s="23" t="s">
        <v>283</v>
      </c>
      <c r="J94" s="184">
        <f>'Pseudo-load coefficients'!J283</f>
        <v>0.79903321998071986</v>
      </c>
      <c r="K94" s="184">
        <f>'Pseudo-load coefficients'!K283</f>
        <v>0.79903321998071986</v>
      </c>
      <c r="L94" s="184">
        <f>'Pseudo-load coefficients'!L283</f>
        <v>0.72091454242798059</v>
      </c>
      <c r="M94" s="184">
        <f>'Pseudo-load coefficients'!M283</f>
        <v>0.72091454242798059</v>
      </c>
      <c r="N94" s="184">
        <f>'Pseudo-load coefficients'!N283</f>
        <v>0.64070950683411665</v>
      </c>
      <c r="O94" s="184">
        <f>'Pseudo-load coefficients'!O283</f>
        <v>0.61860005129859263</v>
      </c>
      <c r="P94" s="184">
        <f>'Pseudo-load coefficients'!P283</f>
        <v>0.57947430756182439</v>
      </c>
      <c r="Q94" s="184">
        <f>'Pseudo-load coefficients'!Q283</f>
        <v>0.70930917625423329</v>
      </c>
      <c r="R94" s="184">
        <f>'Pseudo-load coefficients'!R283</f>
        <v>0.5333858001408206</v>
      </c>
      <c r="S94" s="184">
        <f>'Pseudo-load coefficients'!S283</f>
        <v>0.5333858001408206</v>
      </c>
      <c r="T94" s="184">
        <f>'Pseudo-load coefficients'!T283</f>
        <v>0.5333858001408206</v>
      </c>
      <c r="U94" s="184">
        <f>'Pseudo-load coefficients'!U283</f>
        <v>0.5333858001408206</v>
      </c>
      <c r="V94" s="184">
        <f>'Pseudo-load coefficients'!V283</f>
        <v>0.5333858001408206</v>
      </c>
      <c r="W94" s="184">
        <f>'Pseudo-load coefficients'!W283</f>
        <v>0.5333858001408206</v>
      </c>
      <c r="X94" s="184">
        <f>'Pseudo-load coefficients'!X283</f>
        <v>0.5333858001408206</v>
      </c>
      <c r="Y94" s="184">
        <f>'Pseudo-load coefficients'!Y283</f>
        <v>0.5333858001408206</v>
      </c>
    </row>
    <row r="95" spans="5:25" x14ac:dyDescent="0.25">
      <c r="E95" s="27"/>
      <c r="F95" s="181" t="s">
        <v>192</v>
      </c>
      <c r="G95" s="23" t="s">
        <v>283</v>
      </c>
      <c r="J95" s="184">
        <f>'Pseudo-load coefficients'!J284</f>
        <v>1.2531301102742101</v>
      </c>
      <c r="K95" s="184">
        <f>'Pseudo-load coefficients'!K284</f>
        <v>1.2531301102742101</v>
      </c>
      <c r="L95" s="184">
        <f>'Pseudo-load coefficients'!L284</f>
        <v>1.1306159712268975</v>
      </c>
      <c r="M95" s="184">
        <f>'Pseudo-load coefficients'!M284</f>
        <v>1.1306159712268975</v>
      </c>
      <c r="N95" s="184">
        <f>'Pseudo-load coefficients'!N284</f>
        <v>1.0048297803840303</v>
      </c>
      <c r="O95" s="184">
        <f>'Pseudo-load coefficients'!O284</f>
        <v>0.97015534663019642</v>
      </c>
      <c r="P95" s="184">
        <f>'Pseudo-load coefficients'!P284</f>
        <v>0.90879413368262973</v>
      </c>
      <c r="Q95" s="184">
        <f>'Pseudo-load coefficients'!Q284</f>
        <v>0.82671544869349733</v>
      </c>
      <c r="R95" s="184">
        <f>'Pseudo-load coefficients'!R284</f>
        <v>0.83651316345181781</v>
      </c>
      <c r="S95" s="184">
        <f>'Pseudo-load coefficients'!S284</f>
        <v>0.83651316345181781</v>
      </c>
      <c r="T95" s="184">
        <f>'Pseudo-load coefficients'!T284</f>
        <v>0.83651316345181781</v>
      </c>
      <c r="U95" s="184">
        <f>'Pseudo-load coefficients'!U284</f>
        <v>0.83651316345181781</v>
      </c>
      <c r="V95" s="184">
        <f>'Pseudo-load coefficients'!V284</f>
        <v>0.83651316345181781</v>
      </c>
      <c r="W95" s="184">
        <f>'Pseudo-load coefficients'!W284</f>
        <v>0.83651316345181781</v>
      </c>
      <c r="X95" s="184">
        <f>'Pseudo-load coefficients'!X284</f>
        <v>0.83651316345181781</v>
      </c>
      <c r="Y95" s="184">
        <f>'Pseudo-load coefficients'!Y284</f>
        <v>0.83651316345181781</v>
      </c>
    </row>
    <row r="96" spans="5:25" x14ac:dyDescent="0.25">
      <c r="E96" s="27"/>
      <c r="F96" s="181" t="s">
        <v>193</v>
      </c>
      <c r="G96" s="23" t="s">
        <v>283</v>
      </c>
      <c r="J96" s="184">
        <f>'Pseudo-load coefficients'!J285</f>
        <v>1.2531301102742101</v>
      </c>
      <c r="K96" s="184">
        <f>'Pseudo-load coefficients'!K285</f>
        <v>1.2531301102742101</v>
      </c>
      <c r="L96" s="184">
        <f>'Pseudo-load coefficients'!L285</f>
        <v>1.1306159712268975</v>
      </c>
      <c r="M96" s="184">
        <f>'Pseudo-load coefficients'!M285</f>
        <v>1.1306159712268975</v>
      </c>
      <c r="N96" s="184">
        <f>'Pseudo-load coefficients'!N285</f>
        <v>1.0048297803840303</v>
      </c>
      <c r="O96" s="184">
        <f>'Pseudo-load coefficients'!O285</f>
        <v>0.97015534663019642</v>
      </c>
      <c r="P96" s="184">
        <f>'Pseudo-load coefficients'!P285</f>
        <v>0.90879413368262973</v>
      </c>
      <c r="Q96" s="184">
        <f>'Pseudo-load coefficients'!Q285</f>
        <v>0.82671544869349733</v>
      </c>
      <c r="R96" s="184">
        <f>'Pseudo-load coefficients'!R285</f>
        <v>0.83651316345181781</v>
      </c>
      <c r="S96" s="184">
        <f>'Pseudo-load coefficients'!S285</f>
        <v>0.83651316345181781</v>
      </c>
      <c r="T96" s="184">
        <f>'Pseudo-load coefficients'!T285</f>
        <v>0.83651316345181781</v>
      </c>
      <c r="U96" s="184">
        <f>'Pseudo-load coefficients'!U285</f>
        <v>0.83651316345181781</v>
      </c>
      <c r="V96" s="184">
        <f>'Pseudo-load coefficients'!V285</f>
        <v>0.83651316345181781</v>
      </c>
      <c r="W96" s="184">
        <f>'Pseudo-load coefficients'!W285</f>
        <v>0.83651316345181781</v>
      </c>
      <c r="X96" s="184">
        <f>'Pseudo-load coefficients'!X285</f>
        <v>0.83651316345181781</v>
      </c>
      <c r="Y96" s="184">
        <f>'Pseudo-load coefficients'!Y285</f>
        <v>0.83651316345181781</v>
      </c>
    </row>
    <row r="97" spans="3:25" x14ac:dyDescent="0.25">
      <c r="E97" s="27"/>
      <c r="F97" s="181" t="s">
        <v>194</v>
      </c>
      <c r="G97" s="23" t="s">
        <v>283</v>
      </c>
      <c r="J97" s="184">
        <f>'Pseudo-load coefficients'!J286</f>
        <v>1.3904403196532216</v>
      </c>
      <c r="K97" s="184">
        <f>'Pseudo-load coefficients'!K286</f>
        <v>1.3904403196532216</v>
      </c>
      <c r="L97" s="184">
        <f>'Pseudo-load coefficients'!L286</f>
        <v>1.2545018426648196</v>
      </c>
      <c r="M97" s="184">
        <f>'Pseudo-load coefficients'!M286</f>
        <v>1.2545018426648196</v>
      </c>
      <c r="N97" s="184">
        <f>'Pseudo-load coefficients'!N286</f>
        <v>1.1149327827806497</v>
      </c>
      <c r="O97" s="184">
        <f>'Pseudo-load coefficients'!O286</f>
        <v>1.0764589400749427</v>
      </c>
      <c r="P97" s="184">
        <f>'Pseudo-load coefficients'!P286</f>
        <v>1.0083741467676823</v>
      </c>
      <c r="Q97" s="184">
        <f>'Pseudo-load coefficients'!Q286</f>
        <v>0.89867929197390206</v>
      </c>
      <c r="R97" s="184">
        <f>'Pseudo-load coefficients'!R286</f>
        <v>0.92817307703950935</v>
      </c>
      <c r="S97" s="184">
        <f>'Pseudo-load coefficients'!S286</f>
        <v>0.92817307703950935</v>
      </c>
      <c r="T97" s="184">
        <f>'Pseudo-load coefficients'!T286</f>
        <v>0.92817307703950935</v>
      </c>
      <c r="U97" s="184">
        <f>'Pseudo-load coefficients'!U286</f>
        <v>0.92817307703950935</v>
      </c>
      <c r="V97" s="184">
        <f>'Pseudo-load coefficients'!V286</f>
        <v>0.92817307703950935</v>
      </c>
      <c r="W97" s="184">
        <f>'Pseudo-load coefficients'!W286</f>
        <v>0.92817307703950935</v>
      </c>
      <c r="X97" s="184">
        <f>'Pseudo-load coefficients'!X286</f>
        <v>0.92817307703950935</v>
      </c>
      <c r="Y97" s="184">
        <f>'Pseudo-load coefficients'!Y286</f>
        <v>0.92817307703950935</v>
      </c>
    </row>
    <row r="98" spans="3:25" x14ac:dyDescent="0.25">
      <c r="E98" s="27"/>
      <c r="F98" s="181" t="s">
        <v>195</v>
      </c>
      <c r="G98" s="23" t="s">
        <v>283</v>
      </c>
      <c r="J98" s="184">
        <f>'Pseudo-load coefficients'!J287</f>
        <v>1.3904403196532216</v>
      </c>
      <c r="K98" s="184">
        <f>'Pseudo-load coefficients'!K287</f>
        <v>1.3904403196532216</v>
      </c>
      <c r="L98" s="184">
        <f>'Pseudo-load coefficients'!L287</f>
        <v>1.2545018426648196</v>
      </c>
      <c r="M98" s="184">
        <f>'Pseudo-load coefficients'!M287</f>
        <v>1.2545018426648196</v>
      </c>
      <c r="N98" s="184">
        <f>'Pseudo-load coefficients'!N287</f>
        <v>1.1149327827806497</v>
      </c>
      <c r="O98" s="184">
        <f>'Pseudo-load coefficients'!O287</f>
        <v>1.0764589400749427</v>
      </c>
      <c r="P98" s="184">
        <f>'Pseudo-load coefficients'!P287</f>
        <v>1.0083741467676823</v>
      </c>
      <c r="Q98" s="184">
        <f>'Pseudo-load coefficients'!Q287</f>
        <v>0.89867929197390206</v>
      </c>
      <c r="R98" s="184">
        <f>'Pseudo-load coefficients'!R287</f>
        <v>0.92817307703950935</v>
      </c>
      <c r="S98" s="184">
        <f>'Pseudo-load coefficients'!S287</f>
        <v>0.92817307703950935</v>
      </c>
      <c r="T98" s="184">
        <f>'Pseudo-load coefficients'!T287</f>
        <v>0.92817307703950935</v>
      </c>
      <c r="U98" s="184">
        <f>'Pseudo-load coefficients'!U287</f>
        <v>0.92817307703950935</v>
      </c>
      <c r="V98" s="184">
        <f>'Pseudo-load coefficients'!V287</f>
        <v>0.92817307703950935</v>
      </c>
      <c r="W98" s="184">
        <f>'Pseudo-load coefficients'!W287</f>
        <v>0.92817307703950935</v>
      </c>
      <c r="X98" s="184">
        <f>'Pseudo-load coefficients'!X287</f>
        <v>0.92817307703950935</v>
      </c>
      <c r="Y98" s="184">
        <f>'Pseudo-load coefficients'!Y287</f>
        <v>0.92817307703950935</v>
      </c>
    </row>
    <row r="99" spans="3:25" x14ac:dyDescent="0.25">
      <c r="E99" s="27"/>
      <c r="F99" s="181" t="s">
        <v>196</v>
      </c>
      <c r="G99" s="23" t="s">
        <v>283</v>
      </c>
      <c r="J99" s="184">
        <f>'Pseudo-load coefficients'!J288</f>
        <v>1.2531301102742101</v>
      </c>
      <c r="K99" s="184">
        <f>'Pseudo-load coefficients'!K288</f>
        <v>1.2531301102742101</v>
      </c>
      <c r="L99" s="184">
        <f>'Pseudo-load coefficients'!L288</f>
        <v>1.1306159712268975</v>
      </c>
      <c r="M99" s="184">
        <f>'Pseudo-load coefficients'!M288</f>
        <v>1.1306159712268975</v>
      </c>
      <c r="N99" s="184">
        <f>'Pseudo-load coefficients'!N288</f>
        <v>1.0048297803840303</v>
      </c>
      <c r="O99" s="184">
        <f>'Pseudo-load coefficients'!O288</f>
        <v>0.97015534663019642</v>
      </c>
      <c r="P99" s="184">
        <f>'Pseudo-load coefficients'!P288</f>
        <v>0.90879413368262973</v>
      </c>
      <c r="Q99" s="184">
        <f>'Pseudo-load coefficients'!Q288</f>
        <v>0.82671544869349733</v>
      </c>
      <c r="R99" s="184">
        <f>'Pseudo-load coefficients'!R288</f>
        <v>0.83651316345181781</v>
      </c>
      <c r="S99" s="184">
        <f>'Pseudo-load coefficients'!S288</f>
        <v>0.83651316345181781</v>
      </c>
      <c r="T99" s="184">
        <f>'Pseudo-load coefficients'!T288</f>
        <v>0.83651316345181781</v>
      </c>
      <c r="U99" s="184">
        <f>'Pseudo-load coefficients'!U288</f>
        <v>0.83651316345181781</v>
      </c>
      <c r="V99" s="184">
        <f>'Pseudo-load coefficients'!V288</f>
        <v>0.83651316345181781</v>
      </c>
      <c r="W99" s="184">
        <f>'Pseudo-load coefficients'!W288</f>
        <v>0.83651316345181781</v>
      </c>
      <c r="X99" s="184">
        <f>'Pseudo-load coefficients'!X288</f>
        <v>0.83651316345181781</v>
      </c>
      <c r="Y99" s="184">
        <f>'Pseudo-load coefficients'!Y288</f>
        <v>0.83651316345181781</v>
      </c>
    </row>
    <row r="100" spans="3:25" x14ac:dyDescent="0.25">
      <c r="E100" s="27"/>
      <c r="F100" s="181" t="s">
        <v>197</v>
      </c>
      <c r="G100" s="23" t="s">
        <v>283</v>
      </c>
      <c r="J100" s="184">
        <f>'Pseudo-load coefficients'!J289</f>
        <v>1.3904403196532216</v>
      </c>
      <c r="K100" s="184">
        <f>'Pseudo-load coefficients'!K289</f>
        <v>1.3904403196532216</v>
      </c>
      <c r="L100" s="184">
        <f>'Pseudo-load coefficients'!L289</f>
        <v>1.2545018426648196</v>
      </c>
      <c r="M100" s="184">
        <f>'Pseudo-load coefficients'!M289</f>
        <v>1.2545018426648196</v>
      </c>
      <c r="N100" s="184">
        <f>'Pseudo-load coefficients'!N289</f>
        <v>1.1149327827806497</v>
      </c>
      <c r="O100" s="184">
        <f>'Pseudo-load coefficients'!O289</f>
        <v>1.0764589400749427</v>
      </c>
      <c r="P100" s="184">
        <f>'Pseudo-load coefficients'!P289</f>
        <v>1.0083741467676823</v>
      </c>
      <c r="Q100" s="184">
        <f>'Pseudo-load coefficients'!Q289</f>
        <v>0.89867929197390206</v>
      </c>
      <c r="R100" s="184">
        <f>'Pseudo-load coefficients'!R289</f>
        <v>0.92817307703950935</v>
      </c>
      <c r="S100" s="184">
        <f>'Pseudo-load coefficients'!S289</f>
        <v>0.92817307703950935</v>
      </c>
      <c r="T100" s="184">
        <f>'Pseudo-load coefficients'!T289</f>
        <v>0.92817307703950935</v>
      </c>
      <c r="U100" s="184">
        <f>'Pseudo-load coefficients'!U289</f>
        <v>0.92817307703950935</v>
      </c>
      <c r="V100" s="184">
        <f>'Pseudo-load coefficients'!V289</f>
        <v>0.92817307703950935</v>
      </c>
      <c r="W100" s="184">
        <f>'Pseudo-load coefficients'!W289</f>
        <v>0.92817307703950935</v>
      </c>
      <c r="X100" s="184">
        <f>'Pseudo-load coefficients'!X289</f>
        <v>0.92817307703950935</v>
      </c>
      <c r="Y100" s="184">
        <f>'Pseudo-load coefficients'!Y289</f>
        <v>0.92817307703950935</v>
      </c>
    </row>
    <row r="101" spans="3:25" x14ac:dyDescent="0.25">
      <c r="E101" s="27"/>
      <c r="F101" s="181" t="s">
        <v>198</v>
      </c>
      <c r="G101" s="23" t="s">
        <v>283</v>
      </c>
      <c r="J101" s="184">
        <f>'Pseudo-load coefficients'!J290</f>
        <v>1.3904403196532216</v>
      </c>
      <c r="K101" s="184">
        <f>'Pseudo-load coefficients'!K290</f>
        <v>1.3904403196532216</v>
      </c>
      <c r="L101" s="184">
        <f>'Pseudo-load coefficients'!L290</f>
        <v>1.2545018426648196</v>
      </c>
      <c r="M101" s="184">
        <f>'Pseudo-load coefficients'!M290</f>
        <v>1.2545018426648196</v>
      </c>
      <c r="N101" s="184">
        <f>'Pseudo-load coefficients'!N290</f>
        <v>1.1149327827806497</v>
      </c>
      <c r="O101" s="184">
        <f>'Pseudo-load coefficients'!O290</f>
        <v>1.0764589400749427</v>
      </c>
      <c r="P101" s="184">
        <f>'Pseudo-load coefficients'!P290</f>
        <v>1.0083741467676823</v>
      </c>
      <c r="Q101" s="184">
        <f>'Pseudo-load coefficients'!Q290</f>
        <v>0.89867929197390206</v>
      </c>
      <c r="R101" s="184">
        <f>'Pseudo-load coefficients'!R290</f>
        <v>0.92817307703950935</v>
      </c>
      <c r="S101" s="184">
        <f>'Pseudo-load coefficients'!S290</f>
        <v>0.92817307703950935</v>
      </c>
      <c r="T101" s="184">
        <f>'Pseudo-load coefficients'!T290</f>
        <v>0.92817307703950935</v>
      </c>
      <c r="U101" s="184">
        <f>'Pseudo-load coefficients'!U290</f>
        <v>0.92817307703950935</v>
      </c>
      <c r="V101" s="184">
        <f>'Pseudo-load coefficients'!V290</f>
        <v>0.92817307703950935</v>
      </c>
      <c r="W101" s="184">
        <f>'Pseudo-load coefficients'!W290</f>
        <v>0.92817307703950935</v>
      </c>
      <c r="X101" s="184">
        <f>'Pseudo-load coefficients'!X290</f>
        <v>0.92817307703950935</v>
      </c>
      <c r="Y101" s="184">
        <f>'Pseudo-load coefficients'!Y290</f>
        <v>0.92817307703950935</v>
      </c>
    </row>
    <row r="102" spans="3:25" x14ac:dyDescent="0.25">
      <c r="E102" s="27"/>
      <c r="F102" s="182" t="s">
        <v>199</v>
      </c>
      <c r="G102" s="57" t="s">
        <v>283</v>
      </c>
      <c r="H102" s="28"/>
      <c r="I102" s="28"/>
      <c r="J102" s="185">
        <f>'Pseudo-load coefficients'!J291</f>
        <v>1.3904403196532216</v>
      </c>
      <c r="K102" s="185">
        <f>'Pseudo-load coefficients'!K291</f>
        <v>1.3904403196532216</v>
      </c>
      <c r="L102" s="185">
        <f>'Pseudo-load coefficients'!L291</f>
        <v>1.2545018426648196</v>
      </c>
      <c r="M102" s="185">
        <f>'Pseudo-load coefficients'!M291</f>
        <v>1.2545018426648196</v>
      </c>
      <c r="N102" s="185">
        <f>'Pseudo-load coefficients'!N291</f>
        <v>1.1149327827806497</v>
      </c>
      <c r="O102" s="185">
        <f>'Pseudo-load coefficients'!O291</f>
        <v>1.0764589400749427</v>
      </c>
      <c r="P102" s="185">
        <f>'Pseudo-load coefficients'!P291</f>
        <v>1.0083741467676823</v>
      </c>
      <c r="Q102" s="185">
        <f>'Pseudo-load coefficients'!Q291</f>
        <v>0.89867929197390206</v>
      </c>
      <c r="R102" s="185">
        <f>'Pseudo-load coefficients'!R291</f>
        <v>0.92817307703950935</v>
      </c>
      <c r="S102" s="185">
        <f>'Pseudo-load coefficients'!S291</f>
        <v>0.92817307703950935</v>
      </c>
      <c r="T102" s="185">
        <f>'Pseudo-load coefficients'!T291</f>
        <v>0.92817307703950935</v>
      </c>
      <c r="U102" s="185">
        <f>'Pseudo-load coefficients'!U291</f>
        <v>0.92817307703950935</v>
      </c>
      <c r="V102" s="185">
        <f>'Pseudo-load coefficients'!V291</f>
        <v>0.92817307703950935</v>
      </c>
      <c r="W102" s="185">
        <f>'Pseudo-load coefficients'!W291</f>
        <v>0.92817307703950935</v>
      </c>
      <c r="X102" s="185">
        <f>'Pseudo-load coefficients'!X291</f>
        <v>0.92817307703950935</v>
      </c>
      <c r="Y102" s="185">
        <f>'Pseudo-load coefficients'!Y291</f>
        <v>0.92817307703950935</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5.6388540924782987E-2</v>
      </c>
      <c r="K105" s="420">
        <f>'Pseudo-load coefficients'!K294</f>
        <v>5.6388540924782987E-2</v>
      </c>
      <c r="L105" s="420">
        <f>'Pseudo-load coefficients'!L294</f>
        <v>5.0875630902995829E-2</v>
      </c>
      <c r="M105" s="420">
        <f>'Pseudo-load coefficients'!M294</f>
        <v>5.0875630902995829E-2</v>
      </c>
      <c r="N105" s="420">
        <f>'Pseudo-load coefficients'!N294</f>
        <v>4.521548459259913E-2</v>
      </c>
      <c r="O105" s="420">
        <f>'Pseudo-load coefficients'!O294</f>
        <v>4.3655199103693358E-2</v>
      </c>
      <c r="P105" s="420">
        <f>'Pseudo-load coefficients'!P294</f>
        <v>4.0894057831035682E-2</v>
      </c>
      <c r="Q105" s="420">
        <f>'Pseudo-load coefficients'!Q294</f>
        <v>3.4817618788665849E-2</v>
      </c>
      <c r="R105" s="420">
        <f>'Pseudo-load coefficients'!R294</f>
        <v>3.7641547645121079E-2</v>
      </c>
      <c r="S105" s="420">
        <f>'Pseudo-load coefficients'!S294</f>
        <v>3.7641547645121079E-2</v>
      </c>
      <c r="T105" s="420">
        <f>'Pseudo-load coefficients'!T294</f>
        <v>3.7641547645121079E-2</v>
      </c>
      <c r="U105" s="420">
        <f>'Pseudo-load coefficients'!U294</f>
        <v>3.7641547645121079E-2</v>
      </c>
      <c r="V105" s="420">
        <f>'Pseudo-load coefficients'!V294</f>
        <v>3.7641547645121079E-2</v>
      </c>
      <c r="W105" s="420">
        <f>'Pseudo-load coefficients'!W294</f>
        <v>3.7641547645121079E-2</v>
      </c>
      <c r="X105" s="420">
        <f>'Pseudo-load coefficients'!X294</f>
        <v>3.7641547645121079E-2</v>
      </c>
      <c r="Y105" s="420">
        <f>'Pseudo-load coefficients'!Y294</f>
        <v>3.7641547645121079E-2</v>
      </c>
    </row>
    <row r="106" spans="3:25" x14ac:dyDescent="0.25">
      <c r="C106" s="27"/>
      <c r="E106" s="27"/>
      <c r="F106" s="181" t="s">
        <v>191</v>
      </c>
      <c r="G106" s="23" t="s">
        <v>283</v>
      </c>
      <c r="J106" s="184">
        <f>'Pseudo-load coefficients'!J294</f>
        <v>5.6388540924782987E-2</v>
      </c>
      <c r="K106" s="184">
        <f>'Pseudo-load coefficients'!K294</f>
        <v>5.6388540924782987E-2</v>
      </c>
      <c r="L106" s="184">
        <f>'Pseudo-load coefficients'!L294</f>
        <v>5.0875630902995829E-2</v>
      </c>
      <c r="M106" s="184">
        <f>'Pseudo-load coefficients'!M294</f>
        <v>5.0875630902995829E-2</v>
      </c>
      <c r="N106" s="184">
        <f>'Pseudo-load coefficients'!N294</f>
        <v>4.521548459259913E-2</v>
      </c>
      <c r="O106" s="184">
        <f>'Pseudo-load coefficients'!O294</f>
        <v>4.3655199103693358E-2</v>
      </c>
      <c r="P106" s="184">
        <f>'Pseudo-load coefficients'!P294</f>
        <v>4.0894057831035682E-2</v>
      </c>
      <c r="Q106" s="184">
        <f>'Pseudo-load coefficients'!Q294</f>
        <v>3.4817618788665849E-2</v>
      </c>
      <c r="R106" s="184">
        <f>'Pseudo-load coefficients'!R294</f>
        <v>3.7641547645121079E-2</v>
      </c>
      <c r="S106" s="184">
        <f>'Pseudo-load coefficients'!S294</f>
        <v>3.7641547645121079E-2</v>
      </c>
      <c r="T106" s="184">
        <f>'Pseudo-load coefficients'!T294</f>
        <v>3.7641547645121079E-2</v>
      </c>
      <c r="U106" s="184">
        <f>'Pseudo-load coefficients'!U294</f>
        <v>3.7641547645121079E-2</v>
      </c>
      <c r="V106" s="184">
        <f>'Pseudo-load coefficients'!V294</f>
        <v>3.7641547645121079E-2</v>
      </c>
      <c r="W106" s="184">
        <f>'Pseudo-load coefficients'!W294</f>
        <v>3.7641547645121079E-2</v>
      </c>
      <c r="X106" s="184">
        <f>'Pseudo-load coefficients'!X294</f>
        <v>3.7641547645121079E-2</v>
      </c>
      <c r="Y106" s="184">
        <f>'Pseudo-load coefficients'!Y294</f>
        <v>3.7641547645121079E-2</v>
      </c>
    </row>
    <row r="107" spans="3:25" x14ac:dyDescent="0.25">
      <c r="C107" s="27"/>
      <c r="E107" s="27"/>
      <c r="F107" s="181" t="s">
        <v>192</v>
      </c>
      <c r="G107" s="23" t="s">
        <v>283</v>
      </c>
      <c r="J107" s="184">
        <f>'Pseudo-load coefficients'!J295</f>
        <v>0.22641954503254966</v>
      </c>
      <c r="K107" s="184">
        <f>'Pseudo-load coefficients'!K295</f>
        <v>0.22641954503254966</v>
      </c>
      <c r="L107" s="184">
        <f>'Pseudo-load coefficients'!L295</f>
        <v>0.20428329964532724</v>
      </c>
      <c r="M107" s="184">
        <f>'Pseudo-load coefficients'!M295</f>
        <v>0.20428329964532724</v>
      </c>
      <c r="N107" s="184">
        <f>'Pseudo-load coefficients'!N295</f>
        <v>0.18155584950386713</v>
      </c>
      <c r="O107" s="184">
        <f>'Pseudo-load coefficients'!O295</f>
        <v>0.17529076222327633</v>
      </c>
      <c r="P107" s="184">
        <f>'Pseudo-load coefficients'!P295</f>
        <v>0.16420382256368002</v>
      </c>
      <c r="Q107" s="184">
        <f>'Pseudo-load coefficients'!Q295</f>
        <v>0.13980481275020354</v>
      </c>
      <c r="R107" s="184">
        <f>'Pseudo-load coefficients'!R295</f>
        <v>0.15114386633089064</v>
      </c>
      <c r="S107" s="184">
        <f>'Pseudo-load coefficients'!S295</f>
        <v>0.15114386633089064</v>
      </c>
      <c r="T107" s="184">
        <f>'Pseudo-load coefficients'!T295</f>
        <v>0.15114386633089064</v>
      </c>
      <c r="U107" s="184">
        <f>'Pseudo-load coefficients'!U295</f>
        <v>0.15114386633089064</v>
      </c>
      <c r="V107" s="184">
        <f>'Pseudo-load coefficients'!V295</f>
        <v>0.15114386633089064</v>
      </c>
      <c r="W107" s="184">
        <f>'Pseudo-load coefficients'!W295</f>
        <v>0.15114386633089064</v>
      </c>
      <c r="X107" s="184">
        <f>'Pseudo-load coefficients'!X295</f>
        <v>0.15114386633089064</v>
      </c>
      <c r="Y107" s="184">
        <f>'Pseudo-load coefficients'!Y295</f>
        <v>0.15114386633089064</v>
      </c>
    </row>
    <row r="108" spans="3:25" x14ac:dyDescent="0.25">
      <c r="C108" s="27"/>
      <c r="E108" s="27"/>
      <c r="F108" s="181" t="s">
        <v>193</v>
      </c>
      <c r="G108" s="23" t="s">
        <v>283</v>
      </c>
      <c r="J108" s="184">
        <f>'Pseudo-load coefficients'!J296</f>
        <v>0.22641954503254966</v>
      </c>
      <c r="K108" s="184">
        <f>'Pseudo-load coefficients'!K296</f>
        <v>0.22641954503254966</v>
      </c>
      <c r="L108" s="184">
        <f>'Pseudo-load coefficients'!L296</f>
        <v>0.20428329964532724</v>
      </c>
      <c r="M108" s="184">
        <f>'Pseudo-load coefficients'!M296</f>
        <v>0.20428329964532724</v>
      </c>
      <c r="N108" s="184">
        <f>'Pseudo-load coefficients'!N296</f>
        <v>0.18155584950386713</v>
      </c>
      <c r="O108" s="184">
        <f>'Pseudo-load coefficients'!O296</f>
        <v>0.17529076222327633</v>
      </c>
      <c r="P108" s="184">
        <f>'Pseudo-load coefficients'!P296</f>
        <v>0.16420382256368002</v>
      </c>
      <c r="Q108" s="184">
        <f>'Pseudo-load coefficients'!Q296</f>
        <v>0.13980481275020354</v>
      </c>
      <c r="R108" s="184">
        <f>'Pseudo-load coefficients'!R296</f>
        <v>0.15114386633089064</v>
      </c>
      <c r="S108" s="184">
        <f>'Pseudo-load coefficients'!S296</f>
        <v>0.15114386633089064</v>
      </c>
      <c r="T108" s="184">
        <f>'Pseudo-load coefficients'!T296</f>
        <v>0.15114386633089064</v>
      </c>
      <c r="U108" s="184">
        <f>'Pseudo-load coefficients'!U296</f>
        <v>0.15114386633089064</v>
      </c>
      <c r="V108" s="184">
        <f>'Pseudo-load coefficients'!V296</f>
        <v>0.15114386633089064</v>
      </c>
      <c r="W108" s="184">
        <f>'Pseudo-load coefficients'!W296</f>
        <v>0.15114386633089064</v>
      </c>
      <c r="X108" s="184">
        <f>'Pseudo-load coefficients'!X296</f>
        <v>0.15114386633089064</v>
      </c>
      <c r="Y108" s="184">
        <f>'Pseudo-load coefficients'!Y296</f>
        <v>0.15114386633089064</v>
      </c>
    </row>
    <row r="109" spans="3:25" x14ac:dyDescent="0.25">
      <c r="C109" s="27"/>
      <c r="E109" s="27"/>
      <c r="F109" s="181" t="s">
        <v>194</v>
      </c>
      <c r="G109" s="23" t="s">
        <v>283</v>
      </c>
      <c r="J109" s="184">
        <f>'Pseudo-load coefficients'!J297</f>
        <v>8.8550512781566185E-2</v>
      </c>
      <c r="K109" s="184">
        <f>'Pseudo-load coefficients'!K297</f>
        <v>8.8550512781566185E-2</v>
      </c>
      <c r="L109" s="184">
        <f>'Pseudo-load coefficients'!L297</f>
        <v>7.9893239489124343E-2</v>
      </c>
      <c r="M109" s="184">
        <f>'Pseudo-load coefficients'!M297</f>
        <v>7.9893239489124343E-2</v>
      </c>
      <c r="N109" s="184">
        <f>'Pseudo-load coefficients'!N297</f>
        <v>7.1004751686737616E-2</v>
      </c>
      <c r="O109" s="184">
        <f>'Pseudo-load coefficients'!O297</f>
        <v>6.8554536131195221E-2</v>
      </c>
      <c r="P109" s="184">
        <f>'Pseudo-load coefficients'!P297</f>
        <v>6.421854035002536E-2</v>
      </c>
      <c r="Q109" s="184">
        <f>'Pseudo-load coefficients'!Q297</f>
        <v>5.46763215895592E-2</v>
      </c>
      <c r="R109" s="184">
        <f>'Pseudo-load coefficients'!R297</f>
        <v>5.9110916707587335E-2</v>
      </c>
      <c r="S109" s="184">
        <f>'Pseudo-load coefficients'!S297</f>
        <v>5.9110916707587335E-2</v>
      </c>
      <c r="T109" s="184">
        <f>'Pseudo-load coefficients'!T297</f>
        <v>5.9110916707587335E-2</v>
      </c>
      <c r="U109" s="184">
        <f>'Pseudo-load coefficients'!U297</f>
        <v>5.9110916707587335E-2</v>
      </c>
      <c r="V109" s="184">
        <f>'Pseudo-load coefficients'!V297</f>
        <v>5.9110916707587335E-2</v>
      </c>
      <c r="W109" s="184">
        <f>'Pseudo-load coefficients'!W297</f>
        <v>5.9110916707587335E-2</v>
      </c>
      <c r="X109" s="184">
        <f>'Pseudo-load coefficients'!X297</f>
        <v>5.9110916707587335E-2</v>
      </c>
      <c r="Y109" s="184">
        <f>'Pseudo-load coefficients'!Y297</f>
        <v>5.9110916707587335E-2</v>
      </c>
    </row>
    <row r="110" spans="3:25" x14ac:dyDescent="0.25">
      <c r="C110" s="27"/>
      <c r="E110" s="27"/>
      <c r="F110" s="181" t="s">
        <v>195</v>
      </c>
      <c r="G110" s="23" t="s">
        <v>283</v>
      </c>
      <c r="J110" s="184">
        <f>'Pseudo-load coefficients'!J298</f>
        <v>8.8550512781566185E-2</v>
      </c>
      <c r="K110" s="184">
        <f>'Pseudo-load coefficients'!K298</f>
        <v>8.8550512781566185E-2</v>
      </c>
      <c r="L110" s="184">
        <f>'Pseudo-load coefficients'!L298</f>
        <v>7.9893239489124343E-2</v>
      </c>
      <c r="M110" s="184">
        <f>'Pseudo-load coefficients'!M298</f>
        <v>7.9893239489124343E-2</v>
      </c>
      <c r="N110" s="184">
        <f>'Pseudo-load coefficients'!N298</f>
        <v>7.1004751686737616E-2</v>
      </c>
      <c r="O110" s="184">
        <f>'Pseudo-load coefficients'!O298</f>
        <v>6.8554536131195221E-2</v>
      </c>
      <c r="P110" s="184">
        <f>'Pseudo-load coefficients'!P298</f>
        <v>6.421854035002536E-2</v>
      </c>
      <c r="Q110" s="184">
        <f>'Pseudo-load coefficients'!Q298</f>
        <v>5.46763215895592E-2</v>
      </c>
      <c r="R110" s="184">
        <f>'Pseudo-load coefficients'!R298</f>
        <v>5.9110916707587335E-2</v>
      </c>
      <c r="S110" s="184">
        <f>'Pseudo-load coefficients'!S298</f>
        <v>5.9110916707587335E-2</v>
      </c>
      <c r="T110" s="184">
        <f>'Pseudo-load coefficients'!T298</f>
        <v>5.9110916707587335E-2</v>
      </c>
      <c r="U110" s="184">
        <f>'Pseudo-load coefficients'!U298</f>
        <v>5.9110916707587335E-2</v>
      </c>
      <c r="V110" s="184">
        <f>'Pseudo-load coefficients'!V298</f>
        <v>5.9110916707587335E-2</v>
      </c>
      <c r="W110" s="184">
        <f>'Pseudo-load coefficients'!W298</f>
        <v>5.9110916707587335E-2</v>
      </c>
      <c r="X110" s="184">
        <f>'Pseudo-load coefficients'!X298</f>
        <v>5.9110916707587335E-2</v>
      </c>
      <c r="Y110" s="184">
        <f>'Pseudo-load coefficients'!Y298</f>
        <v>5.9110916707587335E-2</v>
      </c>
    </row>
    <row r="111" spans="3:25" x14ac:dyDescent="0.25">
      <c r="C111" s="27"/>
      <c r="E111" s="27"/>
      <c r="F111" s="181" t="s">
        <v>196</v>
      </c>
      <c r="G111" s="23" t="s">
        <v>283</v>
      </c>
      <c r="J111" s="184">
        <f>'Pseudo-load coefficients'!J299</f>
        <v>0.22641954503254966</v>
      </c>
      <c r="K111" s="184">
        <f>'Pseudo-load coefficients'!K299</f>
        <v>0.22641954503254966</v>
      </c>
      <c r="L111" s="184">
        <f>'Pseudo-load coefficients'!L299</f>
        <v>0.20428329964532724</v>
      </c>
      <c r="M111" s="184">
        <f>'Pseudo-load coefficients'!M299</f>
        <v>0.20428329964532724</v>
      </c>
      <c r="N111" s="184">
        <f>'Pseudo-load coefficients'!N299</f>
        <v>0.18155584950386713</v>
      </c>
      <c r="O111" s="184">
        <f>'Pseudo-load coefficients'!O299</f>
        <v>0.17529076222327633</v>
      </c>
      <c r="P111" s="184">
        <f>'Pseudo-load coefficients'!P299</f>
        <v>0.16420382256368002</v>
      </c>
      <c r="Q111" s="184">
        <f>'Pseudo-load coefficients'!Q299</f>
        <v>0.13980481275020354</v>
      </c>
      <c r="R111" s="184">
        <f>'Pseudo-load coefficients'!R299</f>
        <v>0.15114386633089064</v>
      </c>
      <c r="S111" s="184">
        <f>'Pseudo-load coefficients'!S299</f>
        <v>0.15114386633089064</v>
      </c>
      <c r="T111" s="184">
        <f>'Pseudo-load coefficients'!T299</f>
        <v>0.15114386633089064</v>
      </c>
      <c r="U111" s="184">
        <f>'Pseudo-load coefficients'!U299</f>
        <v>0.15114386633089064</v>
      </c>
      <c r="V111" s="184">
        <f>'Pseudo-load coefficients'!V299</f>
        <v>0.15114386633089064</v>
      </c>
      <c r="W111" s="184">
        <f>'Pseudo-load coefficients'!W299</f>
        <v>0.15114386633089064</v>
      </c>
      <c r="X111" s="184">
        <f>'Pseudo-load coefficients'!X299</f>
        <v>0.15114386633089064</v>
      </c>
      <c r="Y111" s="184">
        <f>'Pseudo-load coefficients'!Y299</f>
        <v>0.15114386633089064</v>
      </c>
    </row>
    <row r="112" spans="3:25" x14ac:dyDescent="0.25">
      <c r="C112" s="27"/>
      <c r="E112" s="27"/>
      <c r="F112" s="181" t="s">
        <v>197</v>
      </c>
      <c r="G112" s="23" t="s">
        <v>283</v>
      </c>
      <c r="J112" s="184">
        <f>'Pseudo-load coefficients'!J300</f>
        <v>8.8550512781566185E-2</v>
      </c>
      <c r="K112" s="184">
        <f>'Pseudo-load coefficients'!K300</f>
        <v>8.8550512781566185E-2</v>
      </c>
      <c r="L112" s="184">
        <f>'Pseudo-load coefficients'!L300</f>
        <v>7.9893239489124343E-2</v>
      </c>
      <c r="M112" s="184">
        <f>'Pseudo-load coefficients'!M300</f>
        <v>7.9893239489124343E-2</v>
      </c>
      <c r="N112" s="184">
        <f>'Pseudo-load coefficients'!N300</f>
        <v>7.1004751686737616E-2</v>
      </c>
      <c r="O112" s="184">
        <f>'Pseudo-load coefficients'!O300</f>
        <v>6.8554536131195221E-2</v>
      </c>
      <c r="P112" s="184">
        <f>'Pseudo-load coefficients'!P300</f>
        <v>6.421854035002536E-2</v>
      </c>
      <c r="Q112" s="184">
        <f>'Pseudo-load coefficients'!Q300</f>
        <v>5.46763215895592E-2</v>
      </c>
      <c r="R112" s="184">
        <f>'Pseudo-load coefficients'!R300</f>
        <v>5.9110916707587335E-2</v>
      </c>
      <c r="S112" s="184">
        <f>'Pseudo-load coefficients'!S300</f>
        <v>5.9110916707587335E-2</v>
      </c>
      <c r="T112" s="184">
        <f>'Pseudo-load coefficients'!T300</f>
        <v>5.9110916707587335E-2</v>
      </c>
      <c r="U112" s="184">
        <f>'Pseudo-load coefficients'!U300</f>
        <v>5.9110916707587335E-2</v>
      </c>
      <c r="V112" s="184">
        <f>'Pseudo-load coefficients'!V300</f>
        <v>5.9110916707587335E-2</v>
      </c>
      <c r="W112" s="184">
        <f>'Pseudo-load coefficients'!W300</f>
        <v>5.9110916707587335E-2</v>
      </c>
      <c r="X112" s="184">
        <f>'Pseudo-load coefficients'!X300</f>
        <v>5.9110916707587335E-2</v>
      </c>
      <c r="Y112" s="184">
        <f>'Pseudo-load coefficients'!Y300</f>
        <v>5.9110916707587335E-2</v>
      </c>
    </row>
    <row r="113" spans="2:27" x14ac:dyDescent="0.25">
      <c r="C113" s="27"/>
      <c r="E113" s="27"/>
      <c r="F113" s="181" t="s">
        <v>198</v>
      </c>
      <c r="G113" s="23" t="s">
        <v>283</v>
      </c>
      <c r="J113" s="184">
        <f>'Pseudo-load coefficients'!J301</f>
        <v>8.8550512781566185E-2</v>
      </c>
      <c r="K113" s="184">
        <f>'Pseudo-load coefficients'!K301</f>
        <v>8.8550512781566185E-2</v>
      </c>
      <c r="L113" s="184">
        <f>'Pseudo-load coefficients'!L301</f>
        <v>7.9893239489124343E-2</v>
      </c>
      <c r="M113" s="184">
        <f>'Pseudo-load coefficients'!M301</f>
        <v>7.9893239489124343E-2</v>
      </c>
      <c r="N113" s="184">
        <f>'Pseudo-load coefficients'!N301</f>
        <v>7.1004751686737616E-2</v>
      </c>
      <c r="O113" s="184">
        <f>'Pseudo-load coefficients'!O301</f>
        <v>6.8554536131195221E-2</v>
      </c>
      <c r="P113" s="184">
        <f>'Pseudo-load coefficients'!P301</f>
        <v>6.421854035002536E-2</v>
      </c>
      <c r="Q113" s="184">
        <f>'Pseudo-load coefficients'!Q301</f>
        <v>5.46763215895592E-2</v>
      </c>
      <c r="R113" s="184">
        <f>'Pseudo-load coefficients'!R301</f>
        <v>5.9110916707587335E-2</v>
      </c>
      <c r="S113" s="184">
        <f>'Pseudo-load coefficients'!S301</f>
        <v>5.9110916707587335E-2</v>
      </c>
      <c r="T113" s="184">
        <f>'Pseudo-load coefficients'!T301</f>
        <v>5.9110916707587335E-2</v>
      </c>
      <c r="U113" s="184">
        <f>'Pseudo-load coefficients'!U301</f>
        <v>5.9110916707587335E-2</v>
      </c>
      <c r="V113" s="184">
        <f>'Pseudo-load coefficients'!V301</f>
        <v>5.9110916707587335E-2</v>
      </c>
      <c r="W113" s="184">
        <f>'Pseudo-load coefficients'!W301</f>
        <v>5.9110916707587335E-2</v>
      </c>
      <c r="X113" s="184">
        <f>'Pseudo-load coefficients'!X301</f>
        <v>5.9110916707587335E-2</v>
      </c>
      <c r="Y113" s="184">
        <f>'Pseudo-load coefficients'!Y301</f>
        <v>5.9110916707587335E-2</v>
      </c>
    </row>
    <row r="114" spans="2:27" x14ac:dyDescent="0.25">
      <c r="C114" s="27"/>
      <c r="E114" s="27"/>
      <c r="F114" s="182" t="s">
        <v>199</v>
      </c>
      <c r="G114" s="57" t="s">
        <v>283</v>
      </c>
      <c r="H114" s="28"/>
      <c r="I114" s="28"/>
      <c r="J114" s="185">
        <f>'Pseudo-load coefficients'!J302</f>
        <v>8.8550512781566185E-2</v>
      </c>
      <c r="K114" s="185">
        <f>'Pseudo-load coefficients'!K302</f>
        <v>8.8550512781566185E-2</v>
      </c>
      <c r="L114" s="185">
        <f>'Pseudo-load coefficients'!L302</f>
        <v>7.9893239489124343E-2</v>
      </c>
      <c r="M114" s="185">
        <f>'Pseudo-load coefficients'!M302</f>
        <v>7.9893239489124343E-2</v>
      </c>
      <c r="N114" s="185">
        <f>'Pseudo-load coefficients'!N302</f>
        <v>7.1004751686737616E-2</v>
      </c>
      <c r="O114" s="185">
        <f>'Pseudo-load coefficients'!O302</f>
        <v>6.8554536131195221E-2</v>
      </c>
      <c r="P114" s="185">
        <f>'Pseudo-load coefficients'!P302</f>
        <v>6.421854035002536E-2</v>
      </c>
      <c r="Q114" s="185">
        <f>'Pseudo-load coefficients'!Q302</f>
        <v>5.46763215895592E-2</v>
      </c>
      <c r="R114" s="185">
        <f>'Pseudo-load coefficients'!R302</f>
        <v>5.9110916707587335E-2</v>
      </c>
      <c r="S114" s="185">
        <f>'Pseudo-load coefficients'!S302</f>
        <v>5.9110916707587335E-2</v>
      </c>
      <c r="T114" s="185">
        <f>'Pseudo-load coefficients'!T302</f>
        <v>5.9110916707587335E-2</v>
      </c>
      <c r="U114" s="185">
        <f>'Pseudo-load coefficients'!U302</f>
        <v>5.9110916707587335E-2</v>
      </c>
      <c r="V114" s="185">
        <f>'Pseudo-load coefficients'!V302</f>
        <v>5.9110916707587335E-2</v>
      </c>
      <c r="W114" s="185">
        <f>'Pseudo-load coefficients'!W302</f>
        <v>5.9110916707587335E-2</v>
      </c>
      <c r="X114" s="185">
        <f>'Pseudo-load coefficients'!X302</f>
        <v>5.9110916707587335E-2</v>
      </c>
      <c r="Y114" s="185">
        <f>'Pseudo-load coefficients'!Y302</f>
        <v>5.9110916707587335E-2</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0.35323559707352503</v>
      </c>
      <c r="K125" s="264">
        <f t="shared" si="2"/>
        <v>0.35323559707352503</v>
      </c>
      <c r="L125" s="264">
        <f t="shared" si="2"/>
        <v>0.23055532504527451</v>
      </c>
      <c r="M125" s="264">
        <f t="shared" si="2"/>
        <v>0.23055532504527451</v>
      </c>
      <c r="N125" s="264">
        <f t="shared" si="2"/>
        <v>0.21183142242488215</v>
      </c>
      <c r="O125" s="264">
        <f t="shared" si="2"/>
        <v>0.20577523146586629</v>
      </c>
      <c r="P125" s="264">
        <f t="shared" si="2"/>
        <v>0.17746896844503268</v>
      </c>
      <c r="Q125" s="264">
        <f t="shared" si="2"/>
        <v>0.34112158661605357</v>
      </c>
      <c r="R125" s="264">
        <f t="shared" si="2"/>
        <v>-0.16747126806179552</v>
      </c>
      <c r="S125" s="264">
        <f t="shared" si="2"/>
        <v>-0.16561391573578671</v>
      </c>
      <c r="T125" s="264">
        <f t="shared" si="2"/>
        <v>-0.16747126806179552</v>
      </c>
      <c r="U125" s="264">
        <f t="shared" si="2"/>
        <v>-0.16747126806179552</v>
      </c>
      <c r="V125" s="264">
        <f t="shared" si="2"/>
        <v>-0.16561391573578671</v>
      </c>
      <c r="W125" s="264">
        <f t="shared" si="2"/>
        <v>-0.16561391573578671</v>
      </c>
      <c r="X125" s="264">
        <f t="shared" si="2"/>
        <v>-0.16267310788627273</v>
      </c>
      <c r="Y125" s="264">
        <f t="shared" si="2"/>
        <v>-0.16267310788627273</v>
      </c>
      <c r="Z125" s="256"/>
      <c r="AA125" s="256"/>
    </row>
    <row r="126" spans="2:27" x14ac:dyDescent="0.25">
      <c r="E126" s="27"/>
      <c r="F126" s="181" t="s">
        <v>193</v>
      </c>
      <c r="G126" t="s">
        <v>269</v>
      </c>
      <c r="H126" s="256"/>
      <c r="I126" s="256"/>
      <c r="J126" s="264">
        <f t="shared" ref="J126:Y126" si="3">hundred * $H21 * J58 / $H46 * J$78 * (1 - J70) / hours_in_year</f>
        <v>3.0908415370682746E-2</v>
      </c>
      <c r="K126" s="264">
        <f t="shared" si="3"/>
        <v>3.0908415370682746E-2</v>
      </c>
      <c r="L126" s="264">
        <f t="shared" si="3"/>
        <v>2.0173787159222349E-2</v>
      </c>
      <c r="M126" s="264">
        <f t="shared" si="3"/>
        <v>2.0173787159222349E-2</v>
      </c>
      <c r="N126" s="264">
        <f t="shared" si="3"/>
        <v>1.8535429744664152E-2</v>
      </c>
      <c r="O126" s="264">
        <f t="shared" si="3"/>
        <v>1.8005507881533031E-2</v>
      </c>
      <c r="P126" s="264">
        <f t="shared" si="3"/>
        <v>9.9383588970986519E-3</v>
      </c>
      <c r="Q126" s="264">
        <f t="shared" si="3"/>
        <v>2.9848429145833535E-2</v>
      </c>
      <c r="R126" s="264">
        <f t="shared" si="3"/>
        <v>-1.4653878484482141E-2</v>
      </c>
      <c r="S126" s="264">
        <f t="shared" si="3"/>
        <v>-1.4491358575227254E-2</v>
      </c>
      <c r="T126" s="264">
        <f t="shared" si="3"/>
        <v>-1.4653878484482141E-2</v>
      </c>
      <c r="U126" s="264">
        <f t="shared" si="3"/>
        <v>-1.4653878484482141E-2</v>
      </c>
      <c r="V126" s="264">
        <f t="shared" si="3"/>
        <v>-1.4491358575227254E-2</v>
      </c>
      <c r="W126" s="264">
        <f t="shared" si="3"/>
        <v>-1.4491358575227254E-2</v>
      </c>
      <c r="X126" s="264">
        <f t="shared" si="3"/>
        <v>-9.1097826467671592E-3</v>
      </c>
      <c r="Y126" s="264">
        <f t="shared" si="3"/>
        <v>-9.1097826467671592E-3</v>
      </c>
      <c r="Z126" s="256"/>
      <c r="AA126" s="256"/>
    </row>
    <row r="127" spans="2:27" x14ac:dyDescent="0.25">
      <c r="E127" s="27"/>
      <c r="F127" s="181" t="s">
        <v>194</v>
      </c>
      <c r="G127" t="s">
        <v>269</v>
      </c>
      <c r="H127" s="256"/>
      <c r="I127" s="256"/>
      <c r="J127" s="264">
        <f t="shared" ref="J127:Y127" si="4">hundred * $H22 * J59 / $H47 * J$78 * (1 - J71) / hours_in_year</f>
        <v>0.10676998489303309</v>
      </c>
      <c r="K127" s="264">
        <f t="shared" si="4"/>
        <v>0.10676998489303309</v>
      </c>
      <c r="L127" s="264">
        <f t="shared" si="4"/>
        <v>6.9688300884829732E-2</v>
      </c>
      <c r="M127" s="264">
        <f t="shared" si="4"/>
        <v>6.9688300884829732E-2</v>
      </c>
      <c r="N127" s="264">
        <f t="shared" si="4"/>
        <v>6.4028761425951819E-2</v>
      </c>
      <c r="O127" s="264">
        <f t="shared" si="4"/>
        <v>6.2198200116274818E-2</v>
      </c>
      <c r="P127" s="264">
        <f t="shared" si="4"/>
        <v>3.4331052452182854E-2</v>
      </c>
      <c r="Q127" s="264">
        <f t="shared" si="4"/>
        <v>0.10310837002676848</v>
      </c>
      <c r="R127" s="264">
        <f t="shared" si="4"/>
        <v>-5.0620336424511435E-2</v>
      </c>
      <c r="S127" s="264">
        <f t="shared" si="4"/>
        <v>-5.0058927887455855E-2</v>
      </c>
      <c r="T127" s="264">
        <f t="shared" si="4"/>
        <v>-5.0620336424511435E-2</v>
      </c>
      <c r="U127" s="264">
        <f t="shared" si="4"/>
        <v>-5.0620336424511435E-2</v>
      </c>
      <c r="V127" s="264">
        <f t="shared" si="4"/>
        <v>-5.0058927887455855E-2</v>
      </c>
      <c r="W127" s="264">
        <f t="shared" si="4"/>
        <v>-5.0058927887455855E-2</v>
      </c>
      <c r="X127" s="264">
        <f t="shared" si="4"/>
        <v>-3.146881986375543E-2</v>
      </c>
      <c r="Y127" s="264">
        <f t="shared" si="4"/>
        <v>-3.146881986375543E-2</v>
      </c>
      <c r="Z127" s="256"/>
      <c r="AA127" s="256"/>
    </row>
    <row r="128" spans="2:27" x14ac:dyDescent="0.25">
      <c r="E128" s="27"/>
      <c r="F128" s="181" t="s">
        <v>195</v>
      </c>
      <c r="G128" t="s">
        <v>269</v>
      </c>
      <c r="H128" s="256"/>
      <c r="I128" s="256"/>
      <c r="J128" s="264">
        <f t="shared" ref="J128:Y128" si="5">hundred * $H23 * J60 / $H48 * J$78 * (1 - J72) / hours_in_year</f>
        <v>2.0137936147153892E-2</v>
      </c>
      <c r="K128" s="264">
        <f t="shared" si="5"/>
        <v>2.0137936147153892E-2</v>
      </c>
      <c r="L128" s="264">
        <f t="shared" si="5"/>
        <v>1.3143942605483331E-2</v>
      </c>
      <c r="M128" s="264">
        <f t="shared" si="5"/>
        <v>1.3143942605483331E-2</v>
      </c>
      <c r="N128" s="264">
        <f t="shared" si="5"/>
        <v>1.2076494255093818E-2</v>
      </c>
      <c r="O128" s="264">
        <f t="shared" si="5"/>
        <v>1.1731231241292162E-2</v>
      </c>
      <c r="P128" s="264">
        <f t="shared" si="5"/>
        <v>3.6422975553203969E-3</v>
      </c>
      <c r="Q128" s="264">
        <f t="shared" si="5"/>
        <v>1.94473172766335E-2</v>
      </c>
      <c r="R128" s="264">
        <f t="shared" si="5"/>
        <v>-9.5475250248047601E-3</v>
      </c>
      <c r="S128" s="264">
        <f t="shared" si="5"/>
        <v>-9.4416375014243006E-3</v>
      </c>
      <c r="T128" s="264">
        <f t="shared" si="5"/>
        <v>-9.5475250248047601E-3</v>
      </c>
      <c r="U128" s="264">
        <f t="shared" si="5"/>
        <v>-9.5475250248047601E-3</v>
      </c>
      <c r="V128" s="264">
        <f t="shared" si="5"/>
        <v>-9.4416375014243006E-3</v>
      </c>
      <c r="W128" s="264">
        <f t="shared" si="5"/>
        <v>-9.4416375014243006E-3</v>
      </c>
      <c r="X128" s="264">
        <f t="shared" si="5"/>
        <v>-3.3386336121858846E-3</v>
      </c>
      <c r="Y128" s="264">
        <f t="shared" si="5"/>
        <v>-3.3386336121858846E-3</v>
      </c>
      <c r="Z128" s="256"/>
      <c r="AA128" s="256"/>
    </row>
    <row r="129" spans="4:27" x14ac:dyDescent="0.25">
      <c r="E129" s="27"/>
      <c r="F129" s="181" t="s">
        <v>196</v>
      </c>
      <c r="G129" t="s">
        <v>269</v>
      </c>
      <c r="H129" s="256"/>
      <c r="I129" s="256"/>
      <c r="J129" s="264">
        <f t="shared" ref="J129:Y129" si="6">hundred * $H24 * J61 / $H49 * J$78 * (1 - J73) / hours_in_year</f>
        <v>7.0805829237364634E-3</v>
      </c>
      <c r="K129" s="264">
        <f t="shared" si="6"/>
        <v>7.0805829237364634E-3</v>
      </c>
      <c r="L129" s="264">
        <f t="shared" si="6"/>
        <v>4.6214654214260485E-3</v>
      </c>
      <c r="M129" s="264">
        <f t="shared" si="6"/>
        <v>4.6214654214260485E-3</v>
      </c>
      <c r="N129" s="264">
        <f t="shared" si="6"/>
        <v>4.2461460984075956E-3</v>
      </c>
      <c r="O129" s="264">
        <f t="shared" si="6"/>
        <v>4.1247501727348802E-3</v>
      </c>
      <c r="P129" s="264">
        <f t="shared" si="6"/>
        <v>1.2806471172078638E-3</v>
      </c>
      <c r="Q129" s="264">
        <f t="shared" si="6"/>
        <v>6.8377584284314685E-3</v>
      </c>
      <c r="R129" s="264">
        <f t="shared" si="6"/>
        <v>-3.3569498959869024E-3</v>
      </c>
      <c r="S129" s="264">
        <f t="shared" si="6"/>
        <v>-3.3197193980646815E-3</v>
      </c>
      <c r="T129" s="264">
        <f t="shared" si="6"/>
        <v>-3.3569498959869024E-3</v>
      </c>
      <c r="U129" s="264">
        <f t="shared" si="6"/>
        <v>-3.3569498959869024E-3</v>
      </c>
      <c r="V129" s="264">
        <f t="shared" si="6"/>
        <v>-3.3197193980646815E-3</v>
      </c>
      <c r="W129" s="264">
        <f t="shared" si="6"/>
        <v>-3.3197193980646815E-3</v>
      </c>
      <c r="X129" s="264">
        <f t="shared" si="6"/>
        <v>-1.1738775994876191E-3</v>
      </c>
      <c r="Y129" s="264">
        <f t="shared" si="6"/>
        <v>-1.1738775994876191E-3</v>
      </c>
      <c r="Z129" s="256"/>
      <c r="AA129" s="256"/>
    </row>
    <row r="130" spans="4:27" x14ac:dyDescent="0.25">
      <c r="E130" s="27"/>
      <c r="F130" s="181" t="s">
        <v>197</v>
      </c>
      <c r="G130" t="s">
        <v>269</v>
      </c>
      <c r="H130" s="256"/>
      <c r="I130" s="256"/>
      <c r="J130" s="264">
        <f t="shared" ref="J130:Y130" si="7">hundred * $H25 * J62 / $H50 * J$78 * (1 - J74) / hours_in_year</f>
        <v>0.11628707092911994</v>
      </c>
      <c r="K130" s="264">
        <f t="shared" si="7"/>
        <v>0.11628707092911994</v>
      </c>
      <c r="L130" s="264">
        <f t="shared" si="7"/>
        <v>7.5900061202058264E-2</v>
      </c>
      <c r="M130" s="264">
        <f t="shared" si="7"/>
        <v>7.5900061202058264E-2</v>
      </c>
      <c r="N130" s="264">
        <f t="shared" si="7"/>
        <v>6.9736051090601978E-2</v>
      </c>
      <c r="O130" s="264">
        <f t="shared" si="7"/>
        <v>6.7742320239447734E-2</v>
      </c>
      <c r="P130" s="264">
        <f t="shared" si="7"/>
        <v>2.103254827433565E-2</v>
      </c>
      <c r="Q130" s="264">
        <f t="shared" si="7"/>
        <v>0.1122990731028112</v>
      </c>
      <c r="R130" s="264">
        <f t="shared" si="7"/>
        <v>-5.5132448114050242E-2</v>
      </c>
      <c r="S130" s="264">
        <f t="shared" si="7"/>
        <v>-5.4520997672859284E-2</v>
      </c>
      <c r="T130" s="264">
        <f t="shared" si="7"/>
        <v>-5.5132448114050242E-2</v>
      </c>
      <c r="U130" s="264">
        <f t="shared" si="7"/>
        <v>-5.5132448114050242E-2</v>
      </c>
      <c r="V130" s="264">
        <f t="shared" si="7"/>
        <v>-5.4520997672859284E-2</v>
      </c>
      <c r="W130" s="264">
        <f t="shared" si="7"/>
        <v>-5.4520997672859284E-2</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8.0726262402590829E-3</v>
      </c>
      <c r="K131" s="264">
        <f t="shared" si="8"/>
        <v>8.0726262402590829E-3</v>
      </c>
      <c r="L131" s="264">
        <f t="shared" si="8"/>
        <v>5.2689677433742452E-3</v>
      </c>
      <c r="M131" s="264">
        <f t="shared" si="8"/>
        <v>5.2689677433742452E-3</v>
      </c>
      <c r="N131" s="264">
        <f t="shared" si="8"/>
        <v>4.8410633394418943E-3</v>
      </c>
      <c r="O131" s="264">
        <f t="shared" si="8"/>
        <v>4.7026589247769826E-3</v>
      </c>
      <c r="P131" s="264">
        <f t="shared" si="8"/>
        <v>0</v>
      </c>
      <c r="Q131" s="264">
        <f t="shared" si="8"/>
        <v>7.7957801933036244E-3</v>
      </c>
      <c r="R131" s="264">
        <f t="shared" si="8"/>
        <v>-3.8272840117065344E-3</v>
      </c>
      <c r="S131" s="264">
        <f t="shared" si="8"/>
        <v>0</v>
      </c>
      <c r="T131" s="264">
        <f t="shared" si="8"/>
        <v>-3.8272840117065344E-3</v>
      </c>
      <c r="U131" s="264">
        <f t="shared" si="8"/>
        <v>-3.8272840117065344E-3</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2.0513851969217154E-2</v>
      </c>
      <c r="K132" s="265">
        <f t="shared" si="9"/>
        <v>2.0513851969217154E-2</v>
      </c>
      <c r="L132" s="265">
        <f t="shared" si="9"/>
        <v>1.3389301213912075E-2</v>
      </c>
      <c r="M132" s="265">
        <f t="shared" si="9"/>
        <v>1.3389301213912075E-2</v>
      </c>
      <c r="N132" s="265">
        <f t="shared" si="9"/>
        <v>1.2301926753854992E-2</v>
      </c>
      <c r="O132" s="265">
        <f t="shared" si="9"/>
        <v>0</v>
      </c>
      <c r="P132" s="265">
        <f t="shared" si="9"/>
        <v>0</v>
      </c>
      <c r="Q132" s="265">
        <f t="shared" si="9"/>
        <v>1.9810341283043605E-2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0.14142080603857901</v>
      </c>
      <c r="K135" s="263">
        <f t="shared" si="10"/>
        <v>0.14142080603857901</v>
      </c>
      <c r="L135" s="263">
        <f t="shared" si="10"/>
        <v>9.2304739880456038E-2</v>
      </c>
      <c r="M135" s="263">
        <f t="shared" si="10"/>
        <v>9.2304739880456038E-2</v>
      </c>
      <c r="N135" s="263">
        <f t="shared" si="10"/>
        <v>8.4808469904549322E-2</v>
      </c>
      <c r="O135" s="263">
        <f t="shared" si="10"/>
        <v>8.2383823538092357E-2</v>
      </c>
      <c r="P135" s="263">
        <f t="shared" si="10"/>
        <v>7.1051175963750976E-2</v>
      </c>
      <c r="Q135" s="263">
        <f t="shared" si="10"/>
        <v>0.13657086130637019</v>
      </c>
      <c r="R135" s="263">
        <f t="shared" si="10"/>
        <v>-6.7048513552478442E-2</v>
      </c>
      <c r="S135" s="263">
        <f t="shared" si="10"/>
        <v>-6.630490711751566E-2</v>
      </c>
      <c r="T135" s="263">
        <f t="shared" si="10"/>
        <v>-6.7048513552478442E-2</v>
      </c>
      <c r="U135" s="263">
        <f t="shared" si="10"/>
        <v>-6.7048513552478442E-2</v>
      </c>
      <c r="V135" s="263">
        <f t="shared" si="10"/>
        <v>-6.630490711751566E-2</v>
      </c>
      <c r="W135" s="263">
        <f t="shared" si="10"/>
        <v>-6.630490711751566E-2</v>
      </c>
      <c r="X135" s="263">
        <f t="shared" si="10"/>
        <v>-6.5127530262157882E-2</v>
      </c>
      <c r="Y135" s="263">
        <f t="shared" si="10"/>
        <v>-6.5127530262157882E-2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0.34929682063056583</v>
      </c>
      <c r="K137" s="264">
        <f t="shared" si="12"/>
        <v>0.34929682063056583</v>
      </c>
      <c r="L137" s="264">
        <f t="shared" si="12"/>
        <v>0.22798450293501557</v>
      </c>
      <c r="M137" s="264">
        <f t="shared" si="12"/>
        <v>0.22798450293501557</v>
      </c>
      <c r="N137" s="264">
        <f t="shared" si="12"/>
        <v>0.20946938240559157</v>
      </c>
      <c r="O137" s="264">
        <f t="shared" si="12"/>
        <v>0.20348072139678761</v>
      </c>
      <c r="P137" s="264">
        <f t="shared" si="12"/>
        <v>0.17549008919826733</v>
      </c>
      <c r="Q137" s="264">
        <f t="shared" si="12"/>
        <v>0.33731788823265274</v>
      </c>
      <c r="R137" s="264">
        <f t="shared" si="12"/>
        <v>-0.16560386882180045</v>
      </c>
      <c r="S137" s="264">
        <f t="shared" si="12"/>
        <v>-0.1637672270234071</v>
      </c>
      <c r="T137" s="264">
        <f t="shared" si="12"/>
        <v>-0.16560386882180045</v>
      </c>
      <c r="U137" s="264">
        <f t="shared" si="12"/>
        <v>-0.16560386882180045</v>
      </c>
      <c r="V137" s="264">
        <f t="shared" si="12"/>
        <v>-0.1637672270234071</v>
      </c>
      <c r="W137" s="264">
        <f t="shared" si="12"/>
        <v>-0.1637672270234071</v>
      </c>
      <c r="X137" s="264">
        <f t="shared" si="12"/>
        <v>-0.16085921084261759</v>
      </c>
      <c r="Y137" s="264">
        <f t="shared" si="12"/>
        <v>-0.16085921084261759</v>
      </c>
      <c r="Z137" s="256"/>
      <c r="AA137" s="256"/>
    </row>
    <row r="138" spans="4:27" x14ac:dyDescent="0.25">
      <c r="D138" s="27"/>
      <c r="E138" s="27"/>
      <c r="F138" s="181" t="s">
        <v>193</v>
      </c>
      <c r="G138" t="s">
        <v>269</v>
      </c>
      <c r="H138" s="256"/>
      <c r="I138" s="256"/>
      <c r="J138" s="264">
        <f t="shared" ref="J138:Y138" si="13">hundred * $H33 * J58 / $H46 * J$78 / hours_in_year</f>
        <v>3.0563769079765737E-2</v>
      </c>
      <c r="K138" s="264">
        <f t="shared" si="13"/>
        <v>3.0563769079765737E-2</v>
      </c>
      <c r="L138" s="264">
        <f t="shared" si="13"/>
        <v>1.9948838036635816E-2</v>
      </c>
      <c r="M138" s="264">
        <f t="shared" si="13"/>
        <v>1.9948838036635816E-2</v>
      </c>
      <c r="N138" s="264">
        <f t="shared" si="13"/>
        <v>1.8328749232724657E-2</v>
      </c>
      <c r="O138" s="264">
        <f t="shared" si="13"/>
        <v>1.7804736297709508E-2</v>
      </c>
      <c r="P138" s="264">
        <f t="shared" si="13"/>
        <v>1.535553215846815E-2</v>
      </c>
      <c r="Q138" s="264">
        <f t="shared" si="13"/>
        <v>2.951560230008821E-2</v>
      </c>
      <c r="R138" s="264">
        <f t="shared" si="13"/>
        <v>-1.4490479461702871E-2</v>
      </c>
      <c r="S138" s="264">
        <f t="shared" si="13"/>
        <v>-1.4329771741240364E-2</v>
      </c>
      <c r="T138" s="264">
        <f t="shared" si="13"/>
        <v>-1.4490479461702871E-2</v>
      </c>
      <c r="U138" s="264">
        <f t="shared" si="13"/>
        <v>-1.4490479461702871E-2</v>
      </c>
      <c r="V138" s="264">
        <f t="shared" si="13"/>
        <v>-1.4329771741240364E-2</v>
      </c>
      <c r="W138" s="264">
        <f t="shared" si="13"/>
        <v>-1.4329771741240364E-2</v>
      </c>
      <c r="X138" s="264">
        <f t="shared" si="13"/>
        <v>-1.4075317850508055E-2</v>
      </c>
      <c r="Y138" s="264">
        <f t="shared" si="13"/>
        <v>-1.4075317850508055E-2</v>
      </c>
      <c r="Z138" s="256"/>
      <c r="AA138" s="256"/>
    </row>
    <row r="139" spans="4:27" x14ac:dyDescent="0.25">
      <c r="D139" s="27"/>
      <c r="E139" s="27"/>
      <c r="F139" s="181" t="s">
        <v>194</v>
      </c>
      <c r="G139" t="s">
        <v>269</v>
      </c>
      <c r="H139" s="256"/>
      <c r="I139" s="256"/>
      <c r="J139" s="264">
        <f t="shared" ref="J139:Y139" si="14">hundred * $H34 * J59 / $H47 * J$78 / hours_in_year</f>
        <v>0.10557943924928741</v>
      </c>
      <c r="K139" s="264">
        <f t="shared" si="14"/>
        <v>0.10557943924928741</v>
      </c>
      <c r="L139" s="264">
        <f t="shared" si="14"/>
        <v>6.8911236964463038E-2</v>
      </c>
      <c r="M139" s="264">
        <f t="shared" si="14"/>
        <v>6.8911236964463038E-2</v>
      </c>
      <c r="N139" s="264">
        <f t="shared" si="14"/>
        <v>6.3314804567510111E-2</v>
      </c>
      <c r="O139" s="264">
        <f t="shared" si="14"/>
        <v>6.1504655050482804E-2</v>
      </c>
      <c r="P139" s="264">
        <f t="shared" si="14"/>
        <v>5.3044127850670614E-2</v>
      </c>
      <c r="Q139" s="264">
        <f t="shared" si="14"/>
        <v>0.10195865345715326</v>
      </c>
      <c r="R139" s="264">
        <f t="shared" si="14"/>
        <v>-5.0055891078981785E-2</v>
      </c>
      <c r="S139" s="264">
        <f t="shared" si="14"/>
        <v>-4.9500742564242625E-2</v>
      </c>
      <c r="T139" s="264">
        <f t="shared" si="14"/>
        <v>-5.0055891078981785E-2</v>
      </c>
      <c r="U139" s="264">
        <f t="shared" si="14"/>
        <v>-5.0055891078981785E-2</v>
      </c>
      <c r="V139" s="264">
        <f t="shared" si="14"/>
        <v>-4.9500742564242625E-2</v>
      </c>
      <c r="W139" s="264">
        <f t="shared" si="14"/>
        <v>-4.9500742564242625E-2</v>
      </c>
      <c r="X139" s="264">
        <f t="shared" si="14"/>
        <v>-4.8621757415905596E-2</v>
      </c>
      <c r="Y139" s="264">
        <f t="shared" si="14"/>
        <v>-4.8621757415905596E-2</v>
      </c>
      <c r="Z139" s="256"/>
      <c r="AA139" s="256"/>
    </row>
    <row r="140" spans="4:27" x14ac:dyDescent="0.25">
      <c r="D140" s="27"/>
      <c r="E140" s="27"/>
      <c r="F140" s="181" t="s">
        <v>195</v>
      </c>
      <c r="G140" t="s">
        <v>269</v>
      </c>
      <c r="H140" s="256"/>
      <c r="I140" s="256"/>
      <c r="J140" s="264">
        <f t="shared" ref="J140:Y140" si="15">hundred * $H35 * J60 / $H48 * J$78 / hours_in_year</f>
        <v>7.9653547134413721E-2</v>
      </c>
      <c r="K140" s="264">
        <f t="shared" si="15"/>
        <v>7.9653547134413721E-2</v>
      </c>
      <c r="L140" s="264">
        <f t="shared" si="15"/>
        <v>5.1989520882747609E-2</v>
      </c>
      <c r="M140" s="264">
        <f t="shared" si="15"/>
        <v>5.1989520882747609E-2</v>
      </c>
      <c r="N140" s="264">
        <f t="shared" si="15"/>
        <v>4.7767338089536197E-2</v>
      </c>
      <c r="O140" s="264">
        <f t="shared" si="15"/>
        <v>4.6401685544873297E-2</v>
      </c>
      <c r="P140" s="264">
        <f t="shared" si="15"/>
        <v>4.0018709779099125E-2</v>
      </c>
      <c r="Q140" s="264">
        <f t="shared" si="15"/>
        <v>7.692187481442346E-2</v>
      </c>
      <c r="R140" s="264">
        <f t="shared" si="15"/>
        <v>-3.7764258910303564E-2</v>
      </c>
      <c r="S140" s="264">
        <f t="shared" si="15"/>
        <v>-3.7345431639579312E-2</v>
      </c>
      <c r="T140" s="264">
        <f t="shared" si="15"/>
        <v>-3.7764258910303564E-2</v>
      </c>
      <c r="U140" s="264">
        <f t="shared" si="15"/>
        <v>-3.7764258910303564E-2</v>
      </c>
      <c r="V140" s="264">
        <f t="shared" si="15"/>
        <v>-3.7345431639579312E-2</v>
      </c>
      <c r="W140" s="264">
        <f t="shared" si="15"/>
        <v>-3.7345431639579312E-2</v>
      </c>
      <c r="X140" s="264">
        <f t="shared" si="15"/>
        <v>-3.668228846093257E-2</v>
      </c>
      <c r="Y140" s="264">
        <f t="shared" si="15"/>
        <v>-3.668228846093257E-2</v>
      </c>
      <c r="Z140" s="256"/>
      <c r="AA140" s="256"/>
    </row>
    <row r="141" spans="4:27" x14ac:dyDescent="0.25">
      <c r="D141" s="27"/>
      <c r="E141" s="27"/>
      <c r="F141" s="181" t="s">
        <v>196</v>
      </c>
      <c r="G141" t="s">
        <v>269</v>
      </c>
      <c r="H141" s="256"/>
      <c r="I141" s="256"/>
      <c r="J141" s="264">
        <f t="shared" ref="J141:Y141" si="16">hundred * $H36 * J61 / $H49 * J$78 / hours_in_year</f>
        <v>2.8006521697839275E-2</v>
      </c>
      <c r="K141" s="264">
        <f t="shared" si="16"/>
        <v>2.8006521697839275E-2</v>
      </c>
      <c r="L141" s="264">
        <f t="shared" si="16"/>
        <v>1.8279733885622092E-2</v>
      </c>
      <c r="M141" s="264">
        <f t="shared" si="16"/>
        <v>1.8279733885622092E-2</v>
      </c>
      <c r="N141" s="264">
        <f t="shared" si="16"/>
        <v>1.6795196683395849E-2</v>
      </c>
      <c r="O141" s="264">
        <f t="shared" si="16"/>
        <v>1.6315027513286326E-2</v>
      </c>
      <c r="P141" s="264">
        <f t="shared" si="16"/>
        <v>1.4070746427106016E-2</v>
      </c>
      <c r="Q141" s="264">
        <f t="shared" si="16"/>
        <v>2.7046054237776333E-2</v>
      </c>
      <c r="R141" s="264">
        <f t="shared" si="16"/>
        <v>-1.3278072033496284E-2</v>
      </c>
      <c r="S141" s="264">
        <f t="shared" si="16"/>
        <v>-1.313081060613773E-2</v>
      </c>
      <c r="T141" s="264">
        <f t="shared" si="16"/>
        <v>-1.3278072033496284E-2</v>
      </c>
      <c r="U141" s="264">
        <f t="shared" si="16"/>
        <v>-1.3278072033496284E-2</v>
      </c>
      <c r="V141" s="264">
        <f t="shared" si="16"/>
        <v>-1.313081060613773E-2</v>
      </c>
      <c r="W141" s="264">
        <f t="shared" si="16"/>
        <v>-1.313081060613773E-2</v>
      </c>
      <c r="X141" s="264">
        <f t="shared" si="16"/>
        <v>-1.2897646679486686E-2</v>
      </c>
      <c r="Y141" s="264">
        <f t="shared" si="16"/>
        <v>-1.2897646679486686E-2</v>
      </c>
      <c r="Z141" s="256"/>
      <c r="AA141" s="256"/>
    </row>
    <row r="142" spans="4:27" x14ac:dyDescent="0.25">
      <c r="D142" s="27"/>
      <c r="E142" s="27"/>
      <c r="F142" s="181" t="s">
        <v>197</v>
      </c>
      <c r="G142" t="s">
        <v>269</v>
      </c>
      <c r="H142" s="256"/>
      <c r="I142" s="256"/>
      <c r="J142" s="264">
        <f t="shared" ref="J142:Y142" si="17">hundred * $H37 * J62 / $H50 * J$78 / hours_in_year</f>
        <v>0.45996161760025589</v>
      </c>
      <c r="K142" s="264">
        <f t="shared" si="17"/>
        <v>0.45996161760025589</v>
      </c>
      <c r="L142" s="264">
        <f t="shared" si="17"/>
        <v>0.30021493058103066</v>
      </c>
      <c r="M142" s="264">
        <f t="shared" si="17"/>
        <v>0.30021493058103066</v>
      </c>
      <c r="N142" s="264">
        <f t="shared" si="17"/>
        <v>0.27583381891387126</v>
      </c>
      <c r="O142" s="264">
        <f t="shared" si="17"/>
        <v>0.26794782041008752</v>
      </c>
      <c r="P142" s="264">
        <f t="shared" si="17"/>
        <v>0.23108914978021072</v>
      </c>
      <c r="Q142" s="264">
        <f t="shared" si="17"/>
        <v>0.44418750000902907</v>
      </c>
      <c r="R142" s="264">
        <f t="shared" si="17"/>
        <v>-0.21807076069752923</v>
      </c>
      <c r="S142" s="264">
        <f t="shared" si="17"/>
        <v>-0.21565223100402614</v>
      </c>
      <c r="T142" s="264">
        <f t="shared" si="17"/>
        <v>-0.21807076069752923</v>
      </c>
      <c r="U142" s="264">
        <f t="shared" si="17"/>
        <v>-0.21807076069752923</v>
      </c>
      <c r="V142" s="264">
        <f t="shared" si="17"/>
        <v>-0.21565223100402614</v>
      </c>
      <c r="W142" s="264">
        <f t="shared" si="17"/>
        <v>-0.21565223100402614</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0.15965223795236305</v>
      </c>
      <c r="K143" s="264">
        <f t="shared" si="18"/>
        <v>0.15965223795236305</v>
      </c>
      <c r="L143" s="264">
        <f t="shared" si="18"/>
        <v>0.10420431553406252</v>
      </c>
      <c r="M143" s="264">
        <f t="shared" si="18"/>
        <v>0.10420431553406252</v>
      </c>
      <c r="N143" s="264">
        <f t="shared" si="18"/>
        <v>9.5741654971781942E-2</v>
      </c>
      <c r="O143" s="264">
        <f t="shared" si="18"/>
        <v>9.3004432426590677E-2</v>
      </c>
      <c r="P143" s="264">
        <f t="shared" si="18"/>
        <v>0</v>
      </c>
      <c r="Q143" s="264">
        <f t="shared" si="18"/>
        <v>0.15417705680941873</v>
      </c>
      <c r="R143" s="264">
        <f t="shared" si="18"/>
        <v>-7.5692152660425366E-2</v>
      </c>
      <c r="S143" s="264">
        <f t="shared" si="18"/>
        <v>0</v>
      </c>
      <c r="T143" s="264">
        <f t="shared" si="18"/>
        <v>-7.5692152660425366E-2</v>
      </c>
      <c r="U143" s="264">
        <f t="shared" si="18"/>
        <v>-7.5692152660425366E-2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0.40570221863806971</v>
      </c>
      <c r="K144" s="265">
        <f t="shared" si="19"/>
        <v>0.40570221863806971</v>
      </c>
      <c r="L144" s="265">
        <f t="shared" si="19"/>
        <v>0.26480005884067159</v>
      </c>
      <c r="M144" s="265">
        <f t="shared" si="19"/>
        <v>0.26480005884067159</v>
      </c>
      <c r="N144" s="265">
        <f t="shared" si="19"/>
        <v>0.24329506642883603</v>
      </c>
      <c r="O144" s="265">
        <f t="shared" si="19"/>
        <v>0</v>
      </c>
      <c r="P144" s="265">
        <f t="shared" si="19"/>
        <v>0</v>
      </c>
      <c r="Q144" s="265">
        <f t="shared" si="19"/>
        <v>0.39178889574559245</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1.9222509756693182</v>
      </c>
      <c r="K154" s="264">
        <f t="shared" si="22"/>
        <v>1.9222509756693182</v>
      </c>
      <c r="L154" s="264">
        <f t="shared" si="22"/>
        <v>1.7343192346744027</v>
      </c>
      <c r="M154" s="264">
        <f t="shared" si="22"/>
        <v>1.7343192346744027</v>
      </c>
      <c r="N154" s="264">
        <f t="shared" si="22"/>
        <v>1.5413682983821453</v>
      </c>
      <c r="O154" s="264">
        <f t="shared" si="22"/>
        <v>1.4716743583332612</v>
      </c>
      <c r="P154" s="264">
        <f t="shared" si="22"/>
        <v>1.3541129606685249</v>
      </c>
      <c r="Q154" s="264">
        <f t="shared" si="22"/>
        <v>3.505655884997172</v>
      </c>
      <c r="R154" s="264">
        <f t="shared" si="22"/>
        <v>-1.2831774062580179</v>
      </c>
      <c r="S154" s="264">
        <f t="shared" si="22"/>
        <v>-1.2689462335453598</v>
      </c>
      <c r="T154" s="264">
        <f t="shared" si="22"/>
        <v>-1.2831774062580179</v>
      </c>
      <c r="U154" s="264">
        <f t="shared" si="22"/>
        <v>-1.2831774062580179</v>
      </c>
      <c r="V154" s="264">
        <f t="shared" si="22"/>
        <v>-1.2689462335453598</v>
      </c>
      <c r="W154" s="264">
        <f t="shared" si="22"/>
        <v>-1.2689462335453598</v>
      </c>
      <c r="X154" s="264">
        <f t="shared" si="22"/>
        <v>-1.2464135434169841</v>
      </c>
      <c r="Y154" s="264">
        <f t="shared" si="22"/>
        <v>-1.2464135434169841</v>
      </c>
      <c r="Z154" s="256"/>
      <c r="AA154" s="256"/>
    </row>
    <row r="155" spans="3:27" x14ac:dyDescent="0.25">
      <c r="E155" s="27"/>
      <c r="F155" s="181" t="s">
        <v>193</v>
      </c>
      <c r="G155" t="s">
        <v>269</v>
      </c>
      <c r="H155" s="256"/>
      <c r="I155" s="256"/>
      <c r="J155" s="264">
        <f t="shared" ref="J155:Y155" si="23">hundred * $H21 * J58 / $H46 * J84 * (1 - J70) / hours_in_year</f>
        <v>0.16819859633320208</v>
      </c>
      <c r="K155" s="264">
        <f t="shared" si="23"/>
        <v>0.16819859633320208</v>
      </c>
      <c r="L155" s="264">
        <f t="shared" si="23"/>
        <v>0.15175440905386242</v>
      </c>
      <c r="M155" s="264">
        <f t="shared" si="23"/>
        <v>0.15175440905386242</v>
      </c>
      <c r="N155" s="264">
        <f t="shared" si="23"/>
        <v>0.13487103791433966</v>
      </c>
      <c r="O155" s="264">
        <f t="shared" si="23"/>
        <v>0.12877275884593084</v>
      </c>
      <c r="P155" s="264">
        <f t="shared" si="23"/>
        <v>7.5831063358577311E-2</v>
      </c>
      <c r="Q155" s="264">
        <f t="shared" si="23"/>
        <v>0.30674787348121474</v>
      </c>
      <c r="R155" s="264">
        <f t="shared" si="23"/>
        <v>-0.11227911511603066</v>
      </c>
      <c r="S155" s="264">
        <f t="shared" si="23"/>
        <v>-0.11103387539200812</v>
      </c>
      <c r="T155" s="264">
        <f t="shared" si="23"/>
        <v>-0.11227911511603066</v>
      </c>
      <c r="U155" s="264">
        <f t="shared" si="23"/>
        <v>-0.11227911511603066</v>
      </c>
      <c r="V155" s="264">
        <f t="shared" si="23"/>
        <v>-0.11103387539200812</v>
      </c>
      <c r="W155" s="264">
        <f t="shared" si="23"/>
        <v>-0.11103387539200812</v>
      </c>
      <c r="X155" s="264">
        <f t="shared" si="23"/>
        <v>-6.9799837330542375E-2</v>
      </c>
      <c r="Y155" s="264">
        <f t="shared" si="23"/>
        <v>-6.9799837330542375E-2</v>
      </c>
      <c r="Z155" s="256"/>
      <c r="AA155" s="256"/>
    </row>
    <row r="156" spans="3:27" x14ac:dyDescent="0.25">
      <c r="E156" s="27"/>
      <c r="F156" s="181" t="s">
        <v>194</v>
      </c>
      <c r="G156" t="s">
        <v>269</v>
      </c>
      <c r="H156" s="256"/>
      <c r="I156" s="256"/>
      <c r="J156" s="264">
        <f t="shared" ref="J156:Y156" si="24">hundred * $H22 * J59 / $H47 * J85 * (1 - J71) / hours_in_year</f>
        <v>0.5878667893243148</v>
      </c>
      <c r="K156" s="264">
        <f t="shared" si="24"/>
        <v>0.5878667893243148</v>
      </c>
      <c r="L156" s="264">
        <f t="shared" si="24"/>
        <v>0.53039311362369945</v>
      </c>
      <c r="M156" s="264">
        <f t="shared" si="24"/>
        <v>0.53039311362369945</v>
      </c>
      <c r="N156" s="264">
        <f t="shared" si="24"/>
        <v>0.4713844571834267</v>
      </c>
      <c r="O156" s="264">
        <f t="shared" si="24"/>
        <v>0.45007051155900968</v>
      </c>
      <c r="P156" s="264">
        <f t="shared" si="24"/>
        <v>0.26503528994585202</v>
      </c>
      <c r="Q156" s="264">
        <f t="shared" si="24"/>
        <v>1.0778981882202443</v>
      </c>
      <c r="R156" s="264">
        <f t="shared" si="24"/>
        <v>-0.39242398183085658</v>
      </c>
      <c r="S156" s="264">
        <f t="shared" si="24"/>
        <v>-0.38807177500833323</v>
      </c>
      <c r="T156" s="264">
        <f t="shared" si="24"/>
        <v>-0.39242398183085658</v>
      </c>
      <c r="U156" s="264">
        <f t="shared" si="24"/>
        <v>-0.39242398183085658</v>
      </c>
      <c r="V156" s="264">
        <f t="shared" si="24"/>
        <v>-0.38807177500833323</v>
      </c>
      <c r="W156" s="264">
        <f t="shared" si="24"/>
        <v>-0.38807177500833323</v>
      </c>
      <c r="X156" s="264">
        <f t="shared" si="24"/>
        <v>-0.24395569975850956</v>
      </c>
      <c r="Y156" s="264">
        <f t="shared" si="24"/>
        <v>-0.24395569975850956</v>
      </c>
      <c r="Z156" s="256"/>
      <c r="AA156" s="256"/>
    </row>
    <row r="157" spans="3:27" x14ac:dyDescent="0.25">
      <c r="E157" s="27"/>
      <c r="F157" s="181" t="s">
        <v>195</v>
      </c>
      <c r="G157" t="s">
        <v>269</v>
      </c>
      <c r="H157" s="256"/>
      <c r="I157" s="256"/>
      <c r="J157" s="264">
        <f t="shared" ref="J157:Y157" si="25">hundred * $H23 * J60 / $H48 * J86 * (1 - J72) / hours_in_year</f>
        <v>0.11087782655683318</v>
      </c>
      <c r="K157" s="264">
        <f t="shared" si="25"/>
        <v>0.11087782655683318</v>
      </c>
      <c r="L157" s="264">
        <f t="shared" si="25"/>
        <v>0.10003769004692585</v>
      </c>
      <c r="M157" s="264">
        <f t="shared" si="25"/>
        <v>0.10003769004692585</v>
      </c>
      <c r="N157" s="264">
        <f t="shared" si="25"/>
        <v>8.8908040110999953E-2</v>
      </c>
      <c r="O157" s="264">
        <f t="shared" si="25"/>
        <v>8.4888006985974859E-2</v>
      </c>
      <c r="P157" s="264">
        <f t="shared" si="25"/>
        <v>2.8118490978042549E-2</v>
      </c>
      <c r="Q157" s="264">
        <f t="shared" si="25"/>
        <v>0.20330287495365693</v>
      </c>
      <c r="R157" s="264">
        <f t="shared" si="25"/>
        <v>-7.401526839812568E-2</v>
      </c>
      <c r="S157" s="264">
        <f t="shared" si="25"/>
        <v>-7.319439665988399E-2</v>
      </c>
      <c r="T157" s="264">
        <f t="shared" si="25"/>
        <v>-7.401526839812568E-2</v>
      </c>
      <c r="U157" s="264">
        <f t="shared" si="25"/>
        <v>-7.401526839812568E-2</v>
      </c>
      <c r="V157" s="264">
        <f t="shared" si="25"/>
        <v>-7.319439665988399E-2</v>
      </c>
      <c r="W157" s="264">
        <f t="shared" si="25"/>
        <v>-7.319439665988399E-2</v>
      </c>
      <c r="X157" s="264">
        <f t="shared" si="25"/>
        <v>-2.5882085906760464E-2</v>
      </c>
      <c r="Y157" s="264">
        <f t="shared" si="25"/>
        <v>-2.5882085906760464E-2</v>
      </c>
      <c r="Z157" s="256"/>
      <c r="AA157" s="256"/>
    </row>
    <row r="158" spans="3:27" x14ac:dyDescent="0.25">
      <c r="E158" s="27"/>
      <c r="F158" s="181" t="s">
        <v>196</v>
      </c>
      <c r="G158" t="s">
        <v>269</v>
      </c>
      <c r="H158" s="256"/>
      <c r="I158" s="256"/>
      <c r="J158" s="264">
        <f t="shared" ref="J158:Y158" si="26">hundred * $H24 * J61 / $H49 * J87 * (1 - J73) / hours_in_year</f>
        <v>3.8531386831398277E-2</v>
      </c>
      <c r="K158" s="264">
        <f t="shared" si="26"/>
        <v>3.8531386831398277E-2</v>
      </c>
      <c r="L158" s="264">
        <f t="shared" si="26"/>
        <v>3.4764308181508725E-2</v>
      </c>
      <c r="M158" s="264">
        <f t="shared" si="26"/>
        <v>3.4764308181508725E-2</v>
      </c>
      <c r="N158" s="264">
        <f t="shared" si="26"/>
        <v>3.0896620111708819E-2</v>
      </c>
      <c r="O158" s="264">
        <f t="shared" si="26"/>
        <v>2.9499609940915286E-2</v>
      </c>
      <c r="P158" s="264">
        <f t="shared" si="26"/>
        <v>9.7715159706417403E-3</v>
      </c>
      <c r="Q158" s="264">
        <f t="shared" si="26"/>
        <v>7.027062787967138E-2</v>
      </c>
      <c r="R158" s="264">
        <f t="shared" si="26"/>
        <v>-2.5721201674314315E-2</v>
      </c>
      <c r="S158" s="264">
        <f t="shared" si="26"/>
        <v>-2.5435938809164799E-2</v>
      </c>
      <c r="T158" s="264">
        <f t="shared" si="26"/>
        <v>-2.5721201674314315E-2</v>
      </c>
      <c r="U158" s="264">
        <f t="shared" si="26"/>
        <v>-2.5721201674314315E-2</v>
      </c>
      <c r="V158" s="264">
        <f t="shared" si="26"/>
        <v>-2.5435938809164799E-2</v>
      </c>
      <c r="W158" s="264">
        <f t="shared" si="26"/>
        <v>-2.5435938809164799E-2</v>
      </c>
      <c r="X158" s="264">
        <f t="shared" si="26"/>
        <v>-8.9943381381641027E-3</v>
      </c>
      <c r="Y158" s="264">
        <f t="shared" si="26"/>
        <v>-8.9943381381641027E-3</v>
      </c>
      <c r="Z158" s="256"/>
      <c r="AA158" s="256"/>
    </row>
    <row r="159" spans="3:27" x14ac:dyDescent="0.25">
      <c r="E159" s="27"/>
      <c r="F159" s="181" t="s">
        <v>197</v>
      </c>
      <c r="G159" t="s">
        <v>269</v>
      </c>
      <c r="H159" s="256"/>
      <c r="I159" s="256"/>
      <c r="J159" s="264">
        <f t="shared" ref="J159:Y159" si="27">hundred * $H25 * J62 / $H50 * J88 * (1 - J74) / hours_in_year</f>
        <v>0.64026708531913712</v>
      </c>
      <c r="K159" s="264">
        <f t="shared" si="27"/>
        <v>0.64026708531913712</v>
      </c>
      <c r="L159" s="264">
        <f t="shared" si="27"/>
        <v>0.5776704163259696</v>
      </c>
      <c r="M159" s="264">
        <f t="shared" si="27"/>
        <v>0.5776704163259696</v>
      </c>
      <c r="N159" s="264">
        <f t="shared" si="27"/>
        <v>0.513401944022853</v>
      </c>
      <c r="O159" s="264">
        <f t="shared" si="27"/>
        <v>0.4901881512224785</v>
      </c>
      <c r="P159" s="264">
        <f t="shared" si="27"/>
        <v>0.16237100618901201</v>
      </c>
      <c r="Q159" s="264">
        <f t="shared" si="27"/>
        <v>1.1739780912539626</v>
      </c>
      <c r="R159" s="264">
        <f t="shared" si="27"/>
        <v>-0.42740322062582004</v>
      </c>
      <c r="S159" s="264">
        <f t="shared" si="27"/>
        <v>-0.42266307400150399</v>
      </c>
      <c r="T159" s="264">
        <f t="shared" si="27"/>
        <v>-0.42740322062582004</v>
      </c>
      <c r="U159" s="264">
        <f t="shared" si="27"/>
        <v>-0.42740322062582004</v>
      </c>
      <c r="V159" s="264">
        <f t="shared" si="27"/>
        <v>-0.42266307400150399</v>
      </c>
      <c r="W159" s="264">
        <f t="shared" si="27"/>
        <v>-0.42266307400150399</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4.4447218701311089E-2</v>
      </c>
      <c r="K160" s="264">
        <f t="shared" si="28"/>
        <v>4.4447218701311089E-2</v>
      </c>
      <c r="L160" s="264">
        <f t="shared" si="28"/>
        <v>4.0101769902664661E-2</v>
      </c>
      <c r="M160" s="264">
        <f t="shared" si="28"/>
        <v>4.0101769902664661E-2</v>
      </c>
      <c r="N160" s="264">
        <f t="shared" si="28"/>
        <v>3.564026483774016E-2</v>
      </c>
      <c r="O160" s="264">
        <f t="shared" si="28"/>
        <v>3.4028767777929743E-2</v>
      </c>
      <c r="P160" s="264">
        <f t="shared" si="28"/>
        <v>0</v>
      </c>
      <c r="Q160" s="264">
        <f t="shared" si="28"/>
        <v>8.1497334735712343E-2</v>
      </c>
      <c r="R160" s="264">
        <f t="shared" si="28"/>
        <v>-2.9670249894747685E-2</v>
      </c>
      <c r="S160" s="264">
        <f t="shared" si="28"/>
        <v>0</v>
      </c>
      <c r="T160" s="264">
        <f t="shared" si="28"/>
        <v>-2.9670249894747685E-2</v>
      </c>
      <c r="U160" s="264">
        <f t="shared" si="28"/>
        <v>-2.9670249894747685E-2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0.11294758827492217</v>
      </c>
      <c r="K161" s="265">
        <f t="shared" si="29"/>
        <v>0.11294758827492217</v>
      </c>
      <c r="L161" s="265">
        <f t="shared" si="29"/>
        <v>0.10190509841571316</v>
      </c>
      <c r="M161" s="265">
        <f t="shared" si="29"/>
        <v>0.10190509841571316</v>
      </c>
      <c r="N161" s="265">
        <f t="shared" si="29"/>
        <v>9.0567690769445583E-2</v>
      </c>
      <c r="O161" s="265">
        <f t="shared" si="29"/>
        <v>0</v>
      </c>
      <c r="P161" s="265">
        <f t="shared" si="29"/>
        <v>0</v>
      </c>
      <c r="Q161" s="265">
        <f t="shared" si="29"/>
        <v>0.20709793949292102</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1.0223087829414885</v>
      </c>
      <c r="K164" s="263">
        <f t="shared" si="30"/>
        <v>1.0223087829414885</v>
      </c>
      <c r="L164" s="263">
        <f t="shared" si="30"/>
        <v>0.92236123610999809</v>
      </c>
      <c r="M164" s="263">
        <f t="shared" si="30"/>
        <v>0.92236123610999809</v>
      </c>
      <c r="N164" s="263">
        <f t="shared" si="30"/>
        <v>0.81974433574417804</v>
      </c>
      <c r="O164" s="263">
        <f t="shared" si="30"/>
        <v>0.78267907843303908</v>
      </c>
      <c r="P164" s="263">
        <f t="shared" si="30"/>
        <v>0.72015651978239781</v>
      </c>
      <c r="Q164" s="263">
        <f t="shared" si="30"/>
        <v>1.7359137340495951</v>
      </c>
      <c r="R164" s="263">
        <f t="shared" si="30"/>
        <v>-0.68243093596708226</v>
      </c>
      <c r="S164" s="263">
        <f t="shared" si="30"/>
        <v>-0.67486238584545111</v>
      </c>
      <c r="T164" s="263">
        <f t="shared" si="30"/>
        <v>-0.68243093596708226</v>
      </c>
      <c r="U164" s="263">
        <f t="shared" si="30"/>
        <v>-0.68243093596708226</v>
      </c>
      <c r="V164" s="263">
        <f t="shared" si="30"/>
        <v>-0.67486238584545111</v>
      </c>
      <c r="W164" s="263">
        <f t="shared" si="30"/>
        <v>-0.67486238584545111</v>
      </c>
      <c r="X164" s="263">
        <f t="shared" si="30"/>
        <v>-0.66287884815286813</v>
      </c>
      <c r="Y164" s="263">
        <f t="shared" si="30"/>
        <v>-0.66287884815286813</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1.900816791450207</v>
      </c>
      <c r="K166" s="264">
        <f t="shared" si="32"/>
        <v>1.900816791450207</v>
      </c>
      <c r="L166" s="264">
        <f t="shared" si="32"/>
        <v>1.714980595526195</v>
      </c>
      <c r="M166" s="264">
        <f t="shared" si="32"/>
        <v>1.714980595526195</v>
      </c>
      <c r="N166" s="264">
        <f t="shared" si="32"/>
        <v>1.5241811711676474</v>
      </c>
      <c r="O166" s="264">
        <f t="shared" si="32"/>
        <v>1.455264357918995</v>
      </c>
      <c r="P166" s="264">
        <f t="shared" si="32"/>
        <v>1.339013836246258</v>
      </c>
      <c r="Q166" s="264">
        <f t="shared" si="32"/>
        <v>3.4665658416058935</v>
      </c>
      <c r="R166" s="264">
        <f t="shared" si="32"/>
        <v>-1.268869253337477</v>
      </c>
      <c r="S166" s="264">
        <f t="shared" si="32"/>
        <v>-1.2547967662394643</v>
      </c>
      <c r="T166" s="264">
        <f t="shared" si="32"/>
        <v>-1.268869253337477</v>
      </c>
      <c r="U166" s="264">
        <f t="shared" si="32"/>
        <v>-1.268869253337477</v>
      </c>
      <c r="V166" s="264">
        <f t="shared" si="32"/>
        <v>-1.2547967662394643</v>
      </c>
      <c r="W166" s="264">
        <f t="shared" si="32"/>
        <v>-1.2547967662394643</v>
      </c>
      <c r="X166" s="264">
        <f t="shared" si="32"/>
        <v>-1.2325153283342773</v>
      </c>
      <c r="Y166" s="264">
        <f t="shared" si="32"/>
        <v>-1.2325153283342773</v>
      </c>
      <c r="Z166" s="256"/>
      <c r="AA166" s="256"/>
    </row>
    <row r="167" spans="3:27" x14ac:dyDescent="0.25">
      <c r="D167" s="27"/>
      <c r="E167" s="27"/>
      <c r="F167" s="181" t="s">
        <v>193</v>
      </c>
      <c r="G167" t="s">
        <v>269</v>
      </c>
      <c r="H167" s="256"/>
      <c r="I167" s="256"/>
      <c r="J167" s="264">
        <f t="shared" ref="J167:Y167" si="33">hundred * $H33 * J58 / $H46 * J84 / hours_in_year</f>
        <v>0.16632308697212789</v>
      </c>
      <c r="K167" s="264">
        <f t="shared" si="33"/>
        <v>0.16632308697212789</v>
      </c>
      <c r="L167" s="264">
        <f t="shared" si="33"/>
        <v>0.15006226166993908</v>
      </c>
      <c r="M167" s="264">
        <f t="shared" si="33"/>
        <v>0.15006226166993908</v>
      </c>
      <c r="N167" s="264">
        <f t="shared" si="33"/>
        <v>0.13336714965569427</v>
      </c>
      <c r="O167" s="264">
        <f t="shared" si="33"/>
        <v>0.1273368698436918</v>
      </c>
      <c r="P167" s="264">
        <f t="shared" si="33"/>
        <v>0.11716485026047971</v>
      </c>
      <c r="Q167" s="264">
        <f t="shared" si="33"/>
        <v>0.30332746141627737</v>
      </c>
      <c r="R167" s="264">
        <f t="shared" si="33"/>
        <v>-0.11102713955830316</v>
      </c>
      <c r="S167" s="264">
        <f t="shared" si="33"/>
        <v>-0.10979578496061404</v>
      </c>
      <c r="T167" s="264">
        <f t="shared" si="33"/>
        <v>-0.11102713955830316</v>
      </c>
      <c r="U167" s="264">
        <f t="shared" si="33"/>
        <v>-0.11102713955830316</v>
      </c>
      <c r="V167" s="264">
        <f t="shared" si="33"/>
        <v>-0.10979578496061404</v>
      </c>
      <c r="W167" s="264">
        <f t="shared" si="33"/>
        <v>-0.10979578496061404</v>
      </c>
      <c r="X167" s="264">
        <f t="shared" si="33"/>
        <v>-0.10784614018093956</v>
      </c>
      <c r="Y167" s="264">
        <f t="shared" si="33"/>
        <v>-0.10784614018093956</v>
      </c>
      <c r="Z167" s="256"/>
      <c r="AA167" s="256"/>
    </row>
    <row r="168" spans="3:27" x14ac:dyDescent="0.25">
      <c r="D168" s="27"/>
      <c r="E168" s="27"/>
      <c r="F168" s="181" t="s">
        <v>194</v>
      </c>
      <c r="G168" t="s">
        <v>269</v>
      </c>
      <c r="H168" s="256"/>
      <c r="I168" s="256"/>
      <c r="J168" s="264">
        <f t="shared" ref="J168:Y168" si="34">hundred * $H34 * J59 / $H47 * J85 / hours_in_year</f>
        <v>0.58131174254938089</v>
      </c>
      <c r="K168" s="264">
        <f t="shared" si="34"/>
        <v>0.58131174254938089</v>
      </c>
      <c r="L168" s="264">
        <f t="shared" si="34"/>
        <v>0.52447893079853536</v>
      </c>
      <c r="M168" s="264">
        <f t="shared" si="34"/>
        <v>0.52447893079853536</v>
      </c>
      <c r="N168" s="264">
        <f t="shared" si="34"/>
        <v>0.46612825421035897</v>
      </c>
      <c r="O168" s="264">
        <f t="shared" si="34"/>
        <v>0.44505197111946776</v>
      </c>
      <c r="P168" s="264">
        <f t="shared" si="34"/>
        <v>0.40949999492175343</v>
      </c>
      <c r="Q168" s="264">
        <f t="shared" si="34"/>
        <v>1.0658790145388708</v>
      </c>
      <c r="R168" s="264">
        <f t="shared" si="34"/>
        <v>-0.3880482327611332</v>
      </c>
      <c r="S168" s="264">
        <f t="shared" si="34"/>
        <v>-0.38374455550315406</v>
      </c>
      <c r="T168" s="264">
        <f t="shared" si="34"/>
        <v>-0.3880482327611332</v>
      </c>
      <c r="U168" s="264">
        <f t="shared" si="34"/>
        <v>-0.3880482327611332</v>
      </c>
      <c r="V168" s="264">
        <f t="shared" si="34"/>
        <v>-0.38374455550315406</v>
      </c>
      <c r="W168" s="264">
        <f t="shared" si="34"/>
        <v>-0.38374455550315406</v>
      </c>
      <c r="X168" s="264">
        <f t="shared" si="34"/>
        <v>-0.37693039984468668</v>
      </c>
      <c r="Y168" s="264">
        <f t="shared" si="34"/>
        <v>-0.37693039984468668</v>
      </c>
      <c r="Z168" s="256"/>
      <c r="AA168" s="256"/>
    </row>
    <row r="169" spans="3:27" x14ac:dyDescent="0.25">
      <c r="D169" s="27"/>
      <c r="E169" s="27"/>
      <c r="F169" s="181" t="s">
        <v>195</v>
      </c>
      <c r="G169" t="s">
        <v>269</v>
      </c>
      <c r="H169" s="256"/>
      <c r="I169" s="256"/>
      <c r="J169" s="264">
        <f t="shared" ref="J169:Y169" si="35">hundred * $H35 * J60 / $H48 * J86 / hours_in_year</f>
        <v>0.43856590463240031</v>
      </c>
      <c r="K169" s="264">
        <f t="shared" si="35"/>
        <v>0.43856590463240031</v>
      </c>
      <c r="L169" s="264">
        <f t="shared" si="35"/>
        <v>0.39568885317460156</v>
      </c>
      <c r="M169" s="264">
        <f t="shared" si="35"/>
        <v>0.39568885317460156</v>
      </c>
      <c r="N169" s="264">
        <f t="shared" si="35"/>
        <v>0.35166666096568994</v>
      </c>
      <c r="O169" s="264">
        <f t="shared" si="35"/>
        <v>0.33576583102630492</v>
      </c>
      <c r="P169" s="264">
        <f t="shared" si="35"/>
        <v>0.30894393244527696</v>
      </c>
      <c r="Q169" s="264">
        <f t="shared" si="35"/>
        <v>0.80414373222509261</v>
      </c>
      <c r="R169" s="264">
        <f t="shared" si="35"/>
        <v>-0.29275982538307993</v>
      </c>
      <c r="S169" s="264">
        <f t="shared" si="35"/>
        <v>-0.28951295116441367</v>
      </c>
      <c r="T169" s="264">
        <f t="shared" si="35"/>
        <v>-0.29275982538307993</v>
      </c>
      <c r="U169" s="264">
        <f t="shared" si="35"/>
        <v>-0.29275982538307993</v>
      </c>
      <c r="V169" s="264">
        <f t="shared" si="35"/>
        <v>-0.28951295116441367</v>
      </c>
      <c r="W169" s="264">
        <f t="shared" si="35"/>
        <v>-0.28951295116441367</v>
      </c>
      <c r="X169" s="264">
        <f t="shared" si="35"/>
        <v>-0.28437206698485862</v>
      </c>
      <c r="Y169" s="264">
        <f t="shared" si="35"/>
        <v>-0.28437206698485862</v>
      </c>
      <c r="Z169" s="256"/>
      <c r="AA169" s="256"/>
    </row>
    <row r="170" spans="3:27" x14ac:dyDescent="0.25">
      <c r="D170" s="27"/>
      <c r="E170" s="27"/>
      <c r="F170" s="181" t="s">
        <v>196</v>
      </c>
      <c r="G170" t="s">
        <v>269</v>
      </c>
      <c r="H170" s="256"/>
      <c r="I170" s="256"/>
      <c r="J170" s="264">
        <f t="shared" ref="J170:Y170" si="36">hundred * $H36 * J61 / $H49 * J87 / hours_in_year</f>
        <v>0.15240696041053234</v>
      </c>
      <c r="K170" s="264">
        <f t="shared" si="36"/>
        <v>0.15240696041053234</v>
      </c>
      <c r="L170" s="264">
        <f t="shared" si="36"/>
        <v>0.13750666603054304</v>
      </c>
      <c r="M170" s="264">
        <f t="shared" si="36"/>
        <v>0.13750666603054304</v>
      </c>
      <c r="N170" s="264">
        <f t="shared" si="36"/>
        <v>0.12220842137836913</v>
      </c>
      <c r="O170" s="264">
        <f t="shared" si="36"/>
        <v>0.11668269050538267</v>
      </c>
      <c r="P170" s="264">
        <f t="shared" si="36"/>
        <v>0.10736175608709861</v>
      </c>
      <c r="Q170" s="264">
        <f t="shared" si="36"/>
        <v>0.27794828273747024</v>
      </c>
      <c r="R170" s="264">
        <f t="shared" si="36"/>
        <v>-0.10173758298505246</v>
      </c>
      <c r="S170" s="264">
        <f t="shared" si="36"/>
        <v>-0.1006092548927968</v>
      </c>
      <c r="T170" s="264">
        <f t="shared" si="36"/>
        <v>-0.10173758298505246</v>
      </c>
      <c r="U170" s="264">
        <f t="shared" si="36"/>
        <v>-0.10173758298505246</v>
      </c>
      <c r="V170" s="264">
        <f t="shared" si="36"/>
        <v>-0.1006092548927968</v>
      </c>
      <c r="W170" s="264">
        <f t="shared" si="36"/>
        <v>-0.1006092548927968</v>
      </c>
      <c r="X170" s="264">
        <f t="shared" si="36"/>
        <v>-9.8822735413391982E-2</v>
      </c>
      <c r="Y170" s="264">
        <f t="shared" si="36"/>
        <v>-9.8822735413391982E-2</v>
      </c>
      <c r="Z170" s="256"/>
      <c r="AA170" s="256"/>
    </row>
    <row r="171" spans="3:27" x14ac:dyDescent="0.25">
      <c r="D171" s="27"/>
      <c r="E171" s="27"/>
      <c r="F171" s="181" t="s">
        <v>197</v>
      </c>
      <c r="G171" t="s">
        <v>269</v>
      </c>
      <c r="H171" s="256"/>
      <c r="I171" s="256"/>
      <c r="J171" s="264">
        <f t="shared" ref="J171:Y171" si="37">hundred * $H37 * J62 / $H50 * J88 / hours_in_year</f>
        <v>2.532510982576007</v>
      </c>
      <c r="K171" s="264">
        <f t="shared" si="37"/>
        <v>2.532510982576007</v>
      </c>
      <c r="L171" s="264">
        <f t="shared" si="37"/>
        <v>2.284916259478762</v>
      </c>
      <c r="M171" s="264">
        <f t="shared" si="37"/>
        <v>2.284916259478762</v>
      </c>
      <c r="N171" s="264">
        <f t="shared" si="37"/>
        <v>2.0307088893468155</v>
      </c>
      <c r="O171" s="264">
        <f t="shared" si="37"/>
        <v>1.9388891057562074</v>
      </c>
      <c r="P171" s="264">
        <f t="shared" si="37"/>
        <v>1.7840053083325835</v>
      </c>
      <c r="Q171" s="264">
        <f t="shared" si="37"/>
        <v>4.6435502895207375</v>
      </c>
      <c r="R171" s="264">
        <f t="shared" si="37"/>
        <v>-1.6905497331378954</v>
      </c>
      <c r="S171" s="264">
        <f t="shared" si="37"/>
        <v>-1.6718005678905248</v>
      </c>
      <c r="T171" s="264">
        <f t="shared" si="37"/>
        <v>-1.6905497331378954</v>
      </c>
      <c r="U171" s="264">
        <f t="shared" si="37"/>
        <v>-1.6905497331378954</v>
      </c>
      <c r="V171" s="264">
        <f t="shared" si="37"/>
        <v>-1.6718005678905248</v>
      </c>
      <c r="W171" s="264">
        <f t="shared" si="37"/>
        <v>-1.6718005678905248</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0.87903214210926928</v>
      </c>
      <c r="K172" s="264">
        <f t="shared" si="38"/>
        <v>0.87903214210926928</v>
      </c>
      <c r="L172" s="264">
        <f t="shared" si="38"/>
        <v>0.79309225031154806</v>
      </c>
      <c r="M172" s="264">
        <f t="shared" si="38"/>
        <v>0.79309225031154806</v>
      </c>
      <c r="N172" s="264">
        <f t="shared" si="38"/>
        <v>0.70485711504680204</v>
      </c>
      <c r="O172" s="264">
        <f t="shared" si="38"/>
        <v>0.67298655590096856</v>
      </c>
      <c r="P172" s="264">
        <f t="shared" si="38"/>
        <v>0</v>
      </c>
      <c r="Q172" s="264">
        <f t="shared" si="38"/>
        <v>1.6117718683445139</v>
      </c>
      <c r="R172" s="264">
        <f t="shared" si="38"/>
        <v>-0.58678819696603524</v>
      </c>
      <c r="S172" s="264">
        <f t="shared" si="38"/>
        <v>0</v>
      </c>
      <c r="T172" s="264">
        <f t="shared" si="38"/>
        <v>-0.58678819696603524</v>
      </c>
      <c r="U172" s="264">
        <f t="shared" si="38"/>
        <v>-0.58678819696603524</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2.2337631772773214</v>
      </c>
      <c r="K173" s="265">
        <f t="shared" si="39"/>
        <v>2.2337631772773214</v>
      </c>
      <c r="L173" s="265">
        <f t="shared" si="39"/>
        <v>2.0153759800852944</v>
      </c>
      <c r="M173" s="265">
        <f t="shared" si="39"/>
        <v>2.0153759800852944</v>
      </c>
      <c r="N173" s="265">
        <f t="shared" si="39"/>
        <v>1.791156197150471</v>
      </c>
      <c r="O173" s="265">
        <f t="shared" si="39"/>
        <v>0</v>
      </c>
      <c r="P173" s="265">
        <f t="shared" si="39"/>
        <v>0</v>
      </c>
      <c r="Q173" s="265">
        <f t="shared" si="39"/>
        <v>4.0957736096433939</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0.20986328861403961</v>
      </c>
      <c r="K183" s="264">
        <f t="shared" si="42"/>
        <v>0.20986328861403961</v>
      </c>
      <c r="L183" s="264">
        <f t="shared" si="42"/>
        <v>0.18934569039228705</v>
      </c>
      <c r="M183" s="264">
        <f t="shared" si="42"/>
        <v>0.18934569039228705</v>
      </c>
      <c r="N183" s="264">
        <f t="shared" si="42"/>
        <v>0.16828011750716906</v>
      </c>
      <c r="O183" s="264">
        <f t="shared" si="42"/>
        <v>0.16067122582743631</v>
      </c>
      <c r="P183" s="264">
        <f t="shared" si="42"/>
        <v>0.14783636615496618</v>
      </c>
      <c r="Q183" s="264">
        <f t="shared" si="42"/>
        <v>0.13845108451897625</v>
      </c>
      <c r="R183" s="264">
        <f t="shared" si="42"/>
        <v>-0.14009192023365996</v>
      </c>
      <c r="S183" s="264">
        <f t="shared" si="42"/>
        <v>-0.13853822056378573</v>
      </c>
      <c r="T183" s="264">
        <f t="shared" si="42"/>
        <v>-0.14009192023365996</v>
      </c>
      <c r="U183" s="264">
        <f t="shared" si="42"/>
        <v>-0.14009192023365996</v>
      </c>
      <c r="V183" s="264">
        <f t="shared" si="42"/>
        <v>-0.13853822056378573</v>
      </c>
      <c r="W183" s="264">
        <f t="shared" si="42"/>
        <v>-0.13853822056378573</v>
      </c>
      <c r="X183" s="264">
        <f t="shared" si="42"/>
        <v>-0.13607819608648486</v>
      </c>
      <c r="Y183" s="264">
        <f t="shared" si="42"/>
        <v>-0.13607819608648486</v>
      </c>
      <c r="Z183" s="256"/>
      <c r="AA183" s="256"/>
    </row>
    <row r="184" spans="4:27" x14ac:dyDescent="0.25">
      <c r="E184" s="27"/>
      <c r="F184" s="181" t="s">
        <v>193</v>
      </c>
      <c r="G184" t="s">
        <v>269</v>
      </c>
      <c r="H184" s="256"/>
      <c r="I184" s="256"/>
      <c r="J184" s="264">
        <f t="shared" ref="J184:Y184" si="43">hundred * $H21 * J58 / $H46 * J96 * (1 - J70) / hours_in_year</f>
        <v>1.8363216361203982E-2</v>
      </c>
      <c r="K184" s="264">
        <f t="shared" si="43"/>
        <v>1.8363216361203982E-2</v>
      </c>
      <c r="L184" s="264">
        <f t="shared" si="43"/>
        <v>1.6567909054973712E-2</v>
      </c>
      <c r="M184" s="264">
        <f t="shared" si="43"/>
        <v>1.6567909054973712E-2</v>
      </c>
      <c r="N184" s="264">
        <f t="shared" si="43"/>
        <v>1.4724653499336453E-2</v>
      </c>
      <c r="O184" s="264">
        <f t="shared" si="43"/>
        <v>1.4058869001692067E-2</v>
      </c>
      <c r="P184" s="264">
        <f t="shared" si="43"/>
        <v>8.2789170285058142E-3</v>
      </c>
      <c r="Q184" s="264">
        <f t="shared" si="43"/>
        <v>1.2114587726398639E-2</v>
      </c>
      <c r="R184" s="264">
        <f t="shared" si="43"/>
        <v>-1.2258162247892685E-2</v>
      </c>
      <c r="S184" s="264">
        <f t="shared" si="43"/>
        <v>-1.2122212204477978E-2</v>
      </c>
      <c r="T184" s="264">
        <f t="shared" si="43"/>
        <v>-1.2258162247892685E-2</v>
      </c>
      <c r="U184" s="264">
        <f t="shared" si="43"/>
        <v>-1.2258162247892685E-2</v>
      </c>
      <c r="V184" s="264">
        <f t="shared" si="43"/>
        <v>-1.2122212204477978E-2</v>
      </c>
      <c r="W184" s="264">
        <f t="shared" si="43"/>
        <v>-1.2122212204477978E-2</v>
      </c>
      <c r="X184" s="264">
        <f t="shared" si="43"/>
        <v>-7.6204531002056703E-3</v>
      </c>
      <c r="Y184" s="264">
        <f t="shared" si="43"/>
        <v>-7.6204531002056703E-3</v>
      </c>
      <c r="Z184" s="256"/>
      <c r="AA184" s="256"/>
    </row>
    <row r="185" spans="4:27" x14ac:dyDescent="0.25">
      <c r="E185" s="27"/>
      <c r="F185" s="181" t="s">
        <v>194</v>
      </c>
      <c r="G185" t="s">
        <v>269</v>
      </c>
      <c r="H185" s="256"/>
      <c r="I185" s="256"/>
      <c r="J185" s="264">
        <f t="shared" ref="J185:Y185" si="44">hundred * $H22 * J59 / $H47 * J97 * (1 - J71) / hours_in_year</f>
        <v>7.0384556759051295E-2</v>
      </c>
      <c r="K185" s="264">
        <f t="shared" si="44"/>
        <v>7.0384556759051295E-2</v>
      </c>
      <c r="L185" s="264">
        <f t="shared" si="44"/>
        <v>6.3503305320862666E-2</v>
      </c>
      <c r="M185" s="264">
        <f t="shared" si="44"/>
        <v>6.3503305320862666E-2</v>
      </c>
      <c r="N185" s="264">
        <f t="shared" si="44"/>
        <v>5.6438272555073214E-2</v>
      </c>
      <c r="O185" s="264">
        <f t="shared" si="44"/>
        <v>5.3886380455018722E-2</v>
      </c>
      <c r="P185" s="264">
        <f t="shared" si="44"/>
        <v>3.1732344379900267E-2</v>
      </c>
      <c r="Q185" s="264">
        <f t="shared" si="44"/>
        <v>4.5491448097460661E-2</v>
      </c>
      <c r="R185" s="264">
        <f t="shared" si="44"/>
        <v>-4.6984433419913929E-2</v>
      </c>
      <c r="S185" s="264">
        <f t="shared" si="44"/>
        <v>-4.6463349130598811E-2</v>
      </c>
      <c r="T185" s="264">
        <f t="shared" si="44"/>
        <v>-4.6984433419913929E-2</v>
      </c>
      <c r="U185" s="264">
        <f t="shared" si="44"/>
        <v>-4.6984433419913929E-2</v>
      </c>
      <c r="V185" s="264">
        <f t="shared" si="44"/>
        <v>-4.6463349130598811E-2</v>
      </c>
      <c r="W185" s="264">
        <f t="shared" si="44"/>
        <v>-4.6463349130598811E-2</v>
      </c>
      <c r="X185" s="264">
        <f t="shared" si="44"/>
        <v>-2.9208511363743906E-2</v>
      </c>
      <c r="Y185" s="264">
        <f t="shared" si="44"/>
        <v>-2.9208511363743906E-2</v>
      </c>
      <c r="Z185" s="256"/>
      <c r="AA185" s="256"/>
    </row>
    <row r="186" spans="4:27" x14ac:dyDescent="0.25">
      <c r="E186" s="27"/>
      <c r="F186" s="181" t="s">
        <v>195</v>
      </c>
      <c r="G186" t="s">
        <v>269</v>
      </c>
      <c r="H186" s="256"/>
      <c r="I186" s="256"/>
      <c r="J186" s="264">
        <f t="shared" ref="J186:Y186" si="45">hundred * $H23 * J60 / $H48 * J98 * (1 - J72) / hours_in_year</f>
        <v>1.3275263747386662E-2</v>
      </c>
      <c r="K186" s="264">
        <f t="shared" si="45"/>
        <v>1.3275263747386662E-2</v>
      </c>
      <c r="L186" s="264">
        <f t="shared" si="45"/>
        <v>1.197738773650605E-2</v>
      </c>
      <c r="M186" s="264">
        <f t="shared" si="45"/>
        <v>1.197738773650605E-2</v>
      </c>
      <c r="N186" s="264">
        <f t="shared" si="45"/>
        <v>1.0644848644573462E-2</v>
      </c>
      <c r="O186" s="264">
        <f t="shared" si="45"/>
        <v>1.0163535097355032E-2</v>
      </c>
      <c r="P186" s="264">
        <f t="shared" si="45"/>
        <v>3.3665918200578467E-3</v>
      </c>
      <c r="Q186" s="264">
        <f t="shared" si="45"/>
        <v>8.5801630293946534E-3</v>
      </c>
      <c r="R186" s="264">
        <f t="shared" si="45"/>
        <v>-8.8617556803847509E-3</v>
      </c>
      <c r="S186" s="264">
        <f t="shared" si="45"/>
        <v>-8.7634737319886181E-3</v>
      </c>
      <c r="T186" s="264">
        <f t="shared" si="45"/>
        <v>-8.8617556803847509E-3</v>
      </c>
      <c r="U186" s="264">
        <f t="shared" si="45"/>
        <v>-8.8617556803847509E-3</v>
      </c>
      <c r="V186" s="264">
        <f t="shared" si="45"/>
        <v>-8.7634737319886181E-3</v>
      </c>
      <c r="W186" s="264">
        <f t="shared" si="45"/>
        <v>-8.7634737319886181E-3</v>
      </c>
      <c r="X186" s="264">
        <f t="shared" si="45"/>
        <v>-3.0988298329301047E-3</v>
      </c>
      <c r="Y186" s="264">
        <f t="shared" si="45"/>
        <v>-3.0988298329301047E-3</v>
      </c>
      <c r="Z186" s="256"/>
      <c r="AA186" s="256"/>
    </row>
    <row r="187" spans="4:27" x14ac:dyDescent="0.25">
      <c r="E187" s="27"/>
      <c r="F187" s="181" t="s">
        <v>196</v>
      </c>
      <c r="G187" t="s">
        <v>269</v>
      </c>
      <c r="H187" s="256"/>
      <c r="I187" s="256"/>
      <c r="J187" s="264">
        <f t="shared" ref="J187:Y187" si="46">hundred * $H24 * J61 / $H49 * J99 * (1 - J73) / hours_in_year</f>
        <v>4.2066949933430653E-3</v>
      </c>
      <c r="K187" s="264">
        <f t="shared" si="46"/>
        <v>4.2066949933430653E-3</v>
      </c>
      <c r="L187" s="264">
        <f t="shared" si="46"/>
        <v>3.795421167011264E-3</v>
      </c>
      <c r="M187" s="264">
        <f t="shared" si="46"/>
        <v>3.795421167011264E-3</v>
      </c>
      <c r="N187" s="264">
        <f t="shared" si="46"/>
        <v>3.3731632267447122E-3</v>
      </c>
      <c r="O187" s="264">
        <f t="shared" si="46"/>
        <v>3.2206435233444282E-3</v>
      </c>
      <c r="P187" s="264">
        <f t="shared" si="46"/>
        <v>1.0668130760757956E-3</v>
      </c>
      <c r="Q187" s="264">
        <f t="shared" si="46"/>
        <v>2.7752423395024013E-3</v>
      </c>
      <c r="R187" s="264">
        <f t="shared" si="46"/>
        <v>-2.8081327770412543E-3</v>
      </c>
      <c r="S187" s="264">
        <f t="shared" si="46"/>
        <v>-2.7769889754474513E-3</v>
      </c>
      <c r="T187" s="264">
        <f t="shared" si="46"/>
        <v>-2.8081327770412543E-3</v>
      </c>
      <c r="U187" s="264">
        <f t="shared" si="46"/>
        <v>-2.8081327770412543E-3</v>
      </c>
      <c r="V187" s="264">
        <f t="shared" si="46"/>
        <v>-2.7769889754474513E-3</v>
      </c>
      <c r="W187" s="264">
        <f t="shared" si="46"/>
        <v>-2.7769889754474513E-3</v>
      </c>
      <c r="X187" s="264">
        <f t="shared" si="46"/>
        <v>-9.8196406425261418E-4</v>
      </c>
      <c r="Y187" s="264">
        <f t="shared" si="46"/>
        <v>-9.8196406425261418E-4</v>
      </c>
      <c r="Z187" s="256"/>
      <c r="AA187" s="256"/>
    </row>
    <row r="188" spans="4:27" x14ac:dyDescent="0.25">
      <c r="E188" s="27"/>
      <c r="F188" s="181" t="s">
        <v>197</v>
      </c>
      <c r="G188" t="s">
        <v>269</v>
      </c>
      <c r="H188" s="256"/>
      <c r="I188" s="256"/>
      <c r="J188" s="264">
        <f t="shared" ref="J188:Y188" si="47">hundred * $H25 * J62 / $H50 * J100 * (1 - J74) / hours_in_year</f>
        <v>7.665837877896467E-2</v>
      </c>
      <c r="K188" s="264">
        <f t="shared" si="47"/>
        <v>7.665837877896467E-2</v>
      </c>
      <c r="L188" s="264">
        <f t="shared" si="47"/>
        <v>6.9163757749698587E-2</v>
      </c>
      <c r="M188" s="264">
        <f t="shared" si="47"/>
        <v>6.9163757749698587E-2</v>
      </c>
      <c r="N188" s="264">
        <f t="shared" si="47"/>
        <v>6.1468973797307813E-2</v>
      </c>
      <c r="O188" s="264">
        <f t="shared" si="47"/>
        <v>5.868961536675453E-2</v>
      </c>
      <c r="P188" s="264">
        <f t="shared" si="47"/>
        <v>1.9440477857697026E-2</v>
      </c>
      <c r="Q188" s="264">
        <f t="shared" si="47"/>
        <v>4.9546389435922558E-2</v>
      </c>
      <c r="R188" s="264">
        <f t="shared" si="47"/>
        <v>-5.117245401073911E-2</v>
      </c>
      <c r="S188" s="264">
        <f t="shared" si="47"/>
        <v>-5.0604922173281733E-2</v>
      </c>
      <c r="T188" s="264">
        <f t="shared" si="47"/>
        <v>-5.117245401073911E-2</v>
      </c>
      <c r="U188" s="264">
        <f t="shared" si="47"/>
        <v>-5.117245401073911E-2</v>
      </c>
      <c r="V188" s="264">
        <f t="shared" si="47"/>
        <v>-5.0604922173281733E-2</v>
      </c>
      <c r="W188" s="264">
        <f t="shared" si="47"/>
        <v>-5.0604922173281733E-2</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5.321610004640898E-3</v>
      </c>
      <c r="K189" s="264">
        <f t="shared" si="48"/>
        <v>5.321610004640898E-3</v>
      </c>
      <c r="L189" s="264">
        <f t="shared" si="48"/>
        <v>4.8013348450874497E-3</v>
      </c>
      <c r="M189" s="264">
        <f t="shared" si="48"/>
        <v>4.8013348450874497E-3</v>
      </c>
      <c r="N189" s="264">
        <f t="shared" si="48"/>
        <v>4.2671644136638544E-3</v>
      </c>
      <c r="O189" s="264">
        <f t="shared" si="48"/>
        <v>4.0742218825784724E-3</v>
      </c>
      <c r="P189" s="264">
        <f t="shared" si="48"/>
        <v>0</v>
      </c>
      <c r="Q189" s="264">
        <f t="shared" si="48"/>
        <v>3.4395008858234635E-3</v>
      </c>
      <c r="R189" s="264">
        <f t="shared" si="48"/>
        <v>-3.5523819778497711E-3</v>
      </c>
      <c r="S189" s="264">
        <f t="shared" si="48"/>
        <v>0</v>
      </c>
      <c r="T189" s="264">
        <f t="shared" si="48"/>
        <v>-3.5523819778497711E-3</v>
      </c>
      <c r="U189" s="264">
        <f t="shared" si="48"/>
        <v>-3.5523819778497711E-3</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1.3523073733883752E-2</v>
      </c>
      <c r="K190" s="265">
        <f t="shared" si="49"/>
        <v>1.3523073733883752E-2</v>
      </c>
      <c r="L190" s="265">
        <f t="shared" si="49"/>
        <v>1.2200970209120823E-2</v>
      </c>
      <c r="M190" s="265">
        <f t="shared" si="49"/>
        <v>1.2200970209120823E-2</v>
      </c>
      <c r="N190" s="265">
        <f t="shared" si="49"/>
        <v>1.0843556545905712E-2</v>
      </c>
      <c r="O190" s="265">
        <f t="shared" si="49"/>
        <v>0</v>
      </c>
      <c r="P190" s="265">
        <f t="shared" si="49"/>
        <v>0</v>
      </c>
      <c r="Q190" s="265">
        <f t="shared" si="49"/>
        <v>8.7403293451016155E-3</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5.3573989678757789E-2</v>
      </c>
      <c r="K193" s="263">
        <f t="shared" si="50"/>
        <v>5.3573989678757789E-2</v>
      </c>
      <c r="L193" s="263">
        <f t="shared" si="50"/>
        <v>4.8336248468161258E-2</v>
      </c>
      <c r="M193" s="263">
        <f t="shared" si="50"/>
        <v>4.8336248468161258E-2</v>
      </c>
      <c r="N193" s="263">
        <f t="shared" si="50"/>
        <v>4.295862005216905E-2</v>
      </c>
      <c r="O193" s="263">
        <f t="shared" si="50"/>
        <v>4.1016218944243607E-2</v>
      </c>
      <c r="P193" s="263">
        <f t="shared" si="50"/>
        <v>3.7739730501875707E-2</v>
      </c>
      <c r="Q193" s="263">
        <f t="shared" si="50"/>
        <v>4.7558125916979284E-2</v>
      </c>
      <c r="R193" s="263">
        <f t="shared" si="50"/>
        <v>-3.576272504944137E-2</v>
      </c>
      <c r="S193" s="263">
        <f t="shared" si="50"/>
        <v>-3.5366095936138882E-2</v>
      </c>
      <c r="T193" s="263">
        <f t="shared" si="50"/>
        <v>-3.576272504944137E-2</v>
      </c>
      <c r="U193" s="263">
        <f t="shared" si="50"/>
        <v>-3.576272504944137E-2</v>
      </c>
      <c r="V193" s="263">
        <f t="shared" si="50"/>
        <v>-3.5366095936138882E-2</v>
      </c>
      <c r="W193" s="263">
        <f t="shared" si="50"/>
        <v>-3.5366095936138882E-2</v>
      </c>
      <c r="X193" s="263">
        <f t="shared" si="50"/>
        <v>-3.4738099840076593E-2</v>
      </c>
      <c r="Y193" s="263">
        <f t="shared" si="50"/>
        <v>-3.4738099840076593E-2</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0.20752319439849859</v>
      </c>
      <c r="K195" s="264">
        <f t="shared" si="52"/>
        <v>0.20752319439849859</v>
      </c>
      <c r="L195" s="264">
        <f t="shared" si="52"/>
        <v>0.18723437898689163</v>
      </c>
      <c r="M195" s="264">
        <f t="shared" si="52"/>
        <v>0.18723437898689163</v>
      </c>
      <c r="N195" s="264">
        <f t="shared" si="52"/>
        <v>0.1664036991389555</v>
      </c>
      <c r="O195" s="264">
        <f t="shared" si="52"/>
        <v>0.15887965089955958</v>
      </c>
      <c r="P195" s="264">
        <f t="shared" si="52"/>
        <v>0.14618790716258812</v>
      </c>
      <c r="Q195" s="264">
        <f t="shared" si="52"/>
        <v>0.13690727671839384</v>
      </c>
      <c r="R195" s="264">
        <f t="shared" si="52"/>
        <v>-0.13852981618798416</v>
      </c>
      <c r="S195" s="264">
        <f t="shared" si="52"/>
        <v>-0.13699344114708231</v>
      </c>
      <c r="T195" s="264">
        <f t="shared" si="52"/>
        <v>-0.13852981618798416</v>
      </c>
      <c r="U195" s="264">
        <f t="shared" si="52"/>
        <v>-0.13852981618798416</v>
      </c>
      <c r="V195" s="264">
        <f t="shared" si="52"/>
        <v>-0.13699344114708231</v>
      </c>
      <c r="W195" s="264">
        <f t="shared" si="52"/>
        <v>-0.13699344114708231</v>
      </c>
      <c r="X195" s="264">
        <f t="shared" si="52"/>
        <v>-0.13456084733232099</v>
      </c>
      <c r="Y195" s="264">
        <f t="shared" si="52"/>
        <v>-0.13456084733232099</v>
      </c>
      <c r="Z195" s="256"/>
      <c r="AA195" s="256"/>
    </row>
    <row r="196" spans="3:27" x14ac:dyDescent="0.25">
      <c r="D196" s="27"/>
      <c r="E196" s="27"/>
      <c r="F196" s="181" t="s">
        <v>193</v>
      </c>
      <c r="G196" t="s">
        <v>269</v>
      </c>
      <c r="H196" s="256"/>
      <c r="I196" s="256"/>
      <c r="J196" s="264">
        <f t="shared" ref="J196:Y196" si="53">hundred * $H33 * J58 / $H46 * J96 / hours_in_year</f>
        <v>1.8158456125769894E-2</v>
      </c>
      <c r="K196" s="264">
        <f t="shared" si="53"/>
        <v>1.8158456125769894E-2</v>
      </c>
      <c r="L196" s="264">
        <f t="shared" si="53"/>
        <v>1.6383167510136604E-2</v>
      </c>
      <c r="M196" s="264">
        <f t="shared" si="53"/>
        <v>1.6383167510136604E-2</v>
      </c>
      <c r="N196" s="264">
        <f t="shared" si="53"/>
        <v>1.4560465295162197E-2</v>
      </c>
      <c r="O196" s="264">
        <f t="shared" si="53"/>
        <v>1.390210467075464E-2</v>
      </c>
      <c r="P196" s="264">
        <f t="shared" si="53"/>
        <v>1.2791566292260123E-2</v>
      </c>
      <c r="Q196" s="264">
        <f t="shared" si="53"/>
        <v>1.1979503229965596E-2</v>
      </c>
      <c r="R196" s="264">
        <f t="shared" si="53"/>
        <v>-1.2121476814442662E-2</v>
      </c>
      <c r="S196" s="264">
        <f t="shared" si="53"/>
        <v>-1.1987042690807441E-2</v>
      </c>
      <c r="T196" s="264">
        <f t="shared" si="53"/>
        <v>-1.2121476814442662E-2</v>
      </c>
      <c r="U196" s="264">
        <f t="shared" si="53"/>
        <v>-1.2121476814442662E-2</v>
      </c>
      <c r="V196" s="264">
        <f t="shared" si="53"/>
        <v>-1.1987042690807441E-2</v>
      </c>
      <c r="W196" s="264">
        <f t="shared" si="53"/>
        <v>-1.1987042690807441E-2</v>
      </c>
      <c r="X196" s="264">
        <f t="shared" si="53"/>
        <v>-1.1774188661718333E-2</v>
      </c>
      <c r="Y196" s="264">
        <f t="shared" si="53"/>
        <v>-1.1774188661718333E-2</v>
      </c>
      <c r="Z196" s="256"/>
      <c r="AA196" s="256"/>
    </row>
    <row r="197" spans="3:27" x14ac:dyDescent="0.25">
      <c r="D197" s="27"/>
      <c r="E197" s="27"/>
      <c r="F197" s="181" t="s">
        <v>194</v>
      </c>
      <c r="G197" t="s">
        <v>269</v>
      </c>
      <c r="H197" s="256"/>
      <c r="I197" s="256"/>
      <c r="J197" s="264">
        <f t="shared" ref="J197:Y197" si="54">hundred * $H34 * J59 / $H47 * J97 / hours_in_year</f>
        <v>6.9599729192386273E-2</v>
      </c>
      <c r="K197" s="264">
        <f t="shared" si="54"/>
        <v>6.9599729192386273E-2</v>
      </c>
      <c r="L197" s="264">
        <f t="shared" si="54"/>
        <v>6.2795207594812164E-2</v>
      </c>
      <c r="M197" s="264">
        <f t="shared" si="54"/>
        <v>6.2795207594812164E-2</v>
      </c>
      <c r="N197" s="264">
        <f t="shared" si="54"/>
        <v>5.5808953935254264E-2</v>
      </c>
      <c r="O197" s="264">
        <f t="shared" si="54"/>
        <v>5.3285516873627217E-2</v>
      </c>
      <c r="P197" s="264">
        <f t="shared" si="54"/>
        <v>4.9028923148609037E-2</v>
      </c>
      <c r="Q197" s="264">
        <f t="shared" si="54"/>
        <v>4.4984192753982112E-2</v>
      </c>
      <c r="R197" s="264">
        <f t="shared" si="54"/>
        <v>-4.6460530446733046E-2</v>
      </c>
      <c r="S197" s="264">
        <f t="shared" si="54"/>
        <v>-4.5945256541593697E-2</v>
      </c>
      <c r="T197" s="264">
        <f t="shared" si="54"/>
        <v>-4.6460530446733046E-2</v>
      </c>
      <c r="U197" s="264">
        <f t="shared" si="54"/>
        <v>-4.6460530446733046E-2</v>
      </c>
      <c r="V197" s="264">
        <f t="shared" si="54"/>
        <v>-4.5945256541593697E-2</v>
      </c>
      <c r="W197" s="264">
        <f t="shared" si="54"/>
        <v>-4.5945256541593697E-2</v>
      </c>
      <c r="X197" s="264">
        <f t="shared" si="54"/>
        <v>-4.5129406191789678E-2</v>
      </c>
      <c r="Y197" s="264">
        <f t="shared" si="54"/>
        <v>-4.5129406191789678E-2</v>
      </c>
      <c r="Z197" s="256"/>
      <c r="AA197" s="256"/>
    </row>
    <row r="198" spans="3:27" x14ac:dyDescent="0.25">
      <c r="D198" s="27"/>
      <c r="E198" s="27"/>
      <c r="F198" s="181" t="s">
        <v>195</v>
      </c>
      <c r="G198" t="s">
        <v>269</v>
      </c>
      <c r="H198" s="256"/>
      <c r="I198" s="256"/>
      <c r="J198" s="264">
        <f t="shared" ref="J198:Y198" si="55">hundred * $H35 * J60 / $H48 * J98 / hours_in_year</f>
        <v>5.25089482307095E-2</v>
      </c>
      <c r="K198" s="264">
        <f t="shared" si="55"/>
        <v>5.25089482307095E-2</v>
      </c>
      <c r="L198" s="264">
        <f t="shared" si="55"/>
        <v>4.7375332389847147E-2</v>
      </c>
      <c r="M198" s="264">
        <f t="shared" si="55"/>
        <v>4.7375332389847147E-2</v>
      </c>
      <c r="N198" s="264">
        <f t="shared" si="55"/>
        <v>4.2104610276513695E-2</v>
      </c>
      <c r="O198" s="264">
        <f t="shared" si="55"/>
        <v>4.0200823759382769E-2</v>
      </c>
      <c r="P198" s="264">
        <f t="shared" si="55"/>
        <v>3.6989471328278879E-2</v>
      </c>
      <c r="Q198" s="264">
        <f t="shared" si="55"/>
        <v>3.3937957459430727E-2</v>
      </c>
      <c r="R198" s="264">
        <f t="shared" si="55"/>
        <v>-3.5051768394893164E-2</v>
      </c>
      <c r="S198" s="264">
        <f t="shared" si="55"/>
        <v>-3.4663024198276979E-2</v>
      </c>
      <c r="T198" s="264">
        <f t="shared" si="55"/>
        <v>-3.5051768394893164E-2</v>
      </c>
      <c r="U198" s="264">
        <f t="shared" si="55"/>
        <v>-3.5051768394893164E-2</v>
      </c>
      <c r="V198" s="264">
        <f t="shared" si="55"/>
        <v>-3.4663024198276979E-2</v>
      </c>
      <c r="W198" s="264">
        <f t="shared" si="55"/>
        <v>-3.4663024198276979E-2</v>
      </c>
      <c r="X198" s="264">
        <f t="shared" si="55"/>
        <v>-3.4047512553634675E-2</v>
      </c>
      <c r="Y198" s="264">
        <f t="shared" si="55"/>
        <v>-3.4047512553634675E-2</v>
      </c>
      <c r="Z198" s="256"/>
      <c r="AA198" s="256"/>
    </row>
    <row r="199" spans="3:27" x14ac:dyDescent="0.25">
      <c r="D199" s="27"/>
      <c r="E199" s="27"/>
      <c r="F199" s="181" t="s">
        <v>196</v>
      </c>
      <c r="G199" t="s">
        <v>269</v>
      </c>
      <c r="H199" s="256"/>
      <c r="I199" s="256"/>
      <c r="J199" s="264">
        <f t="shared" ref="J199:Y199" si="56">hundred * $H36 * J61 / $H49 * J99 / hours_in_year</f>
        <v>1.6639151871564103E-2</v>
      </c>
      <c r="K199" s="264">
        <f t="shared" si="56"/>
        <v>1.6639151871564103E-2</v>
      </c>
      <c r="L199" s="264">
        <f t="shared" si="56"/>
        <v>1.5012400308172106E-2</v>
      </c>
      <c r="M199" s="264">
        <f t="shared" si="56"/>
        <v>1.5012400308172106E-2</v>
      </c>
      <c r="N199" s="264">
        <f t="shared" si="56"/>
        <v>1.3342202205341405E-2</v>
      </c>
      <c r="O199" s="264">
        <f t="shared" si="56"/>
        <v>1.273892611513301E-2</v>
      </c>
      <c r="P199" s="264">
        <f t="shared" si="56"/>
        <v>1.1721305640628748E-2</v>
      </c>
      <c r="Q199" s="264">
        <f t="shared" si="56"/>
        <v>1.097718727895646E-2</v>
      </c>
      <c r="R199" s="264">
        <f t="shared" si="56"/>
        <v>-1.1107282041281087E-2</v>
      </c>
      <c r="S199" s="264">
        <f t="shared" si="56"/>
        <v>-1.0984095918826955E-2</v>
      </c>
      <c r="T199" s="264">
        <f t="shared" si="56"/>
        <v>-1.1107282041281087E-2</v>
      </c>
      <c r="U199" s="264">
        <f t="shared" si="56"/>
        <v>-1.1107282041281087E-2</v>
      </c>
      <c r="V199" s="264">
        <f t="shared" si="56"/>
        <v>-1.0984095918826955E-2</v>
      </c>
      <c r="W199" s="264">
        <f t="shared" si="56"/>
        <v>-1.0984095918826955E-2</v>
      </c>
      <c r="X199" s="264">
        <f t="shared" si="56"/>
        <v>-1.078905122494124E-2</v>
      </c>
      <c r="Y199" s="264">
        <f t="shared" si="56"/>
        <v>-1.078905122494124E-2</v>
      </c>
      <c r="Z199" s="256"/>
      <c r="AA199" s="256"/>
    </row>
    <row r="200" spans="3:27" x14ac:dyDescent="0.25">
      <c r="D200" s="27"/>
      <c r="E200" s="27"/>
      <c r="F200" s="181" t="s">
        <v>197</v>
      </c>
      <c r="G200" t="s">
        <v>269</v>
      </c>
      <c r="H200" s="256"/>
      <c r="I200" s="256"/>
      <c r="J200" s="264">
        <f t="shared" ref="J200:Y200" si="57">hundred * $H37 * J62 / $H50 * J100 / hours_in_year</f>
        <v>0.30321437821129371</v>
      </c>
      <c r="K200" s="264">
        <f t="shared" si="57"/>
        <v>0.30321437821129371</v>
      </c>
      <c r="L200" s="264">
        <f t="shared" si="57"/>
        <v>0.27357017112636933</v>
      </c>
      <c r="M200" s="264">
        <f t="shared" si="57"/>
        <v>0.27357017112636933</v>
      </c>
      <c r="N200" s="264">
        <f t="shared" si="57"/>
        <v>0.24313424006758941</v>
      </c>
      <c r="O200" s="264">
        <f t="shared" si="57"/>
        <v>0.23214077201139066</v>
      </c>
      <c r="P200" s="264">
        <f t="shared" si="57"/>
        <v>0.21359672831171103</v>
      </c>
      <c r="Q200" s="264">
        <f t="shared" si="57"/>
        <v>0.19597567682386582</v>
      </c>
      <c r="R200" s="264">
        <f t="shared" si="57"/>
        <v>-0.20240740896897219</v>
      </c>
      <c r="S200" s="264">
        <f t="shared" si="57"/>
        <v>-0.20016259482144202</v>
      </c>
      <c r="T200" s="264">
        <f t="shared" si="57"/>
        <v>-0.20240740896897219</v>
      </c>
      <c r="U200" s="264">
        <f t="shared" si="57"/>
        <v>-0.20240740896897219</v>
      </c>
      <c r="V200" s="264">
        <f t="shared" si="57"/>
        <v>-0.20016259482144202</v>
      </c>
      <c r="W200" s="264">
        <f t="shared" si="57"/>
        <v>-0.20016259482144202</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0.10524542094040229</v>
      </c>
      <c r="K201" s="264">
        <f t="shared" si="58"/>
        <v>0.10524542094040229</v>
      </c>
      <c r="L201" s="264">
        <f t="shared" si="58"/>
        <v>9.4955944987770449E-2</v>
      </c>
      <c r="M201" s="264">
        <f t="shared" si="58"/>
        <v>9.4955944987770449E-2</v>
      </c>
      <c r="N201" s="264">
        <f t="shared" si="58"/>
        <v>8.4391662400345818E-2</v>
      </c>
      <c r="O201" s="264">
        <f t="shared" si="58"/>
        <v>8.0575840142856278E-2</v>
      </c>
      <c r="P201" s="264">
        <f t="shared" si="58"/>
        <v>0</v>
      </c>
      <c r="Q201" s="264">
        <f t="shared" si="58"/>
        <v>6.802297016085157E-2</v>
      </c>
      <c r="R201" s="264">
        <f t="shared" si="58"/>
        <v>-7.0255418242571296E-2</v>
      </c>
      <c r="S201" s="264">
        <f t="shared" si="58"/>
        <v>0</v>
      </c>
      <c r="T201" s="264">
        <f t="shared" si="58"/>
        <v>-7.0255418242571296E-2</v>
      </c>
      <c r="U201" s="264">
        <f t="shared" si="58"/>
        <v>-7.0255418242571296E-2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0.26744567645684403</v>
      </c>
      <c r="K202" s="265">
        <f t="shared" si="59"/>
        <v>0.26744567645684403</v>
      </c>
      <c r="L202" s="265">
        <f t="shared" si="59"/>
        <v>0.24129844998419428</v>
      </c>
      <c r="M202" s="265">
        <f t="shared" si="59"/>
        <v>0.24129844998419428</v>
      </c>
      <c r="N202" s="265">
        <f t="shared" si="59"/>
        <v>0.21445289530229533</v>
      </c>
      <c r="O202" s="265">
        <f t="shared" si="59"/>
        <v>0</v>
      </c>
      <c r="P202" s="265">
        <f t="shared" si="59"/>
        <v>0</v>
      </c>
      <c r="Q202" s="265">
        <f t="shared" si="59"/>
        <v>0.17285739471339631</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3.7918768320575905E-2</v>
      </c>
      <c r="K212" s="264">
        <f t="shared" si="62"/>
        <v>3.7918768320575905E-2</v>
      </c>
      <c r="L212" s="264">
        <f t="shared" si="62"/>
        <v>3.4211583235450697E-2</v>
      </c>
      <c r="M212" s="264">
        <f t="shared" si="62"/>
        <v>3.4211583235450697E-2</v>
      </c>
      <c r="N212" s="264">
        <f t="shared" si="62"/>
        <v>3.040538834044914E-2</v>
      </c>
      <c r="O212" s="264">
        <f t="shared" si="62"/>
        <v>2.9030589524107513E-2</v>
      </c>
      <c r="P212" s="264">
        <f t="shared" si="62"/>
        <v>2.6711546143239902E-2</v>
      </c>
      <c r="Q212" s="264">
        <f t="shared" si="62"/>
        <v>2.3413289272418467E-2</v>
      </c>
      <c r="R212" s="264">
        <f t="shared" si="62"/>
        <v>-2.5312254954196776E-2</v>
      </c>
      <c r="S212" s="264">
        <f t="shared" si="62"/>
        <v>-2.5031527542505136E-2</v>
      </c>
      <c r="T212" s="264">
        <f t="shared" si="62"/>
        <v>-2.5312254954196776E-2</v>
      </c>
      <c r="U212" s="264">
        <f t="shared" si="62"/>
        <v>-2.5312254954196776E-2</v>
      </c>
      <c r="V212" s="264">
        <f t="shared" si="62"/>
        <v>-2.5031527542505136E-2</v>
      </c>
      <c r="W212" s="264">
        <f t="shared" si="62"/>
        <v>-2.5031527542505136E-2</v>
      </c>
      <c r="X212" s="264">
        <f t="shared" si="62"/>
        <v>-2.4587042473993355E-2</v>
      </c>
      <c r="Y212" s="264">
        <f t="shared" si="62"/>
        <v>-2.4587042473993355E-2</v>
      </c>
      <c r="Z212" s="256"/>
      <c r="AA212" s="256"/>
    </row>
    <row r="213" spans="3:27" x14ac:dyDescent="0.25">
      <c r="E213" s="27"/>
      <c r="F213" s="181" t="s">
        <v>193</v>
      </c>
      <c r="G213" t="s">
        <v>269</v>
      </c>
      <c r="H213" s="256"/>
      <c r="I213" s="256"/>
      <c r="J213" s="264">
        <f t="shared" ref="J213:Y213" si="63">hundred * $H21 * J58 / $H46 * J108 * (1 - J70) / hours_in_year</f>
        <v>3.3179244994187142E-3</v>
      </c>
      <c r="K213" s="264">
        <f t="shared" si="63"/>
        <v>3.3179244994187142E-3</v>
      </c>
      <c r="L213" s="264">
        <f t="shared" si="63"/>
        <v>2.9935426494116786E-3</v>
      </c>
      <c r="M213" s="264">
        <f t="shared" si="63"/>
        <v>2.9935426494116786E-3</v>
      </c>
      <c r="N213" s="264">
        <f t="shared" si="63"/>
        <v>2.6604973567765961E-3</v>
      </c>
      <c r="O213" s="264">
        <f t="shared" si="63"/>
        <v>2.5402012903023973E-3</v>
      </c>
      <c r="P213" s="264">
        <f t="shared" si="63"/>
        <v>1.4958611333234461E-3</v>
      </c>
      <c r="Q213" s="264">
        <f t="shared" si="63"/>
        <v>2.0486827375872621E-3</v>
      </c>
      <c r="R213" s="264">
        <f t="shared" si="63"/>
        <v>-2.214843850887683E-3</v>
      </c>
      <c r="S213" s="264">
        <f t="shared" si="63"/>
        <v>-2.1902799634471539E-3</v>
      </c>
      <c r="T213" s="264">
        <f t="shared" si="63"/>
        <v>-2.214843850887683E-3</v>
      </c>
      <c r="U213" s="264">
        <f t="shared" si="63"/>
        <v>-2.214843850887683E-3</v>
      </c>
      <c r="V213" s="264">
        <f t="shared" si="63"/>
        <v>-2.1902799634471539E-3</v>
      </c>
      <c r="W213" s="264">
        <f t="shared" si="63"/>
        <v>-2.1902799634471539E-3</v>
      </c>
      <c r="X213" s="264">
        <f t="shared" si="63"/>
        <v>-1.3768877706664428E-3</v>
      </c>
      <c r="Y213" s="264">
        <f t="shared" si="63"/>
        <v>-1.3768877706664428E-3</v>
      </c>
      <c r="Z213" s="256"/>
      <c r="AA213" s="256"/>
    </row>
    <row r="214" spans="3:27" x14ac:dyDescent="0.25">
      <c r="E214" s="27"/>
      <c r="F214" s="181" t="s">
        <v>194</v>
      </c>
      <c r="G214" t="s">
        <v>269</v>
      </c>
      <c r="H214" s="256"/>
      <c r="I214" s="256"/>
      <c r="J214" s="264">
        <f t="shared" ref="J214:Y214" si="64">hundred * $H22 * J59 / $H47 * J109 * (1 - J71) / hours_in_year</f>
        <v>4.48245674756588E-3</v>
      </c>
      <c r="K214" s="264">
        <f t="shared" si="64"/>
        <v>4.48245674756588E-3</v>
      </c>
      <c r="L214" s="264">
        <f t="shared" si="64"/>
        <v>4.0442226609835362E-3</v>
      </c>
      <c r="M214" s="264">
        <f t="shared" si="64"/>
        <v>4.0442226609835362E-3</v>
      </c>
      <c r="N214" s="264">
        <f t="shared" si="64"/>
        <v>3.5942844181215535E-3</v>
      </c>
      <c r="O214" s="264">
        <f t="shared" si="64"/>
        <v>3.4317665805494888E-3</v>
      </c>
      <c r="P214" s="264">
        <f t="shared" si="64"/>
        <v>2.0208816781882573E-3</v>
      </c>
      <c r="Q214" s="264">
        <f t="shared" si="64"/>
        <v>2.7677337933182645E-3</v>
      </c>
      <c r="R214" s="264">
        <f t="shared" si="64"/>
        <v>-2.9922144900993448E-3</v>
      </c>
      <c r="S214" s="264">
        <f t="shared" si="64"/>
        <v>-2.9590291168265239E-3</v>
      </c>
      <c r="T214" s="264">
        <f t="shared" si="64"/>
        <v>-2.9922144900993448E-3</v>
      </c>
      <c r="U214" s="264">
        <f t="shared" si="64"/>
        <v>-2.9922144900993448E-3</v>
      </c>
      <c r="V214" s="264">
        <f t="shared" si="64"/>
        <v>-2.9590291168265239E-3</v>
      </c>
      <c r="W214" s="264">
        <f t="shared" si="64"/>
        <v>-2.9590291168265239E-3</v>
      </c>
      <c r="X214" s="264">
        <f t="shared" si="64"/>
        <v>-1.8601507898525168E-3</v>
      </c>
      <c r="Y214" s="264">
        <f t="shared" si="64"/>
        <v>-1.8601507898525168E-3</v>
      </c>
      <c r="Z214" s="256"/>
      <c r="AA214" s="256"/>
    </row>
    <row r="215" spans="3:27" x14ac:dyDescent="0.25">
      <c r="E215" s="27"/>
      <c r="F215" s="181" t="s">
        <v>195</v>
      </c>
      <c r="G215" t="s">
        <v>269</v>
      </c>
      <c r="H215" s="256"/>
      <c r="I215" s="256"/>
      <c r="J215" s="264">
        <f t="shared" ref="J215:Y215" si="65">hundred * $H23 * J60 / $H48 * J110 * (1 - J72) / hours_in_year</f>
        <v>8.4543823674129693E-4</v>
      </c>
      <c r="K215" s="264">
        <f t="shared" si="65"/>
        <v>8.4543823674129693E-4</v>
      </c>
      <c r="L215" s="264">
        <f t="shared" si="65"/>
        <v>7.6278270333513453E-4</v>
      </c>
      <c r="M215" s="264">
        <f t="shared" si="65"/>
        <v>7.6278270333513453E-4</v>
      </c>
      <c r="N215" s="264">
        <f t="shared" si="65"/>
        <v>6.7791964360917542E-4</v>
      </c>
      <c r="O215" s="264">
        <f t="shared" si="65"/>
        <v>6.4726707922903987E-4</v>
      </c>
      <c r="P215" s="264">
        <f t="shared" si="65"/>
        <v>2.1440217733811016E-4</v>
      </c>
      <c r="Q215" s="264">
        <f t="shared" si="65"/>
        <v>5.2202354864058927E-4</v>
      </c>
      <c r="R215" s="264">
        <f t="shared" si="65"/>
        <v>-5.6436295650483996E-4</v>
      </c>
      <c r="S215" s="264">
        <f t="shared" si="65"/>
        <v>-5.5810384792992474E-4</v>
      </c>
      <c r="T215" s="264">
        <f t="shared" si="65"/>
        <v>-5.6436295650483996E-4</v>
      </c>
      <c r="U215" s="264">
        <f t="shared" si="65"/>
        <v>-5.6436295650483996E-4</v>
      </c>
      <c r="V215" s="264">
        <f t="shared" si="65"/>
        <v>-5.5810384792992474E-4</v>
      </c>
      <c r="W215" s="264">
        <f t="shared" si="65"/>
        <v>-5.5810384792992474E-4</v>
      </c>
      <c r="X215" s="264">
        <f t="shared" si="65"/>
        <v>-1.9734969336707126E-4</v>
      </c>
      <c r="Y215" s="264">
        <f t="shared" si="65"/>
        <v>-1.9734969336707126E-4</v>
      </c>
      <c r="Z215" s="256"/>
      <c r="AA215" s="256"/>
    </row>
    <row r="216" spans="3:27" x14ac:dyDescent="0.25">
      <c r="E216" s="27"/>
      <c r="F216" s="181" t="s">
        <v>196</v>
      </c>
      <c r="G216" t="s">
        <v>269</v>
      </c>
      <c r="H216" s="256"/>
      <c r="I216" s="256"/>
      <c r="J216" s="264">
        <f t="shared" ref="J216:Y216" si="66">hundred * $H24 * J61 / $H49 * J111 * (1 - J73) / hours_in_year</f>
        <v>7.6007906814641926E-4</v>
      </c>
      <c r="K216" s="264">
        <f t="shared" si="66"/>
        <v>7.6007906814641926E-4</v>
      </c>
      <c r="L216" s="264">
        <f t="shared" si="66"/>
        <v>6.8576880149624243E-4</v>
      </c>
      <c r="M216" s="264">
        <f t="shared" si="66"/>
        <v>6.8576880149624243E-4</v>
      </c>
      <c r="N216" s="264">
        <f t="shared" si="66"/>
        <v>6.0947389010782037E-4</v>
      </c>
      <c r="O216" s="264">
        <f t="shared" si="66"/>
        <v>5.8191614365415414E-4</v>
      </c>
      <c r="P216" s="264">
        <f t="shared" si="66"/>
        <v>1.927551890577436E-4</v>
      </c>
      <c r="Q216" s="264">
        <f t="shared" si="66"/>
        <v>4.6931775162026404E-4</v>
      </c>
      <c r="R216" s="264">
        <f t="shared" si="66"/>
        <v>-5.0738238635854153E-4</v>
      </c>
      <c r="S216" s="264">
        <f t="shared" si="66"/>
        <v>-5.0175522495715284E-4</v>
      </c>
      <c r="T216" s="264">
        <f t="shared" si="66"/>
        <v>-5.0738238635854153E-4</v>
      </c>
      <c r="U216" s="264">
        <f t="shared" si="66"/>
        <v>-5.0738238635854153E-4</v>
      </c>
      <c r="V216" s="264">
        <f t="shared" si="66"/>
        <v>-5.0175522495715284E-4</v>
      </c>
      <c r="W216" s="264">
        <f t="shared" si="66"/>
        <v>-5.0175522495715284E-4</v>
      </c>
      <c r="X216" s="264">
        <f t="shared" si="66"/>
        <v>-1.7742439898578346E-4</v>
      </c>
      <c r="Y216" s="264">
        <f t="shared" si="66"/>
        <v>-1.7742439898578346E-4</v>
      </c>
      <c r="Z216" s="256"/>
      <c r="AA216" s="256"/>
    </row>
    <row r="217" spans="3:27" x14ac:dyDescent="0.25">
      <c r="E217" s="27"/>
      <c r="F217" s="181" t="s">
        <v>197</v>
      </c>
      <c r="G217" t="s">
        <v>269</v>
      </c>
      <c r="H217" s="256"/>
      <c r="I217" s="256"/>
      <c r="J217" s="264">
        <f t="shared" ref="J217:Y217" si="67">hundred * $H25 * J62 / $H50 * J112 * (1 - J74) / hours_in_year</f>
        <v>4.8820065514022402E-3</v>
      </c>
      <c r="K217" s="264">
        <f t="shared" si="67"/>
        <v>4.8820065514022402E-3</v>
      </c>
      <c r="L217" s="264">
        <f t="shared" si="67"/>
        <v>4.4047098807975379E-3</v>
      </c>
      <c r="M217" s="264">
        <f t="shared" si="67"/>
        <v>4.4047098807975379E-3</v>
      </c>
      <c r="N217" s="264">
        <f t="shared" si="67"/>
        <v>3.9146657882200824E-3</v>
      </c>
      <c r="O217" s="264">
        <f t="shared" si="67"/>
        <v>3.7376617048728426E-3</v>
      </c>
      <c r="P217" s="264">
        <f t="shared" si="67"/>
        <v>1.2380713207792275E-3</v>
      </c>
      <c r="Q217" s="264">
        <f t="shared" si="67"/>
        <v>3.0144394631034972E-3</v>
      </c>
      <c r="R217" s="264">
        <f t="shared" si="67"/>
        <v>-3.258929548355004E-3</v>
      </c>
      <c r="S217" s="264">
        <f t="shared" si="67"/>
        <v>-3.2227861522549483E-3</v>
      </c>
      <c r="T217" s="264">
        <f t="shared" si="67"/>
        <v>-3.258929548355004E-3</v>
      </c>
      <c r="U217" s="264">
        <f t="shared" si="67"/>
        <v>-3.258929548355004E-3</v>
      </c>
      <c r="V217" s="264">
        <f t="shared" si="67"/>
        <v>-3.2227861522549483E-3</v>
      </c>
      <c r="W217" s="264">
        <f t="shared" si="67"/>
        <v>-3.2227861522549483E-3</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3.3890796179730331E-4</v>
      </c>
      <c r="K218" s="264">
        <f t="shared" si="68"/>
        <v>3.3890796179730331E-4</v>
      </c>
      <c r="L218" s="264">
        <f t="shared" si="68"/>
        <v>3.0577411814016668E-4</v>
      </c>
      <c r="M218" s="264">
        <f t="shared" si="68"/>
        <v>3.0577411814016668E-4</v>
      </c>
      <c r="N218" s="264">
        <f t="shared" si="68"/>
        <v>2.7175535088584343E-4</v>
      </c>
      <c r="O218" s="264">
        <f t="shared" si="68"/>
        <v>2.5946776124715623E-4</v>
      </c>
      <c r="P218" s="264">
        <f t="shared" si="68"/>
        <v>0</v>
      </c>
      <c r="Q218" s="264">
        <f t="shared" si="68"/>
        <v>2.0926181143864468E-4</v>
      </c>
      <c r="R218" s="264">
        <f t="shared" si="68"/>
        <v>-2.2623426643226564E-4</v>
      </c>
      <c r="S218" s="264">
        <f t="shared" si="68"/>
        <v>0</v>
      </c>
      <c r="T218" s="264">
        <f t="shared" si="68"/>
        <v>-2.2623426643226564E-4</v>
      </c>
      <c r="U218" s="264">
        <f t="shared" si="68"/>
        <v>-2.2623426643226564E-4</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8.6122007294566079E-4</v>
      </c>
      <c r="K219" s="265">
        <f t="shared" si="69"/>
        <v>8.6122007294566079E-4</v>
      </c>
      <c r="L219" s="265">
        <f t="shared" si="69"/>
        <v>7.7702160472426179E-4</v>
      </c>
      <c r="M219" s="265">
        <f t="shared" si="69"/>
        <v>7.7702160472426179E-4</v>
      </c>
      <c r="N219" s="265">
        <f t="shared" si="69"/>
        <v>6.905744021831414E-4</v>
      </c>
      <c r="O219" s="265">
        <f t="shared" si="69"/>
        <v>0</v>
      </c>
      <c r="P219" s="265">
        <f t="shared" si="69"/>
        <v>0</v>
      </c>
      <c r="Q219" s="265">
        <f t="shared" si="69"/>
        <v>5.3176818731605466E-4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3.7807678503997979E-3</v>
      </c>
      <c r="K222" s="263">
        <f t="shared" si="70"/>
        <v>3.7807678503997979E-3</v>
      </c>
      <c r="L222" s="263">
        <f t="shared" si="70"/>
        <v>3.4111354280904073E-3</v>
      </c>
      <c r="M222" s="263">
        <f t="shared" si="70"/>
        <v>3.4111354280904073E-3</v>
      </c>
      <c r="N222" s="263">
        <f t="shared" si="70"/>
        <v>3.0316310314887633E-3</v>
      </c>
      <c r="O222" s="263">
        <f t="shared" si="70"/>
        <v>2.8945539217670405E-3</v>
      </c>
      <c r="P222" s="263">
        <f t="shared" si="70"/>
        <v>2.6633289889332113E-3</v>
      </c>
      <c r="Q222" s="263">
        <f t="shared" si="70"/>
        <v>2.3344695852168906E-3</v>
      </c>
      <c r="R222" s="263">
        <f t="shared" si="70"/>
        <v>-2.5238098174201638E-3</v>
      </c>
      <c r="S222" s="263">
        <f t="shared" si="70"/>
        <v>-2.4958193203692934E-3</v>
      </c>
      <c r="T222" s="263">
        <f t="shared" si="70"/>
        <v>-2.5238098174201638E-3</v>
      </c>
      <c r="U222" s="263">
        <f t="shared" si="70"/>
        <v>-2.5238098174201638E-3</v>
      </c>
      <c r="V222" s="263">
        <f t="shared" si="70"/>
        <v>-2.4958193203692934E-3</v>
      </c>
      <c r="W222" s="263">
        <f t="shared" si="70"/>
        <v>-2.4958193203692934E-3</v>
      </c>
      <c r="X222" s="263">
        <f t="shared" si="70"/>
        <v>-2.4515010333720812E-3</v>
      </c>
      <c r="Y222" s="263">
        <f t="shared" si="70"/>
        <v>-2.4515010333720812E-3</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3.7495952634262093E-2</v>
      </c>
      <c r="K224" s="264">
        <f t="shared" si="72"/>
        <v>3.7495952634262093E-2</v>
      </c>
      <c r="L224" s="264">
        <f t="shared" si="72"/>
        <v>3.3830104756949329E-2</v>
      </c>
      <c r="M224" s="264">
        <f t="shared" si="72"/>
        <v>3.3830104756949329E-2</v>
      </c>
      <c r="N224" s="264">
        <f t="shared" si="72"/>
        <v>3.0066351085068957E-2</v>
      </c>
      <c r="O224" s="264">
        <f t="shared" si="72"/>
        <v>2.870688205212537E-2</v>
      </c>
      <c r="P224" s="264">
        <f t="shared" si="72"/>
        <v>2.6413697314934773E-2</v>
      </c>
      <c r="Q224" s="264">
        <f t="shared" si="72"/>
        <v>2.3152217871341078E-2</v>
      </c>
      <c r="R224" s="264">
        <f t="shared" si="72"/>
        <v>-2.5030009013080553E-2</v>
      </c>
      <c r="S224" s="264">
        <f t="shared" si="72"/>
        <v>-2.4752411870606467E-2</v>
      </c>
      <c r="T224" s="264">
        <f t="shared" si="72"/>
        <v>-2.5030009013080553E-2</v>
      </c>
      <c r="U224" s="264">
        <f t="shared" si="72"/>
        <v>-2.5030009013080553E-2</v>
      </c>
      <c r="V224" s="264">
        <f t="shared" si="72"/>
        <v>-2.4752411870606467E-2</v>
      </c>
      <c r="W224" s="264">
        <f t="shared" si="72"/>
        <v>-2.4752411870606467E-2</v>
      </c>
      <c r="X224" s="264">
        <f t="shared" si="72"/>
        <v>-2.4312883061689147E-2</v>
      </c>
      <c r="Y224" s="264">
        <f t="shared" si="72"/>
        <v>-2.4312883061689147E-2</v>
      </c>
      <c r="Z224" s="256"/>
      <c r="AA224" s="256"/>
    </row>
    <row r="225" spans="2:27" x14ac:dyDescent="0.25">
      <c r="C225" s="27"/>
      <c r="E225" s="27"/>
      <c r="F225" s="181" t="s">
        <v>193</v>
      </c>
      <c r="G225" t="s">
        <v>269</v>
      </c>
      <c r="H225" s="256"/>
      <c r="I225" s="256"/>
      <c r="J225" s="264">
        <f t="shared" ref="J225:Y225" si="73">hundred * $H33 * J58 / $H46 * J108 / hours_in_year</f>
        <v>3.2809277670222689E-3</v>
      </c>
      <c r="K225" s="264">
        <f t="shared" si="73"/>
        <v>3.2809277670222689E-3</v>
      </c>
      <c r="L225" s="264">
        <f t="shared" si="73"/>
        <v>2.9601629578795076E-3</v>
      </c>
      <c r="M225" s="264">
        <f t="shared" si="73"/>
        <v>2.9601629578795076E-3</v>
      </c>
      <c r="N225" s="264">
        <f t="shared" si="73"/>
        <v>2.6308313083878042E-3</v>
      </c>
      <c r="O225" s="264">
        <f t="shared" si="73"/>
        <v>2.5118766110075893E-3</v>
      </c>
      <c r="P225" s="264">
        <f t="shared" si="73"/>
        <v>2.3112209948522229E-3</v>
      </c>
      <c r="Q225" s="264">
        <f t="shared" si="73"/>
        <v>2.0258387678040403E-3</v>
      </c>
      <c r="R225" s="264">
        <f t="shared" si="73"/>
        <v>-2.190147090830135E-3</v>
      </c>
      <c r="S225" s="264">
        <f t="shared" si="73"/>
        <v>-2.1658571046102074E-3</v>
      </c>
      <c r="T225" s="264">
        <f t="shared" si="73"/>
        <v>-2.190147090830135E-3</v>
      </c>
      <c r="U225" s="264">
        <f t="shared" si="73"/>
        <v>-2.190147090830135E-3</v>
      </c>
      <c r="V225" s="264">
        <f t="shared" si="73"/>
        <v>-2.1658571046102074E-3</v>
      </c>
      <c r="W225" s="264">
        <f t="shared" si="73"/>
        <v>-2.1658571046102074E-3</v>
      </c>
      <c r="X225" s="264">
        <f t="shared" si="73"/>
        <v>-2.1273979597619887E-3</v>
      </c>
      <c r="Y225" s="264">
        <f t="shared" si="73"/>
        <v>-2.1273979597619887E-3</v>
      </c>
      <c r="Z225" s="256"/>
      <c r="AA225" s="256"/>
    </row>
    <row r="226" spans="2:27" x14ac:dyDescent="0.25">
      <c r="C226" s="27"/>
      <c r="E226" s="27"/>
      <c r="F226" s="181" t="s">
        <v>194</v>
      </c>
      <c r="G226" t="s">
        <v>269</v>
      </c>
      <c r="H226" s="256"/>
      <c r="I226" s="256"/>
      <c r="J226" s="264">
        <f t="shared" ref="J226:Y226" si="74">hundred * $H34 * J59 / $H47 * J109 / hours_in_year</f>
        <v>4.4324748227820617E-3</v>
      </c>
      <c r="K226" s="264">
        <f t="shared" si="74"/>
        <v>4.4324748227820617E-3</v>
      </c>
      <c r="L226" s="264">
        <f t="shared" si="74"/>
        <v>3.999127293814614E-3</v>
      </c>
      <c r="M226" s="264">
        <f t="shared" si="74"/>
        <v>3.999127293814614E-3</v>
      </c>
      <c r="N226" s="264">
        <f t="shared" si="74"/>
        <v>3.5542061165214863E-3</v>
      </c>
      <c r="O226" s="264">
        <f t="shared" si="74"/>
        <v>3.3935004446413643E-3</v>
      </c>
      <c r="P226" s="264">
        <f t="shared" si="74"/>
        <v>3.122418290502478E-3</v>
      </c>
      <c r="Q226" s="264">
        <f t="shared" si="74"/>
        <v>2.7368719980863554E-3</v>
      </c>
      <c r="R226" s="264">
        <f t="shared" si="74"/>
        <v>-2.958849608293756E-3</v>
      </c>
      <c r="S226" s="264">
        <f t="shared" si="74"/>
        <v>-2.9260342706786688E-3</v>
      </c>
      <c r="T226" s="264">
        <f t="shared" si="74"/>
        <v>-2.958849608293756E-3</v>
      </c>
      <c r="U226" s="264">
        <f t="shared" si="74"/>
        <v>-2.958849608293756E-3</v>
      </c>
      <c r="V226" s="264">
        <f t="shared" si="74"/>
        <v>-2.9260342706786688E-3</v>
      </c>
      <c r="W226" s="264">
        <f t="shared" si="74"/>
        <v>-2.9260342706786688E-3</v>
      </c>
      <c r="X226" s="264">
        <f t="shared" si="74"/>
        <v>-2.8740766527881123E-3</v>
      </c>
      <c r="Y226" s="264">
        <f t="shared" si="74"/>
        <v>-2.8740766527881123E-3</v>
      </c>
      <c r="Z226" s="256"/>
      <c r="AA226" s="256"/>
    </row>
    <row r="227" spans="2:27" x14ac:dyDescent="0.25">
      <c r="C227" s="27"/>
      <c r="E227" s="27"/>
      <c r="F227" s="181" t="s">
        <v>195</v>
      </c>
      <c r="G227" t="s">
        <v>269</v>
      </c>
      <c r="H227" s="256"/>
      <c r="I227" s="256"/>
      <c r="J227" s="264">
        <f t="shared" ref="J227:Y227" si="75">hundred * $H35 * J60 / $H48 * J110 / hours_in_year</f>
        <v>3.34404449132321E-3</v>
      </c>
      <c r="K227" s="264">
        <f t="shared" si="75"/>
        <v>3.34404449132321E-3</v>
      </c>
      <c r="L227" s="264">
        <f t="shared" si="75"/>
        <v>3.0171089812501802E-3</v>
      </c>
      <c r="M227" s="264">
        <f t="shared" si="75"/>
        <v>3.0171089812501802E-3</v>
      </c>
      <c r="N227" s="264">
        <f t="shared" si="75"/>
        <v>2.681441826559773E-3</v>
      </c>
      <c r="O227" s="264">
        <f t="shared" si="75"/>
        <v>2.5601987426706213E-3</v>
      </c>
      <c r="P227" s="264">
        <f t="shared" si="75"/>
        <v>2.3556830216596679E-3</v>
      </c>
      <c r="Q227" s="264">
        <f t="shared" si="75"/>
        <v>2.0648107647711338E-3</v>
      </c>
      <c r="R227" s="264">
        <f t="shared" si="75"/>
        <v>-2.2322799629707168E-3</v>
      </c>
      <c r="S227" s="264">
        <f t="shared" si="75"/>
        <v>-2.2075226990560691E-3</v>
      </c>
      <c r="T227" s="264">
        <f t="shared" si="75"/>
        <v>-2.2322799629707168E-3</v>
      </c>
      <c r="U227" s="264">
        <f t="shared" si="75"/>
        <v>-2.2322799629707168E-3</v>
      </c>
      <c r="V227" s="264">
        <f t="shared" si="75"/>
        <v>-2.2075226990560691E-3</v>
      </c>
      <c r="W227" s="264">
        <f t="shared" si="75"/>
        <v>-2.2075226990560691E-3</v>
      </c>
      <c r="X227" s="264">
        <f t="shared" si="75"/>
        <v>-2.1683236978578772E-3</v>
      </c>
      <c r="Y227" s="264">
        <f t="shared" si="75"/>
        <v>-2.1683236978578772E-3</v>
      </c>
      <c r="Z227" s="256"/>
      <c r="AA227" s="256"/>
    </row>
    <row r="228" spans="2:27" x14ac:dyDescent="0.25">
      <c r="C228" s="27"/>
      <c r="E228" s="27"/>
      <c r="F228" s="181" t="s">
        <v>196</v>
      </c>
      <c r="G228" t="s">
        <v>269</v>
      </c>
      <c r="H228" s="256"/>
      <c r="I228" s="256"/>
      <c r="J228" s="264">
        <f t="shared" ref="J228:Y228" si="76">hundred * $H36 * J61 / $H49 * J111 / hours_in_year</f>
        <v>3.0064150287336501E-3</v>
      </c>
      <c r="K228" s="264">
        <f t="shared" si="76"/>
        <v>3.0064150287336501E-3</v>
      </c>
      <c r="L228" s="264">
        <f t="shared" si="76"/>
        <v>2.7124883679309608E-3</v>
      </c>
      <c r="M228" s="264">
        <f t="shared" si="76"/>
        <v>2.7124883679309608E-3</v>
      </c>
      <c r="N228" s="264">
        <f t="shared" si="76"/>
        <v>2.4107116478149582E-3</v>
      </c>
      <c r="O228" s="264">
        <f t="shared" si="76"/>
        <v>2.3017097997593636E-3</v>
      </c>
      <c r="P228" s="264">
        <f t="shared" si="76"/>
        <v>2.1178428868474687E-3</v>
      </c>
      <c r="Q228" s="264">
        <f t="shared" si="76"/>
        <v>1.8563383743266625E-3</v>
      </c>
      <c r="R228" s="264">
        <f t="shared" si="76"/>
        <v>-2.0068991445626998E-3</v>
      </c>
      <c r="S228" s="264">
        <f t="shared" si="76"/>
        <v>-1.9846414830703221E-3</v>
      </c>
      <c r="T228" s="264">
        <f t="shared" si="76"/>
        <v>-2.0068991445626998E-3</v>
      </c>
      <c r="U228" s="264">
        <f t="shared" si="76"/>
        <v>-2.0068991445626998E-3</v>
      </c>
      <c r="V228" s="264">
        <f t="shared" si="76"/>
        <v>-1.9846414830703221E-3</v>
      </c>
      <c r="W228" s="264">
        <f t="shared" si="76"/>
        <v>-1.9846414830703221E-3</v>
      </c>
      <c r="X228" s="264">
        <f t="shared" si="76"/>
        <v>-1.9494001857073913E-3</v>
      </c>
      <c r="Y228" s="264">
        <f t="shared" si="76"/>
        <v>-1.9494001857073913E-3</v>
      </c>
      <c r="Z228" s="256"/>
      <c r="AA228" s="256"/>
    </row>
    <row r="229" spans="2:27" x14ac:dyDescent="0.25">
      <c r="C229" s="27"/>
      <c r="E229" s="27"/>
      <c r="F229" s="181" t="s">
        <v>197</v>
      </c>
      <c r="G229" t="s">
        <v>269</v>
      </c>
      <c r="H229" s="256"/>
      <c r="I229" s="256"/>
      <c r="J229" s="264">
        <f t="shared" ref="J229:Y229" si="77">hundred * $H37 * J62 / $H50 * J112 / hours_in_year</f>
        <v>1.931027768243242E-2</v>
      </c>
      <c r="K229" s="264">
        <f t="shared" si="77"/>
        <v>1.931027768243242E-2</v>
      </c>
      <c r="L229" s="264">
        <f t="shared" si="77"/>
        <v>1.7422379509983228E-2</v>
      </c>
      <c r="M229" s="264">
        <f t="shared" si="77"/>
        <v>1.7422379509983228E-2</v>
      </c>
      <c r="N229" s="264">
        <f t="shared" si="77"/>
        <v>1.5484060213466043E-2</v>
      </c>
      <c r="O229" s="264">
        <f t="shared" si="77"/>
        <v>1.4783938662138368E-2</v>
      </c>
      <c r="P229" s="264">
        <f t="shared" si="77"/>
        <v>1.3602956957680932E-2</v>
      </c>
      <c r="Q229" s="264">
        <f t="shared" si="77"/>
        <v>1.1923307041177916E-2</v>
      </c>
      <c r="R229" s="264">
        <f t="shared" si="77"/>
        <v>-1.2890362571951862E-2</v>
      </c>
      <c r="S229" s="264">
        <f t="shared" si="77"/>
        <v>-1.2747401064684373E-2</v>
      </c>
      <c r="T229" s="264">
        <f t="shared" si="77"/>
        <v>-1.2890362571951862E-2</v>
      </c>
      <c r="U229" s="264">
        <f t="shared" si="77"/>
        <v>-1.2890362571951862E-2</v>
      </c>
      <c r="V229" s="264">
        <f t="shared" si="77"/>
        <v>-1.2747401064684373E-2</v>
      </c>
      <c r="W229" s="264">
        <f t="shared" si="77"/>
        <v>-1.2747401064684373E-2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6.7025789316212557E-3</v>
      </c>
      <c r="K230" s="264">
        <f t="shared" si="78"/>
        <v>6.7025789316212557E-3</v>
      </c>
      <c r="L230" s="264">
        <f t="shared" si="78"/>
        <v>6.0472912799467236E-3</v>
      </c>
      <c r="M230" s="264">
        <f t="shared" si="78"/>
        <v>6.0472912799467236E-3</v>
      </c>
      <c r="N230" s="264">
        <f t="shared" si="78"/>
        <v>5.3745025042881396E-3</v>
      </c>
      <c r="O230" s="264">
        <f t="shared" si="78"/>
        <v>5.1314909828240017E-3</v>
      </c>
      <c r="P230" s="264">
        <f t="shared" si="78"/>
        <v>0</v>
      </c>
      <c r="Q230" s="264">
        <f t="shared" si="78"/>
        <v>4.1385684806674265E-3</v>
      </c>
      <c r="R230" s="264">
        <f t="shared" si="78"/>
        <v>-4.4742325313283891E-3</v>
      </c>
      <c r="S230" s="264">
        <f t="shared" si="78"/>
        <v>0</v>
      </c>
      <c r="T230" s="264">
        <f t="shared" si="78"/>
        <v>-4.4742325313283891E-3</v>
      </c>
      <c r="U230" s="264">
        <f t="shared" si="78"/>
        <v>-4.4742325313283891E-3</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1.7032339652932986E-2</v>
      </c>
      <c r="K231" s="265">
        <f t="shared" si="79"/>
        <v>1.7032339652932986E-2</v>
      </c>
      <c r="L231" s="265">
        <f t="shared" si="79"/>
        <v>1.5367147498158353E-2</v>
      </c>
      <c r="M231" s="265">
        <f t="shared" si="79"/>
        <v>1.5367147498158353E-2</v>
      </c>
      <c r="N231" s="265">
        <f t="shared" si="79"/>
        <v>1.3657482150147875E-2</v>
      </c>
      <c r="O231" s="265">
        <f t="shared" si="79"/>
        <v>0</v>
      </c>
      <c r="P231" s="265">
        <f t="shared" si="79"/>
        <v>0</v>
      </c>
      <c r="Q231" s="265">
        <f t="shared" si="79"/>
        <v>1.0516773432849385E-2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112249240.14044109</v>
      </c>
    </row>
    <row r="21" spans="2:27" x14ac:dyDescent="0.25">
      <c r="C21" s="78"/>
      <c r="E21" t="s">
        <v>636</v>
      </c>
      <c r="G21" t="s">
        <v>356</v>
      </c>
      <c r="H21" s="110">
        <f>'Unit costs'!$H$123</f>
        <v>2524987165.9500079</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4.4455370567480938E-2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3.0746322077899886</v>
      </c>
      <c r="K42" s="91">
        <f t="shared" si="0"/>
        <v>0</v>
      </c>
      <c r="L42" s="91">
        <f t="shared" ref="L42:M42" si="1">L25 * $H$35 / days_in_year * hundred</f>
        <v>9.0152406419541897</v>
      </c>
      <c r="M42" s="91">
        <f t="shared" si="1"/>
        <v>0</v>
      </c>
      <c r="N42" s="91">
        <f t="shared" ref="N42:P42" si="2">N25 * $H$35 / days_in_year * hundred</f>
        <v>17.986646209731532</v>
      </c>
      <c r="O42" s="91">
        <f t="shared" si="2"/>
        <v>14.04051027938622</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129.61968331778161</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81.121530426433765</v>
      </c>
      <c r="Y43" s="111">
        <f t="shared" si="13"/>
        <v>81.121530426433765</v>
      </c>
    </row>
    <row r="44" spans="2:27" x14ac:dyDescent="0.25">
      <c r="D44"/>
      <c r="E44" s="78"/>
      <c r="F44" s="28" t="s">
        <v>552</v>
      </c>
      <c r="G44" s="28" t="s">
        <v>269</v>
      </c>
      <c r="H44" s="258"/>
      <c r="I44" s="258"/>
      <c r="J44" s="259"/>
      <c r="K44" s="259"/>
      <c r="L44" s="259"/>
      <c r="M44" s="259"/>
      <c r="N44" s="259"/>
      <c r="O44" s="259"/>
      <c r="P44" s="259"/>
      <c r="Q44" s="266">
        <f t="shared" ref="Q44" si="14">Q27*$H$35/ten</f>
        <v>1.2720976286544341</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South Wales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1.9222509756693182</v>
      </c>
      <c r="K24" s="268">
        <f>'Initial unit rates'!K154</f>
        <v>1.9222509756693182</v>
      </c>
      <c r="L24" s="268">
        <f>'Initial unit rates'!L154</f>
        <v>1.7343192346744027</v>
      </c>
      <c r="M24" s="268">
        <f>'Initial unit rates'!M154</f>
        <v>1.7343192346744027</v>
      </c>
      <c r="N24" s="268">
        <f>'Initial unit rates'!N154</f>
        <v>1.5413682983821453</v>
      </c>
      <c r="O24" s="268">
        <f>'Initial unit rates'!O154</f>
        <v>1.4716743583332612</v>
      </c>
      <c r="P24" s="268">
        <f>'Initial unit rates'!P154</f>
        <v>1.3541129606685249</v>
      </c>
      <c r="Q24" s="268">
        <f>'Initial unit rates'!Q154</f>
        <v>3.505655884997172</v>
      </c>
      <c r="R24" s="268">
        <f>'Initial unit rates'!R154</f>
        <v>-1.2831774062580179</v>
      </c>
      <c r="S24" s="268">
        <f>'Initial unit rates'!S154</f>
        <v>-1.2689462335453598</v>
      </c>
      <c r="T24" s="268">
        <f>'Initial unit rates'!T154</f>
        <v>-1.2831774062580179</v>
      </c>
      <c r="U24" s="268">
        <f>'Initial unit rates'!U154</f>
        <v>-1.2831774062580179</v>
      </c>
      <c r="V24" s="268">
        <f>'Initial unit rates'!V154</f>
        <v>-1.2689462335453598</v>
      </c>
      <c r="W24" s="268">
        <f>'Initial unit rates'!W154</f>
        <v>-1.2689462335453598</v>
      </c>
      <c r="X24" s="268">
        <f>'Initial unit rates'!X154</f>
        <v>-1.2464135434169841</v>
      </c>
      <c r="Y24" s="268">
        <f>'Initial unit rates'!Y154</f>
        <v>-1.2464135434169841</v>
      </c>
      <c r="Z24" s="256"/>
      <c r="AA24" s="256"/>
    </row>
    <row r="25" spans="3:27" x14ac:dyDescent="0.25">
      <c r="D25"/>
      <c r="F25" t="s">
        <v>193</v>
      </c>
      <c r="G25" t="s">
        <v>269</v>
      </c>
      <c r="H25" s="256"/>
      <c r="I25" s="256"/>
      <c r="J25" s="268">
        <f>'Initial unit rates'!J155</f>
        <v>0.16819859633320208</v>
      </c>
      <c r="K25" s="268">
        <f>'Initial unit rates'!K155</f>
        <v>0.16819859633320208</v>
      </c>
      <c r="L25" s="268">
        <f>'Initial unit rates'!L155</f>
        <v>0.15175440905386242</v>
      </c>
      <c r="M25" s="268">
        <f>'Initial unit rates'!M155</f>
        <v>0.15175440905386242</v>
      </c>
      <c r="N25" s="268">
        <f>'Initial unit rates'!N155</f>
        <v>0.13487103791433966</v>
      </c>
      <c r="O25" s="268">
        <f>'Initial unit rates'!O155</f>
        <v>0.12877275884593084</v>
      </c>
      <c r="P25" s="268">
        <f>'Initial unit rates'!P155</f>
        <v>7.5831063358577311E-2</v>
      </c>
      <c r="Q25" s="268">
        <f>'Initial unit rates'!Q155</f>
        <v>0.30674787348121474</v>
      </c>
      <c r="R25" s="268">
        <f>'Initial unit rates'!R155</f>
        <v>-0.11227911511603066</v>
      </c>
      <c r="S25" s="268">
        <f>'Initial unit rates'!S155</f>
        <v>-0.11103387539200812</v>
      </c>
      <c r="T25" s="268">
        <f>'Initial unit rates'!T155</f>
        <v>-0.11227911511603066</v>
      </c>
      <c r="U25" s="268">
        <f>'Initial unit rates'!U155</f>
        <v>-0.11227911511603066</v>
      </c>
      <c r="V25" s="268">
        <f>'Initial unit rates'!V155</f>
        <v>-0.11103387539200812</v>
      </c>
      <c r="W25" s="268">
        <f>'Initial unit rates'!W155</f>
        <v>-0.11103387539200812</v>
      </c>
      <c r="X25" s="268">
        <f>'Initial unit rates'!X155</f>
        <v>-6.9799837330542375E-2</v>
      </c>
      <c r="Y25" s="268">
        <f>'Initial unit rates'!Y155</f>
        <v>-6.9799837330542375E-2</v>
      </c>
      <c r="Z25" s="256"/>
      <c r="AA25" s="256"/>
    </row>
    <row r="26" spans="3:27" x14ac:dyDescent="0.25">
      <c r="D26"/>
      <c r="F26" t="s">
        <v>194</v>
      </c>
      <c r="G26" t="s">
        <v>269</v>
      </c>
      <c r="H26" s="256"/>
      <c r="I26" s="256"/>
      <c r="J26" s="268">
        <f>'Initial unit rates'!J156</f>
        <v>0.5878667893243148</v>
      </c>
      <c r="K26" s="268">
        <f>'Initial unit rates'!K156</f>
        <v>0.5878667893243148</v>
      </c>
      <c r="L26" s="268">
        <f>'Initial unit rates'!L156</f>
        <v>0.53039311362369945</v>
      </c>
      <c r="M26" s="268">
        <f>'Initial unit rates'!M156</f>
        <v>0.53039311362369945</v>
      </c>
      <c r="N26" s="268">
        <f>'Initial unit rates'!N156</f>
        <v>0.4713844571834267</v>
      </c>
      <c r="O26" s="268">
        <f>'Initial unit rates'!O156</f>
        <v>0.45007051155900968</v>
      </c>
      <c r="P26" s="268">
        <f>'Initial unit rates'!P156</f>
        <v>0.26503528994585202</v>
      </c>
      <c r="Q26" s="268">
        <f>'Initial unit rates'!Q156</f>
        <v>1.0778981882202443</v>
      </c>
      <c r="R26" s="268">
        <f>'Initial unit rates'!R156</f>
        <v>-0.39242398183085658</v>
      </c>
      <c r="S26" s="268">
        <f>'Initial unit rates'!S156</f>
        <v>-0.38807177500833323</v>
      </c>
      <c r="T26" s="268">
        <f>'Initial unit rates'!T156</f>
        <v>-0.39242398183085658</v>
      </c>
      <c r="U26" s="268">
        <f>'Initial unit rates'!U156</f>
        <v>-0.39242398183085658</v>
      </c>
      <c r="V26" s="268">
        <f>'Initial unit rates'!V156</f>
        <v>-0.38807177500833323</v>
      </c>
      <c r="W26" s="268">
        <f>'Initial unit rates'!W156</f>
        <v>-0.38807177500833323</v>
      </c>
      <c r="X26" s="268">
        <f>'Initial unit rates'!X156</f>
        <v>-0.24395569975850956</v>
      </c>
      <c r="Y26" s="268">
        <f>'Initial unit rates'!Y156</f>
        <v>-0.24395569975850956</v>
      </c>
      <c r="Z26" s="256"/>
      <c r="AA26" s="256"/>
    </row>
    <row r="27" spans="3:27" x14ac:dyDescent="0.25">
      <c r="D27"/>
      <c r="F27" t="s">
        <v>195</v>
      </c>
      <c r="G27" t="s">
        <v>269</v>
      </c>
      <c r="H27" s="256"/>
      <c r="I27" s="256"/>
      <c r="J27" s="268">
        <f>'Initial unit rates'!J157</f>
        <v>0.11087782655683318</v>
      </c>
      <c r="K27" s="268">
        <f>'Initial unit rates'!K157</f>
        <v>0.11087782655683318</v>
      </c>
      <c r="L27" s="268">
        <f>'Initial unit rates'!L157</f>
        <v>0.10003769004692585</v>
      </c>
      <c r="M27" s="268">
        <f>'Initial unit rates'!M157</f>
        <v>0.10003769004692585</v>
      </c>
      <c r="N27" s="268">
        <f>'Initial unit rates'!N157</f>
        <v>8.8908040110999953E-2</v>
      </c>
      <c r="O27" s="268">
        <f>'Initial unit rates'!O157</f>
        <v>8.4888006985974859E-2</v>
      </c>
      <c r="P27" s="268">
        <f>'Initial unit rates'!P157</f>
        <v>2.8118490978042549E-2</v>
      </c>
      <c r="Q27" s="268">
        <f>'Initial unit rates'!Q157</f>
        <v>0.20330287495365693</v>
      </c>
      <c r="R27" s="268">
        <f>'Initial unit rates'!R157</f>
        <v>-7.401526839812568E-2</v>
      </c>
      <c r="S27" s="268">
        <f>'Initial unit rates'!S157</f>
        <v>-7.319439665988399E-2</v>
      </c>
      <c r="T27" s="268">
        <f>'Initial unit rates'!T157</f>
        <v>-7.401526839812568E-2</v>
      </c>
      <c r="U27" s="268">
        <f>'Initial unit rates'!U157</f>
        <v>-7.401526839812568E-2</v>
      </c>
      <c r="V27" s="268">
        <f>'Initial unit rates'!V157</f>
        <v>-7.319439665988399E-2</v>
      </c>
      <c r="W27" s="268">
        <f>'Initial unit rates'!W157</f>
        <v>-7.319439665988399E-2</v>
      </c>
      <c r="X27" s="268">
        <f>'Initial unit rates'!X157</f>
        <v>-2.5882085906760464E-2</v>
      </c>
      <c r="Y27" s="268">
        <f>'Initial unit rates'!Y157</f>
        <v>-2.5882085906760464E-2</v>
      </c>
      <c r="Z27" s="256"/>
      <c r="AA27" s="256"/>
    </row>
    <row r="28" spans="3:27" x14ac:dyDescent="0.25">
      <c r="D28"/>
      <c r="F28" t="s">
        <v>196</v>
      </c>
      <c r="G28" t="s">
        <v>269</v>
      </c>
      <c r="H28" s="256"/>
      <c r="I28" s="256"/>
      <c r="J28" s="268">
        <f>'Initial unit rates'!J158</f>
        <v>3.8531386831398277E-2</v>
      </c>
      <c r="K28" s="268">
        <f>'Initial unit rates'!K158</f>
        <v>3.8531386831398277E-2</v>
      </c>
      <c r="L28" s="268">
        <f>'Initial unit rates'!L158</f>
        <v>3.4764308181508725E-2</v>
      </c>
      <c r="M28" s="268">
        <f>'Initial unit rates'!M158</f>
        <v>3.4764308181508725E-2</v>
      </c>
      <c r="N28" s="268">
        <f>'Initial unit rates'!N158</f>
        <v>3.0896620111708819E-2</v>
      </c>
      <c r="O28" s="268">
        <f>'Initial unit rates'!O158</f>
        <v>2.9499609940915286E-2</v>
      </c>
      <c r="P28" s="268">
        <f>'Initial unit rates'!P158</f>
        <v>9.7715159706417403E-3</v>
      </c>
      <c r="Q28" s="268">
        <f>'Initial unit rates'!Q158</f>
        <v>7.027062787967138E-2</v>
      </c>
      <c r="R28" s="268">
        <f>'Initial unit rates'!R158</f>
        <v>-2.5721201674314315E-2</v>
      </c>
      <c r="S28" s="268">
        <f>'Initial unit rates'!S158</f>
        <v>-2.5435938809164799E-2</v>
      </c>
      <c r="T28" s="268">
        <f>'Initial unit rates'!T158</f>
        <v>-2.5721201674314315E-2</v>
      </c>
      <c r="U28" s="268">
        <f>'Initial unit rates'!U158</f>
        <v>-2.5721201674314315E-2</v>
      </c>
      <c r="V28" s="268">
        <f>'Initial unit rates'!V158</f>
        <v>-2.5435938809164799E-2</v>
      </c>
      <c r="W28" s="268">
        <f>'Initial unit rates'!W158</f>
        <v>-2.5435938809164799E-2</v>
      </c>
      <c r="X28" s="268">
        <f>'Initial unit rates'!X158</f>
        <v>-8.9943381381641027E-3</v>
      </c>
      <c r="Y28" s="268">
        <f>'Initial unit rates'!Y158</f>
        <v>-8.9943381381641027E-3</v>
      </c>
      <c r="Z28" s="256"/>
      <c r="AA28" s="256"/>
    </row>
    <row r="29" spans="3:27" x14ac:dyDescent="0.25">
      <c r="D29"/>
      <c r="F29" t="s">
        <v>197</v>
      </c>
      <c r="G29" t="s">
        <v>269</v>
      </c>
      <c r="H29" s="256"/>
      <c r="I29" s="256"/>
      <c r="J29" s="268">
        <f>'Initial unit rates'!J159</f>
        <v>0.64026708531913712</v>
      </c>
      <c r="K29" s="268">
        <f>'Initial unit rates'!K159</f>
        <v>0.64026708531913712</v>
      </c>
      <c r="L29" s="268">
        <f>'Initial unit rates'!L159</f>
        <v>0.5776704163259696</v>
      </c>
      <c r="M29" s="268">
        <f>'Initial unit rates'!M159</f>
        <v>0.5776704163259696</v>
      </c>
      <c r="N29" s="268">
        <f>'Initial unit rates'!N159</f>
        <v>0.513401944022853</v>
      </c>
      <c r="O29" s="268">
        <f>'Initial unit rates'!O159</f>
        <v>0.4901881512224785</v>
      </c>
      <c r="P29" s="268">
        <f>'Initial unit rates'!P159</f>
        <v>0.16237100618901201</v>
      </c>
      <c r="Q29" s="268">
        <f>'Initial unit rates'!Q159</f>
        <v>1.1739780912539626</v>
      </c>
      <c r="R29" s="268">
        <f>'Initial unit rates'!R159</f>
        <v>-0.42740322062582004</v>
      </c>
      <c r="S29" s="268">
        <f>'Initial unit rates'!S159</f>
        <v>-0.42266307400150399</v>
      </c>
      <c r="T29" s="268">
        <f>'Initial unit rates'!T159</f>
        <v>-0.42740322062582004</v>
      </c>
      <c r="U29" s="268">
        <f>'Initial unit rates'!U159</f>
        <v>-0.42740322062582004</v>
      </c>
      <c r="V29" s="268">
        <f>'Initial unit rates'!V159</f>
        <v>-0.42266307400150399</v>
      </c>
      <c r="W29" s="268">
        <f>'Initial unit rates'!W159</f>
        <v>-0.42266307400150399</v>
      </c>
      <c r="X29" s="268">
        <f>'Initial unit rates'!X159</f>
        <v>0</v>
      </c>
      <c r="Y29" s="268">
        <f>'Initial unit rates'!Y159</f>
        <v>0</v>
      </c>
      <c r="Z29" s="256"/>
      <c r="AA29" s="256"/>
    </row>
    <row r="30" spans="3:27" x14ac:dyDescent="0.25">
      <c r="D30"/>
      <c r="F30" t="s">
        <v>198</v>
      </c>
      <c r="G30" t="s">
        <v>269</v>
      </c>
      <c r="H30" s="256"/>
      <c r="I30" s="256"/>
      <c r="J30" s="268">
        <f>'Initial unit rates'!J160</f>
        <v>4.4447218701311089E-2</v>
      </c>
      <c r="K30" s="268">
        <f>'Initial unit rates'!K160</f>
        <v>4.4447218701311089E-2</v>
      </c>
      <c r="L30" s="268">
        <f>'Initial unit rates'!L160</f>
        <v>4.0101769902664661E-2</v>
      </c>
      <c r="M30" s="268">
        <f>'Initial unit rates'!M160</f>
        <v>4.0101769902664661E-2</v>
      </c>
      <c r="N30" s="268">
        <f>'Initial unit rates'!N160</f>
        <v>3.564026483774016E-2</v>
      </c>
      <c r="O30" s="268">
        <f>'Initial unit rates'!O160</f>
        <v>3.4028767777929743E-2</v>
      </c>
      <c r="P30" s="268">
        <f>'Initial unit rates'!P160</f>
        <v>0</v>
      </c>
      <c r="Q30" s="268">
        <f>'Initial unit rates'!Q160</f>
        <v>8.1497334735712343E-2</v>
      </c>
      <c r="R30" s="268">
        <f>'Initial unit rates'!R160</f>
        <v>-2.9670249894747685E-2</v>
      </c>
      <c r="S30" s="268">
        <f>'Initial unit rates'!S160</f>
        <v>0</v>
      </c>
      <c r="T30" s="268">
        <f>'Initial unit rates'!T160</f>
        <v>-2.9670249894747685E-2</v>
      </c>
      <c r="U30" s="268">
        <f>'Initial unit rates'!U160</f>
        <v>-2.9670249894747685E-2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0.11294758827492217</v>
      </c>
      <c r="K31" s="268">
        <f>'Initial unit rates'!K161</f>
        <v>0.11294758827492217</v>
      </c>
      <c r="L31" s="268">
        <f>'Initial unit rates'!L161</f>
        <v>0.10190509841571316</v>
      </c>
      <c r="M31" s="268">
        <f>'Initial unit rates'!M161</f>
        <v>0.10190509841571316</v>
      </c>
      <c r="N31" s="268">
        <f>'Initial unit rates'!N161</f>
        <v>9.0567690769445583E-2</v>
      </c>
      <c r="O31" s="268">
        <f>'Initial unit rates'!O161</f>
        <v>0</v>
      </c>
      <c r="P31" s="268">
        <f>'Initial unit rates'!P161</f>
        <v>0</v>
      </c>
      <c r="Q31" s="268">
        <f>'Initial unit rates'!Q161</f>
        <v>0.20709793949292102</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1.0223087829414885</v>
      </c>
      <c r="K36" s="267">
        <f>'Initial unit rates'!K164</f>
        <v>1.0223087829414885</v>
      </c>
      <c r="L36" s="267">
        <f>'Initial unit rates'!L164</f>
        <v>0.92236123610999809</v>
      </c>
      <c r="M36" s="267">
        <f>'Initial unit rates'!M164</f>
        <v>0.92236123610999809</v>
      </c>
      <c r="N36" s="267">
        <f>'Initial unit rates'!N164</f>
        <v>0.81974433574417804</v>
      </c>
      <c r="O36" s="267">
        <f>'Initial unit rates'!O164</f>
        <v>0.78267907843303908</v>
      </c>
      <c r="P36" s="267">
        <f>'Initial unit rates'!P164</f>
        <v>0.72015651978239781</v>
      </c>
      <c r="Q36" s="267">
        <f>'Initial unit rates'!Q164</f>
        <v>1.7359137340495951</v>
      </c>
      <c r="R36" s="267">
        <f>'Initial unit rates'!R164</f>
        <v>-0.68243093596708226</v>
      </c>
      <c r="S36" s="267">
        <f>'Initial unit rates'!S164</f>
        <v>-0.67486238584545111</v>
      </c>
      <c r="T36" s="267">
        <f>'Initial unit rates'!T164</f>
        <v>-0.68243093596708226</v>
      </c>
      <c r="U36" s="267">
        <f>'Initial unit rates'!U164</f>
        <v>-0.68243093596708226</v>
      </c>
      <c r="V36" s="267">
        <f>'Initial unit rates'!V164</f>
        <v>-0.67486238584545111</v>
      </c>
      <c r="W36" s="267">
        <f>'Initial unit rates'!W164</f>
        <v>-0.67486238584545111</v>
      </c>
      <c r="X36" s="267">
        <f>'Initial unit rates'!X164</f>
        <v>-0.66287884815286813</v>
      </c>
      <c r="Y36" s="267">
        <f>'Initial unit rates'!Y164</f>
        <v>-0.66287884815286813</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1.900816791450207</v>
      </c>
      <c r="K38" s="268">
        <f>'Initial unit rates'!K166</f>
        <v>1.900816791450207</v>
      </c>
      <c r="L38" s="268">
        <f>'Initial unit rates'!L166</f>
        <v>1.714980595526195</v>
      </c>
      <c r="M38" s="268">
        <f>'Initial unit rates'!M166</f>
        <v>1.714980595526195</v>
      </c>
      <c r="N38" s="268">
        <f>'Initial unit rates'!N166</f>
        <v>1.5241811711676474</v>
      </c>
      <c r="O38" s="268">
        <f>'Initial unit rates'!O166</f>
        <v>1.455264357918995</v>
      </c>
      <c r="P38" s="268">
        <f>'Initial unit rates'!P166</f>
        <v>1.339013836246258</v>
      </c>
      <c r="Q38" s="268">
        <f>'Initial unit rates'!Q166</f>
        <v>3.4665658416058935</v>
      </c>
      <c r="R38" s="268">
        <f>'Initial unit rates'!R166</f>
        <v>-1.268869253337477</v>
      </c>
      <c r="S38" s="268">
        <f>'Initial unit rates'!S166</f>
        <v>-1.2547967662394643</v>
      </c>
      <c r="T38" s="268">
        <f>'Initial unit rates'!T166</f>
        <v>-1.268869253337477</v>
      </c>
      <c r="U38" s="268">
        <f>'Initial unit rates'!U166</f>
        <v>-1.268869253337477</v>
      </c>
      <c r="V38" s="268">
        <f>'Initial unit rates'!V166</f>
        <v>-1.2547967662394643</v>
      </c>
      <c r="W38" s="268">
        <f>'Initial unit rates'!W166</f>
        <v>-1.2547967662394643</v>
      </c>
      <c r="X38" s="268">
        <f>'Initial unit rates'!X166</f>
        <v>-1.2325153283342773</v>
      </c>
      <c r="Y38" s="268">
        <f>'Initial unit rates'!Y166</f>
        <v>-1.2325153283342773</v>
      </c>
      <c r="Z38" s="256"/>
      <c r="AA38" s="256"/>
    </row>
    <row r="39" spans="4:27" x14ac:dyDescent="0.25">
      <c r="D39"/>
      <c r="F39" t="s">
        <v>193</v>
      </c>
      <c r="G39" t="s">
        <v>269</v>
      </c>
      <c r="H39" s="256"/>
      <c r="I39" s="256"/>
      <c r="J39" s="268">
        <f>'Initial unit rates'!J167</f>
        <v>0.16632308697212789</v>
      </c>
      <c r="K39" s="268">
        <f>'Initial unit rates'!K167</f>
        <v>0.16632308697212789</v>
      </c>
      <c r="L39" s="268">
        <f>'Initial unit rates'!L167</f>
        <v>0.15006226166993908</v>
      </c>
      <c r="M39" s="268">
        <f>'Initial unit rates'!M167</f>
        <v>0.15006226166993908</v>
      </c>
      <c r="N39" s="268">
        <f>'Initial unit rates'!N167</f>
        <v>0.13336714965569427</v>
      </c>
      <c r="O39" s="268">
        <f>'Initial unit rates'!O167</f>
        <v>0.1273368698436918</v>
      </c>
      <c r="P39" s="268">
        <f>'Initial unit rates'!P167</f>
        <v>0.11716485026047971</v>
      </c>
      <c r="Q39" s="268">
        <f>'Initial unit rates'!Q167</f>
        <v>0.30332746141627737</v>
      </c>
      <c r="R39" s="268">
        <f>'Initial unit rates'!R167</f>
        <v>-0.11102713955830316</v>
      </c>
      <c r="S39" s="268">
        <f>'Initial unit rates'!S167</f>
        <v>-0.10979578496061404</v>
      </c>
      <c r="T39" s="268">
        <f>'Initial unit rates'!T167</f>
        <v>-0.11102713955830316</v>
      </c>
      <c r="U39" s="268">
        <f>'Initial unit rates'!U167</f>
        <v>-0.11102713955830316</v>
      </c>
      <c r="V39" s="268">
        <f>'Initial unit rates'!V167</f>
        <v>-0.10979578496061404</v>
      </c>
      <c r="W39" s="268">
        <f>'Initial unit rates'!W167</f>
        <v>-0.10979578496061404</v>
      </c>
      <c r="X39" s="268">
        <f>'Initial unit rates'!X167</f>
        <v>-0.10784614018093956</v>
      </c>
      <c r="Y39" s="268">
        <f>'Initial unit rates'!Y167</f>
        <v>-0.10784614018093956</v>
      </c>
      <c r="Z39" s="256"/>
      <c r="AA39" s="256"/>
    </row>
    <row r="40" spans="4:27" x14ac:dyDescent="0.25">
      <c r="D40"/>
      <c r="F40" t="s">
        <v>194</v>
      </c>
      <c r="G40" t="s">
        <v>269</v>
      </c>
      <c r="H40" s="256"/>
      <c r="I40" s="256"/>
      <c r="J40" s="268">
        <f>'Initial unit rates'!J168</f>
        <v>0.58131174254938089</v>
      </c>
      <c r="K40" s="268">
        <f>'Initial unit rates'!K168</f>
        <v>0.58131174254938089</v>
      </c>
      <c r="L40" s="268">
        <f>'Initial unit rates'!L168</f>
        <v>0.52447893079853536</v>
      </c>
      <c r="M40" s="268">
        <f>'Initial unit rates'!M168</f>
        <v>0.52447893079853536</v>
      </c>
      <c r="N40" s="268">
        <f>'Initial unit rates'!N168</f>
        <v>0.46612825421035897</v>
      </c>
      <c r="O40" s="268">
        <f>'Initial unit rates'!O168</f>
        <v>0.44505197111946776</v>
      </c>
      <c r="P40" s="268">
        <f>'Initial unit rates'!P168</f>
        <v>0.40949999492175343</v>
      </c>
      <c r="Q40" s="268">
        <f>'Initial unit rates'!Q168</f>
        <v>1.0658790145388708</v>
      </c>
      <c r="R40" s="268">
        <f>'Initial unit rates'!R168</f>
        <v>-0.3880482327611332</v>
      </c>
      <c r="S40" s="268">
        <f>'Initial unit rates'!S168</f>
        <v>-0.38374455550315406</v>
      </c>
      <c r="T40" s="268">
        <f>'Initial unit rates'!T168</f>
        <v>-0.3880482327611332</v>
      </c>
      <c r="U40" s="268">
        <f>'Initial unit rates'!U168</f>
        <v>-0.3880482327611332</v>
      </c>
      <c r="V40" s="268">
        <f>'Initial unit rates'!V168</f>
        <v>-0.38374455550315406</v>
      </c>
      <c r="W40" s="268">
        <f>'Initial unit rates'!W168</f>
        <v>-0.38374455550315406</v>
      </c>
      <c r="X40" s="268">
        <f>'Initial unit rates'!X168</f>
        <v>-0.37693039984468668</v>
      </c>
      <c r="Y40" s="268">
        <f>'Initial unit rates'!Y168</f>
        <v>-0.37693039984468668</v>
      </c>
      <c r="Z40" s="256"/>
      <c r="AA40" s="256"/>
    </row>
    <row r="41" spans="4:27" x14ac:dyDescent="0.25">
      <c r="D41"/>
      <c r="F41" t="s">
        <v>195</v>
      </c>
      <c r="G41" t="s">
        <v>269</v>
      </c>
      <c r="H41" s="256"/>
      <c r="I41" s="256"/>
      <c r="J41" s="268">
        <f>'Initial unit rates'!J169</f>
        <v>0.43856590463240031</v>
      </c>
      <c r="K41" s="268">
        <f>'Initial unit rates'!K169</f>
        <v>0.43856590463240031</v>
      </c>
      <c r="L41" s="268">
        <f>'Initial unit rates'!L169</f>
        <v>0.39568885317460156</v>
      </c>
      <c r="M41" s="268">
        <f>'Initial unit rates'!M169</f>
        <v>0.39568885317460156</v>
      </c>
      <c r="N41" s="268">
        <f>'Initial unit rates'!N169</f>
        <v>0.35166666096568994</v>
      </c>
      <c r="O41" s="268">
        <f>'Initial unit rates'!O169</f>
        <v>0.33576583102630492</v>
      </c>
      <c r="P41" s="268">
        <f>'Initial unit rates'!P169</f>
        <v>0.30894393244527696</v>
      </c>
      <c r="Q41" s="268">
        <f>'Initial unit rates'!Q169</f>
        <v>0.80414373222509261</v>
      </c>
      <c r="R41" s="268">
        <f>'Initial unit rates'!R169</f>
        <v>-0.29275982538307993</v>
      </c>
      <c r="S41" s="268">
        <f>'Initial unit rates'!S169</f>
        <v>-0.28951295116441367</v>
      </c>
      <c r="T41" s="268">
        <f>'Initial unit rates'!T169</f>
        <v>-0.29275982538307993</v>
      </c>
      <c r="U41" s="268">
        <f>'Initial unit rates'!U169</f>
        <v>-0.29275982538307993</v>
      </c>
      <c r="V41" s="268">
        <f>'Initial unit rates'!V169</f>
        <v>-0.28951295116441367</v>
      </c>
      <c r="W41" s="268">
        <f>'Initial unit rates'!W169</f>
        <v>-0.28951295116441367</v>
      </c>
      <c r="X41" s="268">
        <f>'Initial unit rates'!X169</f>
        <v>-0.28437206698485862</v>
      </c>
      <c r="Y41" s="268">
        <f>'Initial unit rates'!Y169</f>
        <v>-0.28437206698485862</v>
      </c>
      <c r="Z41" s="256"/>
      <c r="AA41" s="256"/>
    </row>
    <row r="42" spans="4:27" x14ac:dyDescent="0.25">
      <c r="D42"/>
      <c r="F42" t="s">
        <v>196</v>
      </c>
      <c r="G42" t="s">
        <v>269</v>
      </c>
      <c r="H42" s="256"/>
      <c r="I42" s="256"/>
      <c r="J42" s="268">
        <f>'Initial unit rates'!J170</f>
        <v>0.15240696041053234</v>
      </c>
      <c r="K42" s="268">
        <f>'Initial unit rates'!K170</f>
        <v>0.15240696041053234</v>
      </c>
      <c r="L42" s="268">
        <f>'Initial unit rates'!L170</f>
        <v>0.13750666603054304</v>
      </c>
      <c r="M42" s="268">
        <f>'Initial unit rates'!M170</f>
        <v>0.13750666603054304</v>
      </c>
      <c r="N42" s="268">
        <f>'Initial unit rates'!N170</f>
        <v>0.12220842137836913</v>
      </c>
      <c r="O42" s="268">
        <f>'Initial unit rates'!O170</f>
        <v>0.11668269050538267</v>
      </c>
      <c r="P42" s="268">
        <f>'Initial unit rates'!P170</f>
        <v>0.10736175608709861</v>
      </c>
      <c r="Q42" s="268">
        <f>'Initial unit rates'!Q170</f>
        <v>0.27794828273747024</v>
      </c>
      <c r="R42" s="268">
        <f>'Initial unit rates'!R170</f>
        <v>-0.10173758298505246</v>
      </c>
      <c r="S42" s="268">
        <f>'Initial unit rates'!S170</f>
        <v>-0.1006092548927968</v>
      </c>
      <c r="T42" s="268">
        <f>'Initial unit rates'!T170</f>
        <v>-0.10173758298505246</v>
      </c>
      <c r="U42" s="268">
        <f>'Initial unit rates'!U170</f>
        <v>-0.10173758298505246</v>
      </c>
      <c r="V42" s="268">
        <f>'Initial unit rates'!V170</f>
        <v>-0.1006092548927968</v>
      </c>
      <c r="W42" s="268">
        <f>'Initial unit rates'!W170</f>
        <v>-0.1006092548927968</v>
      </c>
      <c r="X42" s="268">
        <f>'Initial unit rates'!X170</f>
        <v>-9.8822735413391982E-2</v>
      </c>
      <c r="Y42" s="268">
        <f>'Initial unit rates'!Y170</f>
        <v>-9.8822735413391982E-2</v>
      </c>
      <c r="Z42" s="256"/>
      <c r="AA42" s="256"/>
    </row>
    <row r="43" spans="4:27" x14ac:dyDescent="0.25">
      <c r="D43"/>
      <c r="F43" t="s">
        <v>197</v>
      </c>
      <c r="G43" t="s">
        <v>269</v>
      </c>
      <c r="H43" s="256"/>
      <c r="I43" s="256"/>
      <c r="J43" s="268">
        <f>'Initial unit rates'!J171</f>
        <v>2.532510982576007</v>
      </c>
      <c r="K43" s="268">
        <f>'Initial unit rates'!K171</f>
        <v>2.532510982576007</v>
      </c>
      <c r="L43" s="268">
        <f>'Initial unit rates'!L171</f>
        <v>2.284916259478762</v>
      </c>
      <c r="M43" s="268">
        <f>'Initial unit rates'!M171</f>
        <v>2.284916259478762</v>
      </c>
      <c r="N43" s="268">
        <f>'Initial unit rates'!N171</f>
        <v>2.0307088893468155</v>
      </c>
      <c r="O43" s="268">
        <f>'Initial unit rates'!O171</f>
        <v>1.9388891057562074</v>
      </c>
      <c r="P43" s="268">
        <f>'Initial unit rates'!P171</f>
        <v>1.7840053083325835</v>
      </c>
      <c r="Q43" s="268">
        <f>'Initial unit rates'!Q171</f>
        <v>4.6435502895207375</v>
      </c>
      <c r="R43" s="268">
        <f>'Initial unit rates'!R171</f>
        <v>-1.6905497331378954</v>
      </c>
      <c r="S43" s="268">
        <f>'Initial unit rates'!S171</f>
        <v>-1.6718005678905248</v>
      </c>
      <c r="T43" s="268">
        <f>'Initial unit rates'!T171</f>
        <v>-1.6905497331378954</v>
      </c>
      <c r="U43" s="268">
        <f>'Initial unit rates'!U171</f>
        <v>-1.6905497331378954</v>
      </c>
      <c r="V43" s="268">
        <f>'Initial unit rates'!V171</f>
        <v>-1.6718005678905248</v>
      </c>
      <c r="W43" s="268">
        <f>'Initial unit rates'!W171</f>
        <v>-1.6718005678905248</v>
      </c>
      <c r="X43" s="268">
        <f>'Initial unit rates'!X171</f>
        <v>0</v>
      </c>
      <c r="Y43" s="268">
        <f>'Initial unit rates'!Y171</f>
        <v>0</v>
      </c>
      <c r="Z43" s="256"/>
      <c r="AA43" s="256"/>
    </row>
    <row r="44" spans="4:27" x14ac:dyDescent="0.25">
      <c r="D44"/>
      <c r="F44" t="s">
        <v>198</v>
      </c>
      <c r="G44" t="s">
        <v>269</v>
      </c>
      <c r="H44" s="256"/>
      <c r="I44" s="256"/>
      <c r="J44" s="268">
        <f>'Initial unit rates'!J172</f>
        <v>0.87903214210926928</v>
      </c>
      <c r="K44" s="268">
        <f>'Initial unit rates'!K172</f>
        <v>0.87903214210926928</v>
      </c>
      <c r="L44" s="268">
        <f>'Initial unit rates'!L172</f>
        <v>0.79309225031154806</v>
      </c>
      <c r="M44" s="268">
        <f>'Initial unit rates'!M172</f>
        <v>0.79309225031154806</v>
      </c>
      <c r="N44" s="268">
        <f>'Initial unit rates'!N172</f>
        <v>0.70485711504680204</v>
      </c>
      <c r="O44" s="268">
        <f>'Initial unit rates'!O172</f>
        <v>0.67298655590096856</v>
      </c>
      <c r="P44" s="268">
        <f>'Initial unit rates'!P172</f>
        <v>0</v>
      </c>
      <c r="Q44" s="268">
        <f>'Initial unit rates'!Q172</f>
        <v>1.6117718683445139</v>
      </c>
      <c r="R44" s="268">
        <f>'Initial unit rates'!R172</f>
        <v>-0.58678819696603524</v>
      </c>
      <c r="S44" s="268">
        <f>'Initial unit rates'!S172</f>
        <v>0</v>
      </c>
      <c r="T44" s="268">
        <f>'Initial unit rates'!T172</f>
        <v>-0.58678819696603524</v>
      </c>
      <c r="U44" s="268">
        <f>'Initial unit rates'!U172</f>
        <v>-0.58678819696603524</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2.2337631772773214</v>
      </c>
      <c r="K45" s="268">
        <f>'Initial unit rates'!K173</f>
        <v>2.2337631772773214</v>
      </c>
      <c r="L45" s="268">
        <f>'Initial unit rates'!L173</f>
        <v>2.0153759800852944</v>
      </c>
      <c r="M45" s="268">
        <f>'Initial unit rates'!M173</f>
        <v>2.0153759800852944</v>
      </c>
      <c r="N45" s="268">
        <f>'Initial unit rates'!N173</f>
        <v>1.791156197150471</v>
      </c>
      <c r="O45" s="268">
        <f>'Initial unit rates'!O173</f>
        <v>0</v>
      </c>
      <c r="P45" s="268">
        <f>'Initial unit rates'!P173</f>
        <v>0</v>
      </c>
      <c r="Q45" s="268">
        <f>'Initial unit rates'!Q173</f>
        <v>4.0957736096433939</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1.2720976286544341</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0.20986328861403961</v>
      </c>
      <c r="K54" s="268">
        <f>'Initial unit rates'!K183</f>
        <v>0.20986328861403961</v>
      </c>
      <c r="L54" s="268">
        <f>'Initial unit rates'!L183</f>
        <v>0.18934569039228705</v>
      </c>
      <c r="M54" s="268">
        <f>'Initial unit rates'!M183</f>
        <v>0.18934569039228705</v>
      </c>
      <c r="N54" s="268">
        <f>'Initial unit rates'!N183</f>
        <v>0.16828011750716906</v>
      </c>
      <c r="O54" s="268">
        <f>'Initial unit rates'!O183</f>
        <v>0.16067122582743631</v>
      </c>
      <c r="P54" s="268">
        <f>'Initial unit rates'!P183</f>
        <v>0.14783636615496618</v>
      </c>
      <c r="Q54" s="268">
        <f>'Initial unit rates'!Q183</f>
        <v>0.13845108451897625</v>
      </c>
      <c r="R54" s="268">
        <f>'Initial unit rates'!R183</f>
        <v>-0.14009192023365996</v>
      </c>
      <c r="S54" s="268">
        <f>'Initial unit rates'!S183</f>
        <v>-0.13853822056378573</v>
      </c>
      <c r="T54" s="268">
        <f>'Initial unit rates'!T183</f>
        <v>-0.14009192023365996</v>
      </c>
      <c r="U54" s="268">
        <f>'Initial unit rates'!U183</f>
        <v>-0.14009192023365996</v>
      </c>
      <c r="V54" s="268">
        <f>'Initial unit rates'!V183</f>
        <v>-0.13853822056378573</v>
      </c>
      <c r="W54" s="268">
        <f>'Initial unit rates'!W183</f>
        <v>-0.13853822056378573</v>
      </c>
      <c r="X54" s="268">
        <f>'Initial unit rates'!X183</f>
        <v>-0.13607819608648486</v>
      </c>
      <c r="Y54" s="268">
        <f>'Initial unit rates'!Y183</f>
        <v>-0.13607819608648486</v>
      </c>
      <c r="Z54" s="256"/>
      <c r="AA54" s="256"/>
    </row>
    <row r="55" spans="3:27" x14ac:dyDescent="0.25">
      <c r="D55"/>
      <c r="F55" t="s">
        <v>193</v>
      </c>
      <c r="G55" t="s">
        <v>269</v>
      </c>
      <c r="H55" s="256"/>
      <c r="I55" s="256"/>
      <c r="J55" s="268">
        <f>'Initial unit rates'!J184</f>
        <v>1.8363216361203982E-2</v>
      </c>
      <c r="K55" s="268">
        <f>'Initial unit rates'!K184</f>
        <v>1.8363216361203982E-2</v>
      </c>
      <c r="L55" s="268">
        <f>'Initial unit rates'!L184</f>
        <v>1.6567909054973712E-2</v>
      </c>
      <c r="M55" s="268">
        <f>'Initial unit rates'!M184</f>
        <v>1.6567909054973712E-2</v>
      </c>
      <c r="N55" s="268">
        <f>'Initial unit rates'!N184</f>
        <v>1.4724653499336453E-2</v>
      </c>
      <c r="O55" s="268">
        <f>'Initial unit rates'!O184</f>
        <v>1.4058869001692067E-2</v>
      </c>
      <c r="P55" s="268">
        <f>'Initial unit rates'!P184</f>
        <v>8.2789170285058142E-3</v>
      </c>
      <c r="Q55" s="268">
        <f>'Initial unit rates'!Q184</f>
        <v>1.2114587726398639E-2</v>
      </c>
      <c r="R55" s="268">
        <f>'Initial unit rates'!R184</f>
        <v>-1.2258162247892685E-2</v>
      </c>
      <c r="S55" s="268">
        <f>'Initial unit rates'!S184</f>
        <v>-1.2122212204477978E-2</v>
      </c>
      <c r="T55" s="268">
        <f>'Initial unit rates'!T184</f>
        <v>-1.2258162247892685E-2</v>
      </c>
      <c r="U55" s="268">
        <f>'Initial unit rates'!U184</f>
        <v>-1.2258162247892685E-2</v>
      </c>
      <c r="V55" s="268">
        <f>'Initial unit rates'!V184</f>
        <v>-1.2122212204477978E-2</v>
      </c>
      <c r="W55" s="268">
        <f>'Initial unit rates'!W184</f>
        <v>-1.2122212204477978E-2</v>
      </c>
      <c r="X55" s="268">
        <f>'Initial unit rates'!X184</f>
        <v>-7.6204531002056703E-3</v>
      </c>
      <c r="Y55" s="268">
        <f>'Initial unit rates'!Y184</f>
        <v>-7.6204531002056703E-3</v>
      </c>
      <c r="Z55" s="256"/>
      <c r="AA55" s="256"/>
    </row>
    <row r="56" spans="3:27" x14ac:dyDescent="0.25">
      <c r="D56"/>
      <c r="F56" t="s">
        <v>194</v>
      </c>
      <c r="G56" t="s">
        <v>269</v>
      </c>
      <c r="H56" s="256"/>
      <c r="I56" s="256"/>
      <c r="J56" s="268">
        <f>'Initial unit rates'!J185</f>
        <v>7.0384556759051295E-2</v>
      </c>
      <c r="K56" s="268">
        <f>'Initial unit rates'!K185</f>
        <v>7.0384556759051295E-2</v>
      </c>
      <c r="L56" s="268">
        <f>'Initial unit rates'!L185</f>
        <v>6.3503305320862666E-2</v>
      </c>
      <c r="M56" s="268">
        <f>'Initial unit rates'!M185</f>
        <v>6.3503305320862666E-2</v>
      </c>
      <c r="N56" s="268">
        <f>'Initial unit rates'!N185</f>
        <v>5.6438272555073214E-2</v>
      </c>
      <c r="O56" s="268">
        <f>'Initial unit rates'!O185</f>
        <v>5.3886380455018722E-2</v>
      </c>
      <c r="P56" s="268">
        <f>'Initial unit rates'!P185</f>
        <v>3.1732344379900267E-2</v>
      </c>
      <c r="Q56" s="268">
        <f>'Initial unit rates'!Q185</f>
        <v>4.5491448097460661E-2</v>
      </c>
      <c r="R56" s="268">
        <f>'Initial unit rates'!R185</f>
        <v>-4.6984433419913929E-2</v>
      </c>
      <c r="S56" s="268">
        <f>'Initial unit rates'!S185</f>
        <v>-4.6463349130598811E-2</v>
      </c>
      <c r="T56" s="268">
        <f>'Initial unit rates'!T185</f>
        <v>-4.6984433419913929E-2</v>
      </c>
      <c r="U56" s="268">
        <f>'Initial unit rates'!U185</f>
        <v>-4.6984433419913929E-2</v>
      </c>
      <c r="V56" s="268">
        <f>'Initial unit rates'!V185</f>
        <v>-4.6463349130598811E-2</v>
      </c>
      <c r="W56" s="268">
        <f>'Initial unit rates'!W185</f>
        <v>-4.6463349130598811E-2</v>
      </c>
      <c r="X56" s="268">
        <f>'Initial unit rates'!X185</f>
        <v>-2.9208511363743906E-2</v>
      </c>
      <c r="Y56" s="268">
        <f>'Initial unit rates'!Y185</f>
        <v>-2.9208511363743906E-2</v>
      </c>
      <c r="Z56" s="256"/>
      <c r="AA56" s="256"/>
    </row>
    <row r="57" spans="3:27" x14ac:dyDescent="0.25">
      <c r="D57"/>
      <c r="F57" t="s">
        <v>195</v>
      </c>
      <c r="G57" t="s">
        <v>269</v>
      </c>
      <c r="H57" s="256"/>
      <c r="I57" s="256"/>
      <c r="J57" s="268">
        <f>'Initial unit rates'!J186</f>
        <v>1.3275263747386662E-2</v>
      </c>
      <c r="K57" s="268">
        <f>'Initial unit rates'!K186</f>
        <v>1.3275263747386662E-2</v>
      </c>
      <c r="L57" s="268">
        <f>'Initial unit rates'!L186</f>
        <v>1.197738773650605E-2</v>
      </c>
      <c r="M57" s="268">
        <f>'Initial unit rates'!M186</f>
        <v>1.197738773650605E-2</v>
      </c>
      <c r="N57" s="268">
        <f>'Initial unit rates'!N186</f>
        <v>1.0644848644573462E-2</v>
      </c>
      <c r="O57" s="268">
        <f>'Initial unit rates'!O186</f>
        <v>1.0163535097355032E-2</v>
      </c>
      <c r="P57" s="268">
        <f>'Initial unit rates'!P186</f>
        <v>3.3665918200578467E-3</v>
      </c>
      <c r="Q57" s="268">
        <f>'Initial unit rates'!Q186</f>
        <v>8.5801630293946534E-3</v>
      </c>
      <c r="R57" s="268">
        <f>'Initial unit rates'!R186</f>
        <v>-8.8617556803847509E-3</v>
      </c>
      <c r="S57" s="268">
        <f>'Initial unit rates'!S186</f>
        <v>-8.7634737319886181E-3</v>
      </c>
      <c r="T57" s="268">
        <f>'Initial unit rates'!T186</f>
        <v>-8.8617556803847509E-3</v>
      </c>
      <c r="U57" s="268">
        <f>'Initial unit rates'!U186</f>
        <v>-8.8617556803847509E-3</v>
      </c>
      <c r="V57" s="268">
        <f>'Initial unit rates'!V186</f>
        <v>-8.7634737319886181E-3</v>
      </c>
      <c r="W57" s="268">
        <f>'Initial unit rates'!W186</f>
        <v>-8.7634737319886181E-3</v>
      </c>
      <c r="X57" s="268">
        <f>'Initial unit rates'!X186</f>
        <v>-3.0988298329301047E-3</v>
      </c>
      <c r="Y57" s="268">
        <f>'Initial unit rates'!Y186</f>
        <v>-3.0988298329301047E-3</v>
      </c>
      <c r="Z57" s="256"/>
      <c r="AA57" s="256"/>
    </row>
    <row r="58" spans="3:27" x14ac:dyDescent="0.25">
      <c r="D58"/>
      <c r="F58" t="s">
        <v>196</v>
      </c>
      <c r="G58" t="s">
        <v>269</v>
      </c>
      <c r="H58" s="256"/>
      <c r="I58" s="256"/>
      <c r="J58" s="268">
        <f>'Initial unit rates'!J187</f>
        <v>4.2066949933430653E-3</v>
      </c>
      <c r="K58" s="268">
        <f>'Initial unit rates'!K187</f>
        <v>4.2066949933430653E-3</v>
      </c>
      <c r="L58" s="268">
        <f>'Initial unit rates'!L187</f>
        <v>3.795421167011264E-3</v>
      </c>
      <c r="M58" s="268">
        <f>'Initial unit rates'!M187</f>
        <v>3.795421167011264E-3</v>
      </c>
      <c r="N58" s="268">
        <f>'Initial unit rates'!N187</f>
        <v>3.3731632267447122E-3</v>
      </c>
      <c r="O58" s="268">
        <f>'Initial unit rates'!O187</f>
        <v>3.2206435233444282E-3</v>
      </c>
      <c r="P58" s="268">
        <f>'Initial unit rates'!P187</f>
        <v>1.0668130760757956E-3</v>
      </c>
      <c r="Q58" s="268">
        <f>'Initial unit rates'!Q187</f>
        <v>2.7752423395024013E-3</v>
      </c>
      <c r="R58" s="268">
        <f>'Initial unit rates'!R187</f>
        <v>-2.8081327770412543E-3</v>
      </c>
      <c r="S58" s="268">
        <f>'Initial unit rates'!S187</f>
        <v>-2.7769889754474513E-3</v>
      </c>
      <c r="T58" s="268">
        <f>'Initial unit rates'!T187</f>
        <v>-2.8081327770412543E-3</v>
      </c>
      <c r="U58" s="268">
        <f>'Initial unit rates'!U187</f>
        <v>-2.8081327770412543E-3</v>
      </c>
      <c r="V58" s="268">
        <f>'Initial unit rates'!V187</f>
        <v>-2.7769889754474513E-3</v>
      </c>
      <c r="W58" s="268">
        <f>'Initial unit rates'!W187</f>
        <v>-2.7769889754474513E-3</v>
      </c>
      <c r="X58" s="268">
        <f>'Initial unit rates'!X187</f>
        <v>-9.8196406425261418E-4</v>
      </c>
      <c r="Y58" s="268">
        <f>'Initial unit rates'!Y187</f>
        <v>-9.8196406425261418E-4</v>
      </c>
      <c r="Z58" s="256"/>
      <c r="AA58" s="256"/>
    </row>
    <row r="59" spans="3:27" x14ac:dyDescent="0.25">
      <c r="D59"/>
      <c r="F59" t="s">
        <v>197</v>
      </c>
      <c r="G59" t="s">
        <v>269</v>
      </c>
      <c r="H59" s="256"/>
      <c r="I59" s="256"/>
      <c r="J59" s="268">
        <f>'Initial unit rates'!J188</f>
        <v>7.665837877896467E-2</v>
      </c>
      <c r="K59" s="268">
        <f>'Initial unit rates'!K188</f>
        <v>7.665837877896467E-2</v>
      </c>
      <c r="L59" s="268">
        <f>'Initial unit rates'!L188</f>
        <v>6.9163757749698587E-2</v>
      </c>
      <c r="M59" s="268">
        <f>'Initial unit rates'!M188</f>
        <v>6.9163757749698587E-2</v>
      </c>
      <c r="N59" s="268">
        <f>'Initial unit rates'!N188</f>
        <v>6.1468973797307813E-2</v>
      </c>
      <c r="O59" s="268">
        <f>'Initial unit rates'!O188</f>
        <v>5.868961536675453E-2</v>
      </c>
      <c r="P59" s="268">
        <f>'Initial unit rates'!P188</f>
        <v>1.9440477857697026E-2</v>
      </c>
      <c r="Q59" s="268">
        <f>'Initial unit rates'!Q188</f>
        <v>4.9546389435922558E-2</v>
      </c>
      <c r="R59" s="268">
        <f>'Initial unit rates'!R188</f>
        <v>-5.117245401073911E-2</v>
      </c>
      <c r="S59" s="268">
        <f>'Initial unit rates'!S188</f>
        <v>-5.0604922173281733E-2</v>
      </c>
      <c r="T59" s="268">
        <f>'Initial unit rates'!T188</f>
        <v>-5.117245401073911E-2</v>
      </c>
      <c r="U59" s="268">
        <f>'Initial unit rates'!U188</f>
        <v>-5.117245401073911E-2</v>
      </c>
      <c r="V59" s="268">
        <f>'Initial unit rates'!V188</f>
        <v>-5.0604922173281733E-2</v>
      </c>
      <c r="W59" s="268">
        <f>'Initial unit rates'!W188</f>
        <v>-5.0604922173281733E-2</v>
      </c>
      <c r="X59" s="268">
        <f>'Initial unit rates'!X188</f>
        <v>0</v>
      </c>
      <c r="Y59" s="268">
        <f>'Initial unit rates'!Y188</f>
        <v>0</v>
      </c>
      <c r="Z59" s="256"/>
      <c r="AA59" s="256"/>
    </row>
    <row r="60" spans="3:27" x14ac:dyDescent="0.25">
      <c r="D60"/>
      <c r="F60" t="s">
        <v>198</v>
      </c>
      <c r="G60" t="s">
        <v>269</v>
      </c>
      <c r="H60" s="256"/>
      <c r="I60" s="256"/>
      <c r="J60" s="268">
        <f>'Initial unit rates'!J189</f>
        <v>5.321610004640898E-3</v>
      </c>
      <c r="K60" s="268">
        <f>'Initial unit rates'!K189</f>
        <v>5.321610004640898E-3</v>
      </c>
      <c r="L60" s="268">
        <f>'Initial unit rates'!L189</f>
        <v>4.8013348450874497E-3</v>
      </c>
      <c r="M60" s="268">
        <f>'Initial unit rates'!M189</f>
        <v>4.8013348450874497E-3</v>
      </c>
      <c r="N60" s="268">
        <f>'Initial unit rates'!N189</f>
        <v>4.2671644136638544E-3</v>
      </c>
      <c r="O60" s="268">
        <f>'Initial unit rates'!O189</f>
        <v>4.0742218825784724E-3</v>
      </c>
      <c r="P60" s="268">
        <f>'Initial unit rates'!P189</f>
        <v>0</v>
      </c>
      <c r="Q60" s="268">
        <f>'Initial unit rates'!Q189</f>
        <v>3.4395008858234635E-3</v>
      </c>
      <c r="R60" s="268">
        <f>'Initial unit rates'!R189</f>
        <v>-3.5523819778497711E-3</v>
      </c>
      <c r="S60" s="268">
        <f>'Initial unit rates'!S189</f>
        <v>0</v>
      </c>
      <c r="T60" s="268">
        <f>'Initial unit rates'!T189</f>
        <v>-3.5523819778497711E-3</v>
      </c>
      <c r="U60" s="268">
        <f>'Initial unit rates'!U189</f>
        <v>-3.5523819778497711E-3</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1.3523073733883752E-2</v>
      </c>
      <c r="K61" s="268">
        <f>'Initial unit rates'!K190</f>
        <v>1.3523073733883752E-2</v>
      </c>
      <c r="L61" s="268">
        <f>'Initial unit rates'!L190</f>
        <v>1.2200970209120823E-2</v>
      </c>
      <c r="M61" s="268">
        <f>'Initial unit rates'!M190</f>
        <v>1.2200970209120823E-2</v>
      </c>
      <c r="N61" s="268">
        <f>'Initial unit rates'!N190</f>
        <v>1.0843556545905712E-2</v>
      </c>
      <c r="O61" s="268">
        <f>'Initial unit rates'!O190</f>
        <v>0</v>
      </c>
      <c r="P61" s="268">
        <f>'Initial unit rates'!P190</f>
        <v>0</v>
      </c>
      <c r="Q61" s="268">
        <f>'Initial unit rates'!Q190</f>
        <v>8.7403293451016155E-3</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5.3573989678757789E-2</v>
      </c>
      <c r="K66" s="267">
        <f>'Initial unit rates'!K193</f>
        <v>5.3573989678757789E-2</v>
      </c>
      <c r="L66" s="267">
        <f>'Initial unit rates'!L193</f>
        <v>4.8336248468161258E-2</v>
      </c>
      <c r="M66" s="267">
        <f>'Initial unit rates'!M193</f>
        <v>4.8336248468161258E-2</v>
      </c>
      <c r="N66" s="267">
        <f>'Initial unit rates'!N193</f>
        <v>4.295862005216905E-2</v>
      </c>
      <c r="O66" s="267">
        <f>'Initial unit rates'!O193</f>
        <v>4.1016218944243607E-2</v>
      </c>
      <c r="P66" s="267">
        <f>'Initial unit rates'!P193</f>
        <v>3.7739730501875707E-2</v>
      </c>
      <c r="Q66" s="267">
        <f>'Initial unit rates'!Q193</f>
        <v>4.7558125916979284E-2</v>
      </c>
      <c r="R66" s="267">
        <f>'Initial unit rates'!R193</f>
        <v>-3.576272504944137E-2</v>
      </c>
      <c r="S66" s="267">
        <f>'Initial unit rates'!S193</f>
        <v>-3.5366095936138882E-2</v>
      </c>
      <c r="T66" s="267">
        <f>'Initial unit rates'!T193</f>
        <v>-3.576272504944137E-2</v>
      </c>
      <c r="U66" s="267">
        <f>'Initial unit rates'!U193</f>
        <v>-3.576272504944137E-2</v>
      </c>
      <c r="V66" s="267">
        <f>'Initial unit rates'!V193</f>
        <v>-3.5366095936138882E-2</v>
      </c>
      <c r="W66" s="267">
        <f>'Initial unit rates'!W193</f>
        <v>-3.5366095936138882E-2</v>
      </c>
      <c r="X66" s="267">
        <f>'Initial unit rates'!X193</f>
        <v>-3.4738099840076593E-2</v>
      </c>
      <c r="Y66" s="267">
        <f>'Initial unit rates'!Y193</f>
        <v>-3.4738099840076593E-2</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0.20752319439849859</v>
      </c>
      <c r="K68" s="268">
        <f>'Initial unit rates'!K195</f>
        <v>0.20752319439849859</v>
      </c>
      <c r="L68" s="268">
        <f>'Initial unit rates'!L195</f>
        <v>0.18723437898689163</v>
      </c>
      <c r="M68" s="268">
        <f>'Initial unit rates'!M195</f>
        <v>0.18723437898689163</v>
      </c>
      <c r="N68" s="268">
        <f>'Initial unit rates'!N195</f>
        <v>0.1664036991389555</v>
      </c>
      <c r="O68" s="268">
        <f>'Initial unit rates'!O195</f>
        <v>0.15887965089955958</v>
      </c>
      <c r="P68" s="268">
        <f>'Initial unit rates'!P195</f>
        <v>0.14618790716258812</v>
      </c>
      <c r="Q68" s="268">
        <f>'Initial unit rates'!Q195</f>
        <v>0.13690727671839384</v>
      </c>
      <c r="R68" s="268">
        <f>'Initial unit rates'!R195</f>
        <v>-0.13852981618798416</v>
      </c>
      <c r="S68" s="268">
        <f>'Initial unit rates'!S195</f>
        <v>-0.13699344114708231</v>
      </c>
      <c r="T68" s="268">
        <f>'Initial unit rates'!T195</f>
        <v>-0.13852981618798416</v>
      </c>
      <c r="U68" s="268">
        <f>'Initial unit rates'!U195</f>
        <v>-0.13852981618798416</v>
      </c>
      <c r="V68" s="268">
        <f>'Initial unit rates'!V195</f>
        <v>-0.13699344114708231</v>
      </c>
      <c r="W68" s="268">
        <f>'Initial unit rates'!W195</f>
        <v>-0.13699344114708231</v>
      </c>
      <c r="X68" s="268">
        <f>'Initial unit rates'!X195</f>
        <v>-0.13456084733232099</v>
      </c>
      <c r="Y68" s="268">
        <f>'Initial unit rates'!Y195</f>
        <v>-0.13456084733232099</v>
      </c>
      <c r="Z68" s="256"/>
      <c r="AA68" s="256"/>
    </row>
    <row r="69" spans="3:27" x14ac:dyDescent="0.25">
      <c r="D69"/>
      <c r="F69" t="s">
        <v>193</v>
      </c>
      <c r="G69" t="s">
        <v>269</v>
      </c>
      <c r="H69" s="256"/>
      <c r="I69" s="256"/>
      <c r="J69" s="268">
        <f>'Initial unit rates'!J196</f>
        <v>1.8158456125769894E-2</v>
      </c>
      <c r="K69" s="268">
        <f>'Initial unit rates'!K196</f>
        <v>1.8158456125769894E-2</v>
      </c>
      <c r="L69" s="268">
        <f>'Initial unit rates'!L196</f>
        <v>1.6383167510136604E-2</v>
      </c>
      <c r="M69" s="268">
        <f>'Initial unit rates'!M196</f>
        <v>1.6383167510136604E-2</v>
      </c>
      <c r="N69" s="268">
        <f>'Initial unit rates'!N196</f>
        <v>1.4560465295162197E-2</v>
      </c>
      <c r="O69" s="268">
        <f>'Initial unit rates'!O196</f>
        <v>1.390210467075464E-2</v>
      </c>
      <c r="P69" s="268">
        <f>'Initial unit rates'!P196</f>
        <v>1.2791566292260123E-2</v>
      </c>
      <c r="Q69" s="268">
        <f>'Initial unit rates'!Q196</f>
        <v>1.1979503229965596E-2</v>
      </c>
      <c r="R69" s="268">
        <f>'Initial unit rates'!R196</f>
        <v>-1.2121476814442662E-2</v>
      </c>
      <c r="S69" s="268">
        <f>'Initial unit rates'!S196</f>
        <v>-1.1987042690807441E-2</v>
      </c>
      <c r="T69" s="268">
        <f>'Initial unit rates'!T196</f>
        <v>-1.2121476814442662E-2</v>
      </c>
      <c r="U69" s="268">
        <f>'Initial unit rates'!U196</f>
        <v>-1.2121476814442662E-2</v>
      </c>
      <c r="V69" s="268">
        <f>'Initial unit rates'!V196</f>
        <v>-1.1987042690807441E-2</v>
      </c>
      <c r="W69" s="268">
        <f>'Initial unit rates'!W196</f>
        <v>-1.1987042690807441E-2</v>
      </c>
      <c r="X69" s="268">
        <f>'Initial unit rates'!X196</f>
        <v>-1.1774188661718333E-2</v>
      </c>
      <c r="Y69" s="268">
        <f>'Initial unit rates'!Y196</f>
        <v>-1.1774188661718333E-2</v>
      </c>
      <c r="Z69" s="256"/>
      <c r="AA69" s="256"/>
    </row>
    <row r="70" spans="3:27" x14ac:dyDescent="0.25">
      <c r="D70"/>
      <c r="F70" t="s">
        <v>194</v>
      </c>
      <c r="G70" t="s">
        <v>269</v>
      </c>
      <c r="H70" s="256"/>
      <c r="I70" s="256"/>
      <c r="J70" s="268">
        <f>'Initial unit rates'!J197</f>
        <v>6.9599729192386273E-2</v>
      </c>
      <c r="K70" s="268">
        <f>'Initial unit rates'!K197</f>
        <v>6.9599729192386273E-2</v>
      </c>
      <c r="L70" s="268">
        <f>'Initial unit rates'!L197</f>
        <v>6.2795207594812164E-2</v>
      </c>
      <c r="M70" s="268">
        <f>'Initial unit rates'!M197</f>
        <v>6.2795207594812164E-2</v>
      </c>
      <c r="N70" s="268">
        <f>'Initial unit rates'!N197</f>
        <v>5.5808953935254264E-2</v>
      </c>
      <c r="O70" s="268">
        <f>'Initial unit rates'!O197</f>
        <v>5.3285516873627217E-2</v>
      </c>
      <c r="P70" s="268">
        <f>'Initial unit rates'!P197</f>
        <v>4.9028923148609037E-2</v>
      </c>
      <c r="Q70" s="268">
        <f>'Initial unit rates'!Q197</f>
        <v>4.4984192753982112E-2</v>
      </c>
      <c r="R70" s="268">
        <f>'Initial unit rates'!R197</f>
        <v>-4.6460530446733046E-2</v>
      </c>
      <c r="S70" s="268">
        <f>'Initial unit rates'!S197</f>
        <v>-4.5945256541593697E-2</v>
      </c>
      <c r="T70" s="268">
        <f>'Initial unit rates'!T197</f>
        <v>-4.6460530446733046E-2</v>
      </c>
      <c r="U70" s="268">
        <f>'Initial unit rates'!U197</f>
        <v>-4.6460530446733046E-2</v>
      </c>
      <c r="V70" s="268">
        <f>'Initial unit rates'!V197</f>
        <v>-4.5945256541593697E-2</v>
      </c>
      <c r="W70" s="268">
        <f>'Initial unit rates'!W197</f>
        <v>-4.5945256541593697E-2</v>
      </c>
      <c r="X70" s="268">
        <f>'Initial unit rates'!X197</f>
        <v>-4.5129406191789678E-2</v>
      </c>
      <c r="Y70" s="268">
        <f>'Initial unit rates'!Y197</f>
        <v>-4.5129406191789678E-2</v>
      </c>
      <c r="Z70" s="256"/>
      <c r="AA70" s="256"/>
    </row>
    <row r="71" spans="3:27" x14ac:dyDescent="0.25">
      <c r="D71"/>
      <c r="F71" t="s">
        <v>195</v>
      </c>
      <c r="G71" t="s">
        <v>269</v>
      </c>
      <c r="H71" s="256"/>
      <c r="I71" s="256"/>
      <c r="J71" s="268">
        <f>'Initial unit rates'!J198</f>
        <v>5.25089482307095E-2</v>
      </c>
      <c r="K71" s="268">
        <f>'Initial unit rates'!K198</f>
        <v>5.25089482307095E-2</v>
      </c>
      <c r="L71" s="268">
        <f>'Initial unit rates'!L198</f>
        <v>4.7375332389847147E-2</v>
      </c>
      <c r="M71" s="268">
        <f>'Initial unit rates'!M198</f>
        <v>4.7375332389847147E-2</v>
      </c>
      <c r="N71" s="268">
        <f>'Initial unit rates'!N198</f>
        <v>4.2104610276513695E-2</v>
      </c>
      <c r="O71" s="268">
        <f>'Initial unit rates'!O198</f>
        <v>4.0200823759382769E-2</v>
      </c>
      <c r="P71" s="268">
        <f>'Initial unit rates'!P198</f>
        <v>3.6989471328278879E-2</v>
      </c>
      <c r="Q71" s="268">
        <f>'Initial unit rates'!Q198</f>
        <v>3.3937957459430727E-2</v>
      </c>
      <c r="R71" s="268">
        <f>'Initial unit rates'!R198</f>
        <v>-3.5051768394893164E-2</v>
      </c>
      <c r="S71" s="268">
        <f>'Initial unit rates'!S198</f>
        <v>-3.4663024198276979E-2</v>
      </c>
      <c r="T71" s="268">
        <f>'Initial unit rates'!T198</f>
        <v>-3.5051768394893164E-2</v>
      </c>
      <c r="U71" s="268">
        <f>'Initial unit rates'!U198</f>
        <v>-3.5051768394893164E-2</v>
      </c>
      <c r="V71" s="268">
        <f>'Initial unit rates'!V198</f>
        <v>-3.4663024198276979E-2</v>
      </c>
      <c r="W71" s="268">
        <f>'Initial unit rates'!W198</f>
        <v>-3.4663024198276979E-2</v>
      </c>
      <c r="X71" s="268">
        <f>'Initial unit rates'!X198</f>
        <v>-3.4047512553634675E-2</v>
      </c>
      <c r="Y71" s="268">
        <f>'Initial unit rates'!Y198</f>
        <v>-3.4047512553634675E-2</v>
      </c>
      <c r="Z71" s="256"/>
      <c r="AA71" s="256"/>
    </row>
    <row r="72" spans="3:27" x14ac:dyDescent="0.25">
      <c r="D72"/>
      <c r="F72" t="s">
        <v>196</v>
      </c>
      <c r="G72" t="s">
        <v>269</v>
      </c>
      <c r="H72" s="256"/>
      <c r="I72" s="256"/>
      <c r="J72" s="268">
        <f>'Initial unit rates'!J199</f>
        <v>1.6639151871564103E-2</v>
      </c>
      <c r="K72" s="268">
        <f>'Initial unit rates'!K199</f>
        <v>1.6639151871564103E-2</v>
      </c>
      <c r="L72" s="268">
        <f>'Initial unit rates'!L199</f>
        <v>1.5012400308172106E-2</v>
      </c>
      <c r="M72" s="268">
        <f>'Initial unit rates'!M199</f>
        <v>1.5012400308172106E-2</v>
      </c>
      <c r="N72" s="268">
        <f>'Initial unit rates'!N199</f>
        <v>1.3342202205341405E-2</v>
      </c>
      <c r="O72" s="268">
        <f>'Initial unit rates'!O199</f>
        <v>1.273892611513301E-2</v>
      </c>
      <c r="P72" s="268">
        <f>'Initial unit rates'!P199</f>
        <v>1.1721305640628748E-2</v>
      </c>
      <c r="Q72" s="268">
        <f>'Initial unit rates'!Q199</f>
        <v>1.097718727895646E-2</v>
      </c>
      <c r="R72" s="268">
        <f>'Initial unit rates'!R199</f>
        <v>-1.1107282041281087E-2</v>
      </c>
      <c r="S72" s="268">
        <f>'Initial unit rates'!S199</f>
        <v>-1.0984095918826955E-2</v>
      </c>
      <c r="T72" s="268">
        <f>'Initial unit rates'!T199</f>
        <v>-1.1107282041281087E-2</v>
      </c>
      <c r="U72" s="268">
        <f>'Initial unit rates'!U199</f>
        <v>-1.1107282041281087E-2</v>
      </c>
      <c r="V72" s="268">
        <f>'Initial unit rates'!V199</f>
        <v>-1.0984095918826955E-2</v>
      </c>
      <c r="W72" s="268">
        <f>'Initial unit rates'!W199</f>
        <v>-1.0984095918826955E-2</v>
      </c>
      <c r="X72" s="268">
        <f>'Initial unit rates'!X199</f>
        <v>-1.078905122494124E-2</v>
      </c>
      <c r="Y72" s="268">
        <f>'Initial unit rates'!Y199</f>
        <v>-1.078905122494124E-2</v>
      </c>
      <c r="Z72" s="256"/>
      <c r="AA72" s="256"/>
    </row>
    <row r="73" spans="3:27" x14ac:dyDescent="0.25">
      <c r="D73"/>
      <c r="F73" t="s">
        <v>197</v>
      </c>
      <c r="G73" t="s">
        <v>269</v>
      </c>
      <c r="H73" s="256"/>
      <c r="I73" s="256"/>
      <c r="J73" s="268">
        <f>'Initial unit rates'!J200</f>
        <v>0.30321437821129371</v>
      </c>
      <c r="K73" s="268">
        <f>'Initial unit rates'!K200</f>
        <v>0.30321437821129371</v>
      </c>
      <c r="L73" s="268">
        <f>'Initial unit rates'!L200</f>
        <v>0.27357017112636933</v>
      </c>
      <c r="M73" s="268">
        <f>'Initial unit rates'!M200</f>
        <v>0.27357017112636933</v>
      </c>
      <c r="N73" s="268">
        <f>'Initial unit rates'!N200</f>
        <v>0.24313424006758941</v>
      </c>
      <c r="O73" s="268">
        <f>'Initial unit rates'!O200</f>
        <v>0.23214077201139066</v>
      </c>
      <c r="P73" s="268">
        <f>'Initial unit rates'!P200</f>
        <v>0.21359672831171103</v>
      </c>
      <c r="Q73" s="268">
        <f>'Initial unit rates'!Q200</f>
        <v>0.19597567682386582</v>
      </c>
      <c r="R73" s="268">
        <f>'Initial unit rates'!R200</f>
        <v>-0.20240740896897219</v>
      </c>
      <c r="S73" s="268">
        <f>'Initial unit rates'!S200</f>
        <v>-0.20016259482144202</v>
      </c>
      <c r="T73" s="268">
        <f>'Initial unit rates'!T200</f>
        <v>-0.20240740896897219</v>
      </c>
      <c r="U73" s="268">
        <f>'Initial unit rates'!U200</f>
        <v>-0.20240740896897219</v>
      </c>
      <c r="V73" s="268">
        <f>'Initial unit rates'!V200</f>
        <v>-0.20016259482144202</v>
      </c>
      <c r="W73" s="268">
        <f>'Initial unit rates'!W200</f>
        <v>-0.20016259482144202</v>
      </c>
      <c r="X73" s="268">
        <f>'Initial unit rates'!X200</f>
        <v>0</v>
      </c>
      <c r="Y73" s="268">
        <f>'Initial unit rates'!Y200</f>
        <v>0</v>
      </c>
      <c r="Z73" s="256"/>
      <c r="AA73" s="256"/>
    </row>
    <row r="74" spans="3:27" x14ac:dyDescent="0.25">
      <c r="D74"/>
      <c r="F74" t="s">
        <v>198</v>
      </c>
      <c r="G74" t="s">
        <v>269</v>
      </c>
      <c r="H74" s="256"/>
      <c r="I74" s="256"/>
      <c r="J74" s="268">
        <f>'Initial unit rates'!J201</f>
        <v>0.10524542094040229</v>
      </c>
      <c r="K74" s="268">
        <f>'Initial unit rates'!K201</f>
        <v>0.10524542094040229</v>
      </c>
      <c r="L74" s="268">
        <f>'Initial unit rates'!L201</f>
        <v>9.4955944987770449E-2</v>
      </c>
      <c r="M74" s="268">
        <f>'Initial unit rates'!M201</f>
        <v>9.4955944987770449E-2</v>
      </c>
      <c r="N74" s="268">
        <f>'Initial unit rates'!N201</f>
        <v>8.4391662400345818E-2</v>
      </c>
      <c r="O74" s="268">
        <f>'Initial unit rates'!O201</f>
        <v>8.0575840142856278E-2</v>
      </c>
      <c r="P74" s="268">
        <f>'Initial unit rates'!P201</f>
        <v>0</v>
      </c>
      <c r="Q74" s="268">
        <f>'Initial unit rates'!Q201</f>
        <v>6.802297016085157E-2</v>
      </c>
      <c r="R74" s="268">
        <f>'Initial unit rates'!R201</f>
        <v>-7.0255418242571296E-2</v>
      </c>
      <c r="S74" s="268">
        <f>'Initial unit rates'!S201</f>
        <v>0</v>
      </c>
      <c r="T74" s="268">
        <f>'Initial unit rates'!T201</f>
        <v>-7.0255418242571296E-2</v>
      </c>
      <c r="U74" s="268">
        <f>'Initial unit rates'!U201</f>
        <v>-7.0255418242571296E-2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0.26744567645684403</v>
      </c>
      <c r="K75" s="268">
        <f>'Initial unit rates'!K202</f>
        <v>0.26744567645684403</v>
      </c>
      <c r="L75" s="268">
        <f>'Initial unit rates'!L202</f>
        <v>0.24129844998419428</v>
      </c>
      <c r="M75" s="268">
        <f>'Initial unit rates'!M202</f>
        <v>0.24129844998419428</v>
      </c>
      <c r="N75" s="268">
        <f>'Initial unit rates'!N202</f>
        <v>0.21445289530229533</v>
      </c>
      <c r="O75" s="268">
        <f>'Initial unit rates'!O202</f>
        <v>0</v>
      </c>
      <c r="P75" s="268">
        <f>'Initial unit rates'!P202</f>
        <v>0</v>
      </c>
      <c r="Q75" s="268">
        <f>'Initial unit rates'!Q202</f>
        <v>0.17285739471339631</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1.2720976286544341</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3.7918768320575905E-2</v>
      </c>
      <c r="K84" s="268">
        <f>'Initial unit rates'!K212</f>
        <v>3.7918768320575905E-2</v>
      </c>
      <c r="L84" s="268">
        <f>'Initial unit rates'!L212</f>
        <v>3.4211583235450697E-2</v>
      </c>
      <c r="M84" s="268">
        <f>'Initial unit rates'!M212</f>
        <v>3.4211583235450697E-2</v>
      </c>
      <c r="N84" s="268">
        <f>'Initial unit rates'!N212</f>
        <v>3.040538834044914E-2</v>
      </c>
      <c r="O84" s="268">
        <f>'Initial unit rates'!O212</f>
        <v>2.9030589524107513E-2</v>
      </c>
      <c r="P84" s="268">
        <f>'Initial unit rates'!P212</f>
        <v>2.6711546143239902E-2</v>
      </c>
      <c r="Q84" s="268">
        <f>'Initial unit rates'!Q212</f>
        <v>2.3413289272418467E-2</v>
      </c>
      <c r="R84" s="268">
        <f>'Initial unit rates'!R212</f>
        <v>-2.5312254954196776E-2</v>
      </c>
      <c r="S84" s="268">
        <f>'Initial unit rates'!S212</f>
        <v>-2.5031527542505136E-2</v>
      </c>
      <c r="T84" s="268">
        <f>'Initial unit rates'!T212</f>
        <v>-2.5312254954196776E-2</v>
      </c>
      <c r="U84" s="268">
        <f>'Initial unit rates'!U212</f>
        <v>-2.5312254954196776E-2</v>
      </c>
      <c r="V84" s="268">
        <f>'Initial unit rates'!V212</f>
        <v>-2.5031527542505136E-2</v>
      </c>
      <c r="W84" s="268">
        <f>'Initial unit rates'!W212</f>
        <v>-2.5031527542505136E-2</v>
      </c>
      <c r="X84" s="268">
        <f>'Initial unit rates'!X212</f>
        <v>-2.4587042473993355E-2</v>
      </c>
      <c r="Y84" s="268">
        <f>'Initial unit rates'!Y212</f>
        <v>-2.4587042473993355E-2</v>
      </c>
      <c r="Z84" s="256"/>
      <c r="AA84" s="256"/>
    </row>
    <row r="85" spans="4:27" x14ac:dyDescent="0.25">
      <c r="D85"/>
      <c r="F85" t="s">
        <v>193</v>
      </c>
      <c r="G85" t="s">
        <v>269</v>
      </c>
      <c r="H85" s="256"/>
      <c r="I85" s="256"/>
      <c r="J85" s="268">
        <f>'Initial unit rates'!J213</f>
        <v>3.3179244994187142E-3</v>
      </c>
      <c r="K85" s="268">
        <f>'Initial unit rates'!K213</f>
        <v>3.3179244994187142E-3</v>
      </c>
      <c r="L85" s="268">
        <f>'Initial unit rates'!L213</f>
        <v>2.9935426494116786E-3</v>
      </c>
      <c r="M85" s="268">
        <f>'Initial unit rates'!M213</f>
        <v>2.9935426494116786E-3</v>
      </c>
      <c r="N85" s="268">
        <f>'Initial unit rates'!N213</f>
        <v>2.6604973567765961E-3</v>
      </c>
      <c r="O85" s="268">
        <f>'Initial unit rates'!O213</f>
        <v>2.5402012903023973E-3</v>
      </c>
      <c r="P85" s="268">
        <f>'Initial unit rates'!P213</f>
        <v>1.4958611333234461E-3</v>
      </c>
      <c r="Q85" s="268">
        <f>'Initial unit rates'!Q213</f>
        <v>2.0486827375872621E-3</v>
      </c>
      <c r="R85" s="268">
        <f>'Initial unit rates'!R213</f>
        <v>-2.214843850887683E-3</v>
      </c>
      <c r="S85" s="268">
        <f>'Initial unit rates'!S213</f>
        <v>-2.1902799634471539E-3</v>
      </c>
      <c r="T85" s="268">
        <f>'Initial unit rates'!T213</f>
        <v>-2.214843850887683E-3</v>
      </c>
      <c r="U85" s="268">
        <f>'Initial unit rates'!U213</f>
        <v>-2.214843850887683E-3</v>
      </c>
      <c r="V85" s="268">
        <f>'Initial unit rates'!V213</f>
        <v>-2.1902799634471539E-3</v>
      </c>
      <c r="W85" s="268">
        <f>'Initial unit rates'!W213</f>
        <v>-2.1902799634471539E-3</v>
      </c>
      <c r="X85" s="268">
        <f>'Initial unit rates'!X213</f>
        <v>-1.3768877706664428E-3</v>
      </c>
      <c r="Y85" s="268">
        <f>'Initial unit rates'!Y213</f>
        <v>-1.3768877706664428E-3</v>
      </c>
      <c r="Z85" s="256"/>
      <c r="AA85" s="256"/>
    </row>
    <row r="86" spans="4:27" x14ac:dyDescent="0.25">
      <c r="D86"/>
      <c r="F86" t="s">
        <v>194</v>
      </c>
      <c r="G86" t="s">
        <v>269</v>
      </c>
      <c r="H86" s="256"/>
      <c r="I86" s="256"/>
      <c r="J86" s="268">
        <f>'Initial unit rates'!J214</f>
        <v>4.48245674756588E-3</v>
      </c>
      <c r="K86" s="268">
        <f>'Initial unit rates'!K214</f>
        <v>4.48245674756588E-3</v>
      </c>
      <c r="L86" s="268">
        <f>'Initial unit rates'!L214</f>
        <v>4.0442226609835362E-3</v>
      </c>
      <c r="M86" s="268">
        <f>'Initial unit rates'!M214</f>
        <v>4.0442226609835362E-3</v>
      </c>
      <c r="N86" s="268">
        <f>'Initial unit rates'!N214</f>
        <v>3.5942844181215535E-3</v>
      </c>
      <c r="O86" s="268">
        <f>'Initial unit rates'!O214</f>
        <v>3.4317665805494888E-3</v>
      </c>
      <c r="P86" s="268">
        <f>'Initial unit rates'!P214</f>
        <v>2.0208816781882573E-3</v>
      </c>
      <c r="Q86" s="268">
        <f>'Initial unit rates'!Q214</f>
        <v>2.7677337933182645E-3</v>
      </c>
      <c r="R86" s="268">
        <f>'Initial unit rates'!R214</f>
        <v>-2.9922144900993448E-3</v>
      </c>
      <c r="S86" s="268">
        <f>'Initial unit rates'!S214</f>
        <v>-2.9590291168265239E-3</v>
      </c>
      <c r="T86" s="268">
        <f>'Initial unit rates'!T214</f>
        <v>-2.9922144900993448E-3</v>
      </c>
      <c r="U86" s="268">
        <f>'Initial unit rates'!U214</f>
        <v>-2.9922144900993448E-3</v>
      </c>
      <c r="V86" s="268">
        <f>'Initial unit rates'!V214</f>
        <v>-2.9590291168265239E-3</v>
      </c>
      <c r="W86" s="268">
        <f>'Initial unit rates'!W214</f>
        <v>-2.9590291168265239E-3</v>
      </c>
      <c r="X86" s="268">
        <f>'Initial unit rates'!X214</f>
        <v>-1.8601507898525168E-3</v>
      </c>
      <c r="Y86" s="268">
        <f>'Initial unit rates'!Y214</f>
        <v>-1.8601507898525168E-3</v>
      </c>
      <c r="Z86" s="256"/>
      <c r="AA86" s="256"/>
    </row>
    <row r="87" spans="4:27" x14ac:dyDescent="0.25">
      <c r="D87"/>
      <c r="F87" t="s">
        <v>195</v>
      </c>
      <c r="G87" t="s">
        <v>269</v>
      </c>
      <c r="H87" s="256"/>
      <c r="I87" s="256"/>
      <c r="J87" s="268">
        <f>'Initial unit rates'!J215</f>
        <v>8.4543823674129693E-4</v>
      </c>
      <c r="K87" s="268">
        <f>'Initial unit rates'!K215</f>
        <v>8.4543823674129693E-4</v>
      </c>
      <c r="L87" s="268">
        <f>'Initial unit rates'!L215</f>
        <v>7.6278270333513453E-4</v>
      </c>
      <c r="M87" s="268">
        <f>'Initial unit rates'!M215</f>
        <v>7.6278270333513453E-4</v>
      </c>
      <c r="N87" s="268">
        <f>'Initial unit rates'!N215</f>
        <v>6.7791964360917542E-4</v>
      </c>
      <c r="O87" s="268">
        <f>'Initial unit rates'!O215</f>
        <v>6.4726707922903987E-4</v>
      </c>
      <c r="P87" s="268">
        <f>'Initial unit rates'!P215</f>
        <v>2.1440217733811016E-4</v>
      </c>
      <c r="Q87" s="268">
        <f>'Initial unit rates'!Q215</f>
        <v>5.2202354864058927E-4</v>
      </c>
      <c r="R87" s="268">
        <f>'Initial unit rates'!R215</f>
        <v>-5.6436295650483996E-4</v>
      </c>
      <c r="S87" s="268">
        <f>'Initial unit rates'!S215</f>
        <v>-5.5810384792992474E-4</v>
      </c>
      <c r="T87" s="268">
        <f>'Initial unit rates'!T215</f>
        <v>-5.6436295650483996E-4</v>
      </c>
      <c r="U87" s="268">
        <f>'Initial unit rates'!U215</f>
        <v>-5.6436295650483996E-4</v>
      </c>
      <c r="V87" s="268">
        <f>'Initial unit rates'!V215</f>
        <v>-5.5810384792992474E-4</v>
      </c>
      <c r="W87" s="268">
        <f>'Initial unit rates'!W215</f>
        <v>-5.5810384792992474E-4</v>
      </c>
      <c r="X87" s="268">
        <f>'Initial unit rates'!X215</f>
        <v>-1.9734969336707126E-4</v>
      </c>
      <c r="Y87" s="268">
        <f>'Initial unit rates'!Y215</f>
        <v>-1.9734969336707126E-4</v>
      </c>
      <c r="Z87" s="256"/>
      <c r="AA87" s="256"/>
    </row>
    <row r="88" spans="4:27" x14ac:dyDescent="0.25">
      <c r="D88"/>
      <c r="F88" t="s">
        <v>196</v>
      </c>
      <c r="G88" t="s">
        <v>269</v>
      </c>
      <c r="H88" s="256"/>
      <c r="I88" s="256"/>
      <c r="J88" s="268">
        <f>'Initial unit rates'!J216</f>
        <v>7.6007906814641926E-4</v>
      </c>
      <c r="K88" s="268">
        <f>'Initial unit rates'!K216</f>
        <v>7.6007906814641926E-4</v>
      </c>
      <c r="L88" s="268">
        <f>'Initial unit rates'!L216</f>
        <v>6.8576880149624243E-4</v>
      </c>
      <c r="M88" s="268">
        <f>'Initial unit rates'!M216</f>
        <v>6.8576880149624243E-4</v>
      </c>
      <c r="N88" s="268">
        <f>'Initial unit rates'!N216</f>
        <v>6.0947389010782037E-4</v>
      </c>
      <c r="O88" s="268">
        <f>'Initial unit rates'!O216</f>
        <v>5.8191614365415414E-4</v>
      </c>
      <c r="P88" s="268">
        <f>'Initial unit rates'!P216</f>
        <v>1.927551890577436E-4</v>
      </c>
      <c r="Q88" s="268">
        <f>'Initial unit rates'!Q216</f>
        <v>4.6931775162026404E-4</v>
      </c>
      <c r="R88" s="268">
        <f>'Initial unit rates'!R216</f>
        <v>-5.0738238635854153E-4</v>
      </c>
      <c r="S88" s="268">
        <f>'Initial unit rates'!S216</f>
        <v>-5.0175522495715284E-4</v>
      </c>
      <c r="T88" s="268">
        <f>'Initial unit rates'!T216</f>
        <v>-5.0738238635854153E-4</v>
      </c>
      <c r="U88" s="268">
        <f>'Initial unit rates'!U216</f>
        <v>-5.0738238635854153E-4</v>
      </c>
      <c r="V88" s="268">
        <f>'Initial unit rates'!V216</f>
        <v>-5.0175522495715284E-4</v>
      </c>
      <c r="W88" s="268">
        <f>'Initial unit rates'!W216</f>
        <v>-5.0175522495715284E-4</v>
      </c>
      <c r="X88" s="268">
        <f>'Initial unit rates'!X216</f>
        <v>-1.7742439898578346E-4</v>
      </c>
      <c r="Y88" s="268">
        <f>'Initial unit rates'!Y216</f>
        <v>-1.7742439898578346E-4</v>
      </c>
      <c r="Z88" s="256"/>
      <c r="AA88" s="256"/>
    </row>
    <row r="89" spans="4:27" x14ac:dyDescent="0.25">
      <c r="D89"/>
      <c r="F89" t="s">
        <v>197</v>
      </c>
      <c r="G89" t="s">
        <v>269</v>
      </c>
      <c r="H89" s="256"/>
      <c r="I89" s="256"/>
      <c r="J89" s="268">
        <f>'Initial unit rates'!J217</f>
        <v>4.8820065514022402E-3</v>
      </c>
      <c r="K89" s="268">
        <f>'Initial unit rates'!K217</f>
        <v>4.8820065514022402E-3</v>
      </c>
      <c r="L89" s="268">
        <f>'Initial unit rates'!L217</f>
        <v>4.4047098807975379E-3</v>
      </c>
      <c r="M89" s="268">
        <f>'Initial unit rates'!M217</f>
        <v>4.4047098807975379E-3</v>
      </c>
      <c r="N89" s="268">
        <f>'Initial unit rates'!N217</f>
        <v>3.9146657882200824E-3</v>
      </c>
      <c r="O89" s="268">
        <f>'Initial unit rates'!O217</f>
        <v>3.7376617048728426E-3</v>
      </c>
      <c r="P89" s="268">
        <f>'Initial unit rates'!P217</f>
        <v>1.2380713207792275E-3</v>
      </c>
      <c r="Q89" s="268">
        <f>'Initial unit rates'!Q217</f>
        <v>3.0144394631034972E-3</v>
      </c>
      <c r="R89" s="268">
        <f>'Initial unit rates'!R217</f>
        <v>-3.258929548355004E-3</v>
      </c>
      <c r="S89" s="268">
        <f>'Initial unit rates'!S217</f>
        <v>-3.2227861522549483E-3</v>
      </c>
      <c r="T89" s="268">
        <f>'Initial unit rates'!T217</f>
        <v>-3.258929548355004E-3</v>
      </c>
      <c r="U89" s="268">
        <f>'Initial unit rates'!U217</f>
        <v>-3.258929548355004E-3</v>
      </c>
      <c r="V89" s="268">
        <f>'Initial unit rates'!V217</f>
        <v>-3.2227861522549483E-3</v>
      </c>
      <c r="W89" s="268">
        <f>'Initial unit rates'!W217</f>
        <v>-3.2227861522549483E-3</v>
      </c>
      <c r="X89" s="268">
        <f>'Initial unit rates'!X217</f>
        <v>0</v>
      </c>
      <c r="Y89" s="268">
        <f>'Initial unit rates'!Y217</f>
        <v>0</v>
      </c>
      <c r="Z89" s="256"/>
      <c r="AA89" s="256"/>
    </row>
    <row r="90" spans="4:27" x14ac:dyDescent="0.25">
      <c r="D90"/>
      <c r="F90" t="s">
        <v>198</v>
      </c>
      <c r="G90" t="s">
        <v>269</v>
      </c>
      <c r="H90" s="256"/>
      <c r="I90" s="256"/>
      <c r="J90" s="268">
        <f>'Initial unit rates'!J218</f>
        <v>3.3890796179730331E-4</v>
      </c>
      <c r="K90" s="268">
        <f>'Initial unit rates'!K218</f>
        <v>3.3890796179730331E-4</v>
      </c>
      <c r="L90" s="268">
        <f>'Initial unit rates'!L218</f>
        <v>3.0577411814016668E-4</v>
      </c>
      <c r="M90" s="268">
        <f>'Initial unit rates'!M218</f>
        <v>3.0577411814016668E-4</v>
      </c>
      <c r="N90" s="268">
        <f>'Initial unit rates'!N218</f>
        <v>2.7175535088584343E-4</v>
      </c>
      <c r="O90" s="268">
        <f>'Initial unit rates'!O218</f>
        <v>2.5946776124715623E-4</v>
      </c>
      <c r="P90" s="268">
        <f>'Initial unit rates'!P218</f>
        <v>0</v>
      </c>
      <c r="Q90" s="268">
        <f>'Initial unit rates'!Q218</f>
        <v>2.0926181143864468E-4</v>
      </c>
      <c r="R90" s="268">
        <f>'Initial unit rates'!R218</f>
        <v>-2.2623426643226564E-4</v>
      </c>
      <c r="S90" s="268">
        <f>'Initial unit rates'!S218</f>
        <v>0</v>
      </c>
      <c r="T90" s="268">
        <f>'Initial unit rates'!T218</f>
        <v>-2.2623426643226564E-4</v>
      </c>
      <c r="U90" s="268">
        <f>'Initial unit rates'!U218</f>
        <v>-2.2623426643226564E-4</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8.6122007294566079E-4</v>
      </c>
      <c r="K91" s="268">
        <f>'Initial unit rates'!K219</f>
        <v>8.6122007294566079E-4</v>
      </c>
      <c r="L91" s="268">
        <f>'Initial unit rates'!L219</f>
        <v>7.7702160472426179E-4</v>
      </c>
      <c r="M91" s="268">
        <f>'Initial unit rates'!M219</f>
        <v>7.7702160472426179E-4</v>
      </c>
      <c r="N91" s="268">
        <f>'Initial unit rates'!N219</f>
        <v>6.905744021831414E-4</v>
      </c>
      <c r="O91" s="268">
        <f>'Initial unit rates'!O219</f>
        <v>0</v>
      </c>
      <c r="P91" s="268">
        <f>'Initial unit rates'!P219</f>
        <v>0</v>
      </c>
      <c r="Q91" s="268">
        <f>'Initial unit rates'!Q219</f>
        <v>5.3176818731605466E-4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3.7807678503997979E-3</v>
      </c>
      <c r="K96" s="267">
        <f>'Initial unit rates'!K222</f>
        <v>3.7807678503997979E-3</v>
      </c>
      <c r="L96" s="267">
        <f>'Initial unit rates'!L222</f>
        <v>3.4111354280904073E-3</v>
      </c>
      <c r="M96" s="267">
        <f>'Initial unit rates'!M222</f>
        <v>3.4111354280904073E-3</v>
      </c>
      <c r="N96" s="267">
        <f>'Initial unit rates'!N222</f>
        <v>3.0316310314887633E-3</v>
      </c>
      <c r="O96" s="267">
        <f>'Initial unit rates'!O222</f>
        <v>2.8945539217670405E-3</v>
      </c>
      <c r="P96" s="267">
        <f>'Initial unit rates'!P222</f>
        <v>2.6633289889332113E-3</v>
      </c>
      <c r="Q96" s="267">
        <f>'Initial unit rates'!Q222</f>
        <v>2.3344695852168906E-3</v>
      </c>
      <c r="R96" s="267">
        <f>'Initial unit rates'!R222</f>
        <v>-2.5238098174201638E-3</v>
      </c>
      <c r="S96" s="267">
        <f>'Initial unit rates'!S222</f>
        <v>-2.4958193203692934E-3</v>
      </c>
      <c r="T96" s="267">
        <f>'Initial unit rates'!T222</f>
        <v>-2.5238098174201638E-3</v>
      </c>
      <c r="U96" s="267">
        <f>'Initial unit rates'!U222</f>
        <v>-2.5238098174201638E-3</v>
      </c>
      <c r="V96" s="267">
        <f>'Initial unit rates'!V222</f>
        <v>-2.4958193203692934E-3</v>
      </c>
      <c r="W96" s="267">
        <f>'Initial unit rates'!W222</f>
        <v>-2.4958193203692934E-3</v>
      </c>
      <c r="X96" s="267">
        <f>'Initial unit rates'!X222</f>
        <v>-2.4515010333720812E-3</v>
      </c>
      <c r="Y96" s="267">
        <f>'Initial unit rates'!Y222</f>
        <v>-2.4515010333720812E-3</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3.7495952634262093E-2</v>
      </c>
      <c r="K98" s="268">
        <f>'Initial unit rates'!K224</f>
        <v>3.7495952634262093E-2</v>
      </c>
      <c r="L98" s="268">
        <f>'Initial unit rates'!L224</f>
        <v>3.3830104756949329E-2</v>
      </c>
      <c r="M98" s="268">
        <f>'Initial unit rates'!M224</f>
        <v>3.3830104756949329E-2</v>
      </c>
      <c r="N98" s="268">
        <f>'Initial unit rates'!N224</f>
        <v>3.0066351085068957E-2</v>
      </c>
      <c r="O98" s="268">
        <f>'Initial unit rates'!O224</f>
        <v>2.870688205212537E-2</v>
      </c>
      <c r="P98" s="268">
        <f>'Initial unit rates'!P224</f>
        <v>2.6413697314934773E-2</v>
      </c>
      <c r="Q98" s="268">
        <f>'Initial unit rates'!Q224</f>
        <v>2.3152217871341078E-2</v>
      </c>
      <c r="R98" s="268">
        <f>'Initial unit rates'!R224</f>
        <v>-2.5030009013080553E-2</v>
      </c>
      <c r="S98" s="268">
        <f>'Initial unit rates'!S224</f>
        <v>-2.4752411870606467E-2</v>
      </c>
      <c r="T98" s="268">
        <f>'Initial unit rates'!T224</f>
        <v>-2.5030009013080553E-2</v>
      </c>
      <c r="U98" s="268">
        <f>'Initial unit rates'!U224</f>
        <v>-2.5030009013080553E-2</v>
      </c>
      <c r="V98" s="268">
        <f>'Initial unit rates'!V224</f>
        <v>-2.4752411870606467E-2</v>
      </c>
      <c r="W98" s="268">
        <f>'Initial unit rates'!W224</f>
        <v>-2.4752411870606467E-2</v>
      </c>
      <c r="X98" s="268">
        <f>'Initial unit rates'!X224</f>
        <v>-2.4312883061689147E-2</v>
      </c>
      <c r="Y98" s="268">
        <f>'Initial unit rates'!Y224</f>
        <v>-2.4312883061689147E-2</v>
      </c>
      <c r="Z98" s="256"/>
      <c r="AA98" s="256"/>
    </row>
    <row r="99" spans="3:42" x14ac:dyDescent="0.25">
      <c r="D99"/>
      <c r="F99" t="s">
        <v>193</v>
      </c>
      <c r="G99" t="s">
        <v>269</v>
      </c>
      <c r="H99" s="256"/>
      <c r="I99" s="256"/>
      <c r="J99" s="268">
        <f>'Initial unit rates'!J225</f>
        <v>3.2809277670222689E-3</v>
      </c>
      <c r="K99" s="268">
        <f>'Initial unit rates'!K225</f>
        <v>3.2809277670222689E-3</v>
      </c>
      <c r="L99" s="268">
        <f>'Initial unit rates'!L225</f>
        <v>2.9601629578795076E-3</v>
      </c>
      <c r="M99" s="268">
        <f>'Initial unit rates'!M225</f>
        <v>2.9601629578795076E-3</v>
      </c>
      <c r="N99" s="268">
        <f>'Initial unit rates'!N225</f>
        <v>2.6308313083878042E-3</v>
      </c>
      <c r="O99" s="268">
        <f>'Initial unit rates'!O225</f>
        <v>2.5118766110075893E-3</v>
      </c>
      <c r="P99" s="268">
        <f>'Initial unit rates'!P225</f>
        <v>2.3112209948522229E-3</v>
      </c>
      <c r="Q99" s="268">
        <f>'Initial unit rates'!Q225</f>
        <v>2.0258387678040403E-3</v>
      </c>
      <c r="R99" s="268">
        <f>'Initial unit rates'!R225</f>
        <v>-2.190147090830135E-3</v>
      </c>
      <c r="S99" s="268">
        <f>'Initial unit rates'!S225</f>
        <v>-2.1658571046102074E-3</v>
      </c>
      <c r="T99" s="268">
        <f>'Initial unit rates'!T225</f>
        <v>-2.190147090830135E-3</v>
      </c>
      <c r="U99" s="268">
        <f>'Initial unit rates'!U225</f>
        <v>-2.190147090830135E-3</v>
      </c>
      <c r="V99" s="268">
        <f>'Initial unit rates'!V225</f>
        <v>-2.1658571046102074E-3</v>
      </c>
      <c r="W99" s="268">
        <f>'Initial unit rates'!W225</f>
        <v>-2.1658571046102074E-3</v>
      </c>
      <c r="X99" s="268">
        <f>'Initial unit rates'!X225</f>
        <v>-2.1273979597619887E-3</v>
      </c>
      <c r="Y99" s="268">
        <f>'Initial unit rates'!Y225</f>
        <v>-2.1273979597619887E-3</v>
      </c>
      <c r="Z99" s="256"/>
      <c r="AA99" s="256"/>
    </row>
    <row r="100" spans="3:42" x14ac:dyDescent="0.25">
      <c r="D100"/>
      <c r="F100" t="s">
        <v>194</v>
      </c>
      <c r="G100" t="s">
        <v>269</v>
      </c>
      <c r="H100" s="256"/>
      <c r="I100" s="256"/>
      <c r="J100" s="268">
        <f>'Initial unit rates'!J226</f>
        <v>4.4324748227820617E-3</v>
      </c>
      <c r="K100" s="268">
        <f>'Initial unit rates'!K226</f>
        <v>4.4324748227820617E-3</v>
      </c>
      <c r="L100" s="268">
        <f>'Initial unit rates'!L226</f>
        <v>3.999127293814614E-3</v>
      </c>
      <c r="M100" s="268">
        <f>'Initial unit rates'!M226</f>
        <v>3.999127293814614E-3</v>
      </c>
      <c r="N100" s="268">
        <f>'Initial unit rates'!N226</f>
        <v>3.5542061165214863E-3</v>
      </c>
      <c r="O100" s="268">
        <f>'Initial unit rates'!O226</f>
        <v>3.3935004446413643E-3</v>
      </c>
      <c r="P100" s="268">
        <f>'Initial unit rates'!P226</f>
        <v>3.122418290502478E-3</v>
      </c>
      <c r="Q100" s="268">
        <f>'Initial unit rates'!Q226</f>
        <v>2.7368719980863554E-3</v>
      </c>
      <c r="R100" s="268">
        <f>'Initial unit rates'!R226</f>
        <v>-2.958849608293756E-3</v>
      </c>
      <c r="S100" s="268">
        <f>'Initial unit rates'!S226</f>
        <v>-2.9260342706786688E-3</v>
      </c>
      <c r="T100" s="268">
        <f>'Initial unit rates'!T226</f>
        <v>-2.958849608293756E-3</v>
      </c>
      <c r="U100" s="268">
        <f>'Initial unit rates'!U226</f>
        <v>-2.958849608293756E-3</v>
      </c>
      <c r="V100" s="268">
        <f>'Initial unit rates'!V226</f>
        <v>-2.9260342706786688E-3</v>
      </c>
      <c r="W100" s="268">
        <f>'Initial unit rates'!W226</f>
        <v>-2.9260342706786688E-3</v>
      </c>
      <c r="X100" s="268">
        <f>'Initial unit rates'!X226</f>
        <v>-2.8740766527881123E-3</v>
      </c>
      <c r="Y100" s="268">
        <f>'Initial unit rates'!Y226</f>
        <v>-2.8740766527881123E-3</v>
      </c>
      <c r="Z100" s="256"/>
      <c r="AA100" s="256"/>
    </row>
    <row r="101" spans="3:42" x14ac:dyDescent="0.25">
      <c r="D101"/>
      <c r="F101" t="s">
        <v>195</v>
      </c>
      <c r="G101" t="s">
        <v>269</v>
      </c>
      <c r="H101" s="256"/>
      <c r="I101" s="256"/>
      <c r="J101" s="268">
        <f>'Initial unit rates'!J227</f>
        <v>3.34404449132321E-3</v>
      </c>
      <c r="K101" s="268">
        <f>'Initial unit rates'!K227</f>
        <v>3.34404449132321E-3</v>
      </c>
      <c r="L101" s="268">
        <f>'Initial unit rates'!L227</f>
        <v>3.0171089812501802E-3</v>
      </c>
      <c r="M101" s="268">
        <f>'Initial unit rates'!M227</f>
        <v>3.0171089812501802E-3</v>
      </c>
      <c r="N101" s="268">
        <f>'Initial unit rates'!N227</f>
        <v>2.681441826559773E-3</v>
      </c>
      <c r="O101" s="268">
        <f>'Initial unit rates'!O227</f>
        <v>2.5601987426706213E-3</v>
      </c>
      <c r="P101" s="268">
        <f>'Initial unit rates'!P227</f>
        <v>2.3556830216596679E-3</v>
      </c>
      <c r="Q101" s="268">
        <f>'Initial unit rates'!Q227</f>
        <v>2.0648107647711338E-3</v>
      </c>
      <c r="R101" s="268">
        <f>'Initial unit rates'!R227</f>
        <v>-2.2322799629707168E-3</v>
      </c>
      <c r="S101" s="268">
        <f>'Initial unit rates'!S227</f>
        <v>-2.2075226990560691E-3</v>
      </c>
      <c r="T101" s="268">
        <f>'Initial unit rates'!T227</f>
        <v>-2.2322799629707168E-3</v>
      </c>
      <c r="U101" s="268">
        <f>'Initial unit rates'!U227</f>
        <v>-2.2322799629707168E-3</v>
      </c>
      <c r="V101" s="268">
        <f>'Initial unit rates'!V227</f>
        <v>-2.2075226990560691E-3</v>
      </c>
      <c r="W101" s="268">
        <f>'Initial unit rates'!W227</f>
        <v>-2.2075226990560691E-3</v>
      </c>
      <c r="X101" s="268">
        <f>'Initial unit rates'!X227</f>
        <v>-2.1683236978578772E-3</v>
      </c>
      <c r="Y101" s="268">
        <f>'Initial unit rates'!Y227</f>
        <v>-2.1683236978578772E-3</v>
      </c>
      <c r="Z101" s="256"/>
      <c r="AA101" s="256"/>
    </row>
    <row r="102" spans="3:42" x14ac:dyDescent="0.25">
      <c r="D102"/>
      <c r="F102" t="s">
        <v>196</v>
      </c>
      <c r="G102" t="s">
        <v>269</v>
      </c>
      <c r="H102" s="256"/>
      <c r="I102" s="256"/>
      <c r="J102" s="268">
        <f>'Initial unit rates'!J228</f>
        <v>3.0064150287336501E-3</v>
      </c>
      <c r="K102" s="268">
        <f>'Initial unit rates'!K228</f>
        <v>3.0064150287336501E-3</v>
      </c>
      <c r="L102" s="268">
        <f>'Initial unit rates'!L228</f>
        <v>2.7124883679309608E-3</v>
      </c>
      <c r="M102" s="268">
        <f>'Initial unit rates'!M228</f>
        <v>2.7124883679309608E-3</v>
      </c>
      <c r="N102" s="268">
        <f>'Initial unit rates'!N228</f>
        <v>2.4107116478149582E-3</v>
      </c>
      <c r="O102" s="268">
        <f>'Initial unit rates'!O228</f>
        <v>2.3017097997593636E-3</v>
      </c>
      <c r="P102" s="268">
        <f>'Initial unit rates'!P228</f>
        <v>2.1178428868474687E-3</v>
      </c>
      <c r="Q102" s="268">
        <f>'Initial unit rates'!Q228</f>
        <v>1.8563383743266625E-3</v>
      </c>
      <c r="R102" s="268">
        <f>'Initial unit rates'!R228</f>
        <v>-2.0068991445626998E-3</v>
      </c>
      <c r="S102" s="268">
        <f>'Initial unit rates'!S228</f>
        <v>-1.9846414830703221E-3</v>
      </c>
      <c r="T102" s="268">
        <f>'Initial unit rates'!T228</f>
        <v>-2.0068991445626998E-3</v>
      </c>
      <c r="U102" s="268">
        <f>'Initial unit rates'!U228</f>
        <v>-2.0068991445626998E-3</v>
      </c>
      <c r="V102" s="268">
        <f>'Initial unit rates'!V228</f>
        <v>-1.9846414830703221E-3</v>
      </c>
      <c r="W102" s="268">
        <f>'Initial unit rates'!W228</f>
        <v>-1.9846414830703221E-3</v>
      </c>
      <c r="X102" s="268">
        <f>'Initial unit rates'!X228</f>
        <v>-1.9494001857073913E-3</v>
      </c>
      <c r="Y102" s="268">
        <f>'Initial unit rates'!Y228</f>
        <v>-1.9494001857073913E-3</v>
      </c>
      <c r="Z102" s="256"/>
      <c r="AA102" s="256"/>
    </row>
    <row r="103" spans="3:42" x14ac:dyDescent="0.25">
      <c r="D103"/>
      <c r="F103" t="s">
        <v>197</v>
      </c>
      <c r="G103" t="s">
        <v>269</v>
      </c>
      <c r="H103" s="256"/>
      <c r="I103" s="256"/>
      <c r="J103" s="268">
        <f>'Initial unit rates'!J229</f>
        <v>1.931027768243242E-2</v>
      </c>
      <c r="K103" s="268">
        <f>'Initial unit rates'!K229</f>
        <v>1.931027768243242E-2</v>
      </c>
      <c r="L103" s="268">
        <f>'Initial unit rates'!L229</f>
        <v>1.7422379509983228E-2</v>
      </c>
      <c r="M103" s="268">
        <f>'Initial unit rates'!M229</f>
        <v>1.7422379509983228E-2</v>
      </c>
      <c r="N103" s="268">
        <f>'Initial unit rates'!N229</f>
        <v>1.5484060213466043E-2</v>
      </c>
      <c r="O103" s="268">
        <f>'Initial unit rates'!O229</f>
        <v>1.4783938662138368E-2</v>
      </c>
      <c r="P103" s="268">
        <f>'Initial unit rates'!P229</f>
        <v>1.3602956957680932E-2</v>
      </c>
      <c r="Q103" s="268">
        <f>'Initial unit rates'!Q229</f>
        <v>1.1923307041177916E-2</v>
      </c>
      <c r="R103" s="268">
        <f>'Initial unit rates'!R229</f>
        <v>-1.2890362571951862E-2</v>
      </c>
      <c r="S103" s="268">
        <f>'Initial unit rates'!S229</f>
        <v>-1.2747401064684373E-2</v>
      </c>
      <c r="T103" s="268">
        <f>'Initial unit rates'!T229</f>
        <v>-1.2890362571951862E-2</v>
      </c>
      <c r="U103" s="268">
        <f>'Initial unit rates'!U229</f>
        <v>-1.2890362571951862E-2</v>
      </c>
      <c r="V103" s="268">
        <f>'Initial unit rates'!V229</f>
        <v>-1.2747401064684373E-2</v>
      </c>
      <c r="W103" s="268">
        <f>'Initial unit rates'!W229</f>
        <v>-1.2747401064684373E-2</v>
      </c>
      <c r="X103" s="268">
        <f>'Initial unit rates'!X229</f>
        <v>0</v>
      </c>
      <c r="Y103" s="268">
        <f>'Initial unit rates'!Y229</f>
        <v>0</v>
      </c>
      <c r="Z103" s="256"/>
      <c r="AA103" s="256"/>
    </row>
    <row r="104" spans="3:42" x14ac:dyDescent="0.25">
      <c r="D104"/>
      <c r="F104" t="s">
        <v>198</v>
      </c>
      <c r="G104" t="s">
        <v>269</v>
      </c>
      <c r="H104" s="256"/>
      <c r="I104" s="256"/>
      <c r="J104" s="268">
        <f>'Initial unit rates'!J230</f>
        <v>6.7025789316212557E-3</v>
      </c>
      <c r="K104" s="268">
        <f>'Initial unit rates'!K230</f>
        <v>6.7025789316212557E-3</v>
      </c>
      <c r="L104" s="268">
        <f>'Initial unit rates'!L230</f>
        <v>6.0472912799467236E-3</v>
      </c>
      <c r="M104" s="268">
        <f>'Initial unit rates'!M230</f>
        <v>6.0472912799467236E-3</v>
      </c>
      <c r="N104" s="268">
        <f>'Initial unit rates'!N230</f>
        <v>5.3745025042881396E-3</v>
      </c>
      <c r="O104" s="268">
        <f>'Initial unit rates'!O230</f>
        <v>5.1314909828240017E-3</v>
      </c>
      <c r="P104" s="268">
        <f>'Initial unit rates'!P230</f>
        <v>0</v>
      </c>
      <c r="Q104" s="268">
        <f>'Initial unit rates'!Q230</f>
        <v>4.1385684806674265E-3</v>
      </c>
      <c r="R104" s="268">
        <f>'Initial unit rates'!R230</f>
        <v>-4.4742325313283891E-3</v>
      </c>
      <c r="S104" s="268">
        <f>'Initial unit rates'!S230</f>
        <v>0</v>
      </c>
      <c r="T104" s="268">
        <f>'Initial unit rates'!T230</f>
        <v>-4.4742325313283891E-3</v>
      </c>
      <c r="U104" s="268">
        <f>'Initial unit rates'!U230</f>
        <v>-4.4742325313283891E-3</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1.7032339652932986E-2</v>
      </c>
      <c r="K105" s="268">
        <f>'Initial unit rates'!K231</f>
        <v>1.7032339652932986E-2</v>
      </c>
      <c r="L105" s="268">
        <f>'Initial unit rates'!L231</f>
        <v>1.5367147498158353E-2</v>
      </c>
      <c r="M105" s="268">
        <f>'Initial unit rates'!M231</f>
        <v>1.5367147498158353E-2</v>
      </c>
      <c r="N105" s="268">
        <f>'Initial unit rates'!N231</f>
        <v>1.3657482150147875E-2</v>
      </c>
      <c r="O105" s="268">
        <f>'Initial unit rates'!O231</f>
        <v>0</v>
      </c>
      <c r="P105" s="268">
        <f>'Initial unit rates'!P231</f>
        <v>0</v>
      </c>
      <c r="Q105" s="268">
        <f>'Initial unit rates'!Q231</f>
        <v>1.0516773432849385E-2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1.2720976286544341</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0.06</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1.9222509756693182</v>
      </c>
      <c r="K129" s="271">
        <f t="shared" si="14"/>
        <v>1.9222509756693182</v>
      </c>
      <c r="L129" s="271">
        <f t="shared" ref="L129:M129" si="15">L24 * (1 - L$113)</f>
        <v>1.7343192346744027</v>
      </c>
      <c r="M129" s="271">
        <f t="shared" si="15"/>
        <v>1.7343192346744027</v>
      </c>
      <c r="N129" s="271">
        <f t="shared" ref="N129:P129" si="16">N24 * (1 - N$113)</f>
        <v>1.5413682983821453</v>
      </c>
      <c r="O129" s="271">
        <f t="shared" si="16"/>
        <v>1.4716743583332612</v>
      </c>
      <c r="P129" s="271">
        <f t="shared" si="16"/>
        <v>1.2728661830284134</v>
      </c>
      <c r="Q129" s="271">
        <f t="shared" ref="Q129:S129" si="17">Q24 * (1 - Q$113)</f>
        <v>3.505655884997172</v>
      </c>
      <c r="R129" s="271">
        <f t="shared" si="17"/>
        <v>-1.2831774062580179</v>
      </c>
      <c r="S129" s="271">
        <f t="shared" si="17"/>
        <v>-1.2689462335453598</v>
      </c>
      <c r="T129" s="271">
        <f t="shared" ref="T129:U129" si="18">T24 * (1 - T$113)</f>
        <v>-1.2831774062580179</v>
      </c>
      <c r="U129" s="271">
        <f t="shared" si="18"/>
        <v>-1.2831774062580179</v>
      </c>
      <c r="V129" s="271">
        <f t="shared" ref="V129:W129" si="19">V24 * (1 - V$113)</f>
        <v>-1.2689462335453598</v>
      </c>
      <c r="W129" s="271">
        <f t="shared" si="19"/>
        <v>-1.2689462335453598</v>
      </c>
      <c r="X129" s="271">
        <f t="shared" ref="X129:Y129" si="20">X24 * (1 - X$113)</f>
        <v>-1.2464135434169841</v>
      </c>
      <c r="Y129" s="271">
        <f t="shared" si="20"/>
        <v>-1.2464135434169841</v>
      </c>
      <c r="Z129" s="256"/>
      <c r="AA129" s="256"/>
    </row>
    <row r="130" spans="4:27" x14ac:dyDescent="0.25">
      <c r="F130" t="s">
        <v>193</v>
      </c>
      <c r="G130" t="s">
        <v>269</v>
      </c>
      <c r="H130" s="256"/>
      <c r="I130" s="256"/>
      <c r="J130" s="271">
        <f t="shared" ref="J130:K130" si="21">J25 * (1 - J$114)</f>
        <v>0.16819859633320208</v>
      </c>
      <c r="K130" s="271">
        <f t="shared" si="21"/>
        <v>0.16819859633320208</v>
      </c>
      <c r="L130" s="271">
        <f t="shared" ref="L130:M130" si="22">L25 * (1 - L$114)</f>
        <v>0.15175440905386242</v>
      </c>
      <c r="M130" s="271">
        <f t="shared" si="22"/>
        <v>0.15175440905386242</v>
      </c>
      <c r="N130" s="271">
        <f t="shared" ref="N130:P130" si="23">N25 * (1 - N$114)</f>
        <v>0.13487103791433966</v>
      </c>
      <c r="O130" s="271">
        <f t="shared" si="23"/>
        <v>0.12877275884593084</v>
      </c>
      <c r="P130" s="271">
        <f t="shared" si="23"/>
        <v>7.5831063358577311E-2</v>
      </c>
      <c r="Q130" s="271">
        <f t="shared" ref="Q130:S130" si="24">Q25 * (1 - Q$114)</f>
        <v>0.30674787348121474</v>
      </c>
      <c r="R130" s="271">
        <f t="shared" si="24"/>
        <v>-0.11227911511603066</v>
      </c>
      <c r="S130" s="271">
        <f t="shared" si="24"/>
        <v>-0.11103387539200812</v>
      </c>
      <c r="T130" s="271">
        <f t="shared" ref="T130:U130" si="25">T25 * (1 - T$114)</f>
        <v>-0.11227911511603066</v>
      </c>
      <c r="U130" s="271">
        <f t="shared" si="25"/>
        <v>-0.11227911511603066</v>
      </c>
      <c r="V130" s="271">
        <f t="shared" ref="V130:W130" si="26">V25 * (1 - V$114)</f>
        <v>-0.11103387539200812</v>
      </c>
      <c r="W130" s="271">
        <f t="shared" si="26"/>
        <v>-0.11103387539200812</v>
      </c>
      <c r="X130" s="271">
        <f t="shared" ref="X130:Y130" si="27">X25 * (1 - X$114)</f>
        <v>-6.9799837330542375E-2</v>
      </c>
      <c r="Y130" s="271">
        <f t="shared" si="27"/>
        <v>-6.9799837330542375E-2</v>
      </c>
      <c r="Z130" s="256"/>
      <c r="AA130" s="256"/>
    </row>
    <row r="131" spans="4:27" x14ac:dyDescent="0.25">
      <c r="F131" t="s">
        <v>194</v>
      </c>
      <c r="G131" t="s">
        <v>269</v>
      </c>
      <c r="H131" s="256"/>
      <c r="I131" s="256"/>
      <c r="J131" s="271">
        <f t="shared" ref="J131:K131" si="28">J26 * (1 - J$115)</f>
        <v>0.5878667893243148</v>
      </c>
      <c r="K131" s="271">
        <f t="shared" si="28"/>
        <v>0.5878667893243148</v>
      </c>
      <c r="L131" s="271">
        <f t="shared" ref="L131:M131" si="29">L26 * (1 - L$115)</f>
        <v>0.53039311362369945</v>
      </c>
      <c r="M131" s="271">
        <f t="shared" si="29"/>
        <v>0.53039311362369945</v>
      </c>
      <c r="N131" s="271">
        <f t="shared" ref="N131:P131" si="30">N26 * (1 - N$115)</f>
        <v>0.4713844571834267</v>
      </c>
      <c r="O131" s="271">
        <f t="shared" si="30"/>
        <v>0.45007051155900968</v>
      </c>
      <c r="P131" s="271">
        <f t="shared" si="30"/>
        <v>0.21202823195668163</v>
      </c>
      <c r="Q131" s="271">
        <f t="shared" ref="Q131:S131" si="31">Q26 * (1 - Q$115)</f>
        <v>1.0778981882202443</v>
      </c>
      <c r="R131" s="271">
        <f t="shared" si="31"/>
        <v>-0.39242398183085658</v>
      </c>
      <c r="S131" s="271">
        <f t="shared" si="31"/>
        <v>-0.38807177500833323</v>
      </c>
      <c r="T131" s="271">
        <f t="shared" ref="T131:U131" si="32">T26 * (1 - T$115)</f>
        <v>-0.39242398183085658</v>
      </c>
      <c r="U131" s="271">
        <f t="shared" si="32"/>
        <v>-0.39242398183085658</v>
      </c>
      <c r="V131" s="271">
        <f t="shared" ref="V131:W131" si="33">V26 * (1 - V$115)</f>
        <v>-0.38807177500833323</v>
      </c>
      <c r="W131" s="271">
        <f t="shared" si="33"/>
        <v>-0.38807177500833323</v>
      </c>
      <c r="X131" s="271">
        <f t="shared" ref="X131:Y131" si="34">X26 * (1 - X$115)</f>
        <v>-0.24395569975850956</v>
      </c>
      <c r="Y131" s="271">
        <f t="shared" si="34"/>
        <v>-0.24395569975850956</v>
      </c>
      <c r="Z131" s="256"/>
      <c r="AA131" s="256"/>
    </row>
    <row r="132" spans="4:27" x14ac:dyDescent="0.25">
      <c r="F132" t="s">
        <v>195</v>
      </c>
      <c r="G132" t="s">
        <v>269</v>
      </c>
      <c r="H132" s="256"/>
      <c r="I132" s="256"/>
      <c r="J132" s="271">
        <f t="shared" ref="J132:K132" si="35">J27 * (1 - J$116)</f>
        <v>0.11087782655683318</v>
      </c>
      <c r="K132" s="271">
        <f t="shared" si="35"/>
        <v>0.11087782655683318</v>
      </c>
      <c r="L132" s="271">
        <f t="shared" ref="L132:M132" si="36">L27 * (1 - L$116)</f>
        <v>0.10003769004692585</v>
      </c>
      <c r="M132" s="271">
        <f t="shared" si="36"/>
        <v>0.10003769004692585</v>
      </c>
      <c r="N132" s="271">
        <f t="shared" ref="N132:P132" si="37">N27 * (1 - N$116)</f>
        <v>8.8908040110999953E-2</v>
      </c>
      <c r="O132" s="271">
        <f t="shared" si="37"/>
        <v>8.4888006985974859E-2</v>
      </c>
      <c r="P132" s="271">
        <f t="shared" si="37"/>
        <v>0</v>
      </c>
      <c r="Q132" s="271">
        <f t="shared" ref="Q132:S132" si="38">Q27 * (1 - Q$116)</f>
        <v>0.20330287495365693</v>
      </c>
      <c r="R132" s="271">
        <f t="shared" si="38"/>
        <v>-7.401526839812568E-2</v>
      </c>
      <c r="S132" s="271">
        <f t="shared" si="38"/>
        <v>-7.319439665988399E-2</v>
      </c>
      <c r="T132" s="271">
        <f t="shared" ref="T132:U132" si="39">T27 * (1 - T$116)</f>
        <v>-7.401526839812568E-2</v>
      </c>
      <c r="U132" s="271">
        <f t="shared" si="39"/>
        <v>-7.401526839812568E-2</v>
      </c>
      <c r="V132" s="271">
        <f t="shared" ref="V132:W132" si="40">V27 * (1 - V$116)</f>
        <v>-7.319439665988399E-2</v>
      </c>
      <c r="W132" s="271">
        <f t="shared" si="40"/>
        <v>-7.319439665988399E-2</v>
      </c>
      <c r="X132" s="271">
        <f t="shared" ref="X132:Y132" si="41">X27 * (1 - X$116)</f>
        <v>-2.5882085906760464E-2</v>
      </c>
      <c r="Y132" s="271">
        <f t="shared" si="41"/>
        <v>-2.5882085906760464E-2</v>
      </c>
      <c r="Z132" s="256"/>
      <c r="AA132" s="256"/>
    </row>
    <row r="133" spans="4:27" x14ac:dyDescent="0.25">
      <c r="F133" t="s">
        <v>196</v>
      </c>
      <c r="G133" t="s">
        <v>269</v>
      </c>
      <c r="H133" s="256"/>
      <c r="I133" s="256"/>
      <c r="J133" s="271">
        <f t="shared" ref="J133:K133" si="42">J28 * (1 - J$117)</f>
        <v>3.8531386831398277E-2</v>
      </c>
      <c r="K133" s="271">
        <f t="shared" si="42"/>
        <v>3.8531386831398277E-2</v>
      </c>
      <c r="L133" s="271">
        <f t="shared" ref="L133:M133" si="43">L28 * (1 - L$117)</f>
        <v>3.4764308181508725E-2</v>
      </c>
      <c r="M133" s="271">
        <f t="shared" si="43"/>
        <v>3.4764308181508725E-2</v>
      </c>
      <c r="N133" s="271">
        <f t="shared" ref="N133:P133" si="44">N28 * (1 - N$117)</f>
        <v>3.0896620111708819E-2</v>
      </c>
      <c r="O133" s="271">
        <f t="shared" si="44"/>
        <v>2.9499609940915286E-2</v>
      </c>
      <c r="P133" s="271">
        <f t="shared" si="44"/>
        <v>0</v>
      </c>
      <c r="Q133" s="271">
        <f t="shared" ref="Q133:S133" si="45">Q28 * (1 - Q$117)</f>
        <v>7.027062787967138E-2</v>
      </c>
      <c r="R133" s="271">
        <f t="shared" si="45"/>
        <v>-2.5721201674314315E-2</v>
      </c>
      <c r="S133" s="271">
        <f t="shared" si="45"/>
        <v>-2.5435938809164799E-2</v>
      </c>
      <c r="T133" s="271">
        <f t="shared" ref="T133:U133" si="46">T28 * (1 - T$117)</f>
        <v>-2.5721201674314315E-2</v>
      </c>
      <c r="U133" s="271">
        <f t="shared" si="46"/>
        <v>-2.5721201674314315E-2</v>
      </c>
      <c r="V133" s="271">
        <f t="shared" ref="V133:W133" si="47">V28 * (1 - V$117)</f>
        <v>-2.5435938809164799E-2</v>
      </c>
      <c r="W133" s="271">
        <f t="shared" si="47"/>
        <v>-2.5435938809164799E-2</v>
      </c>
      <c r="X133" s="271">
        <f t="shared" ref="X133:Y133" si="48">X28 * (1 - X$117)</f>
        <v>-8.9943381381641027E-3</v>
      </c>
      <c r="Y133" s="271">
        <f t="shared" si="48"/>
        <v>-8.9943381381641027E-3</v>
      </c>
      <c r="Z133" s="256"/>
      <c r="AA133" s="256"/>
    </row>
    <row r="134" spans="4:27" x14ac:dyDescent="0.25">
      <c r="F134" t="s">
        <v>197</v>
      </c>
      <c r="G134" t="s">
        <v>269</v>
      </c>
      <c r="H134" s="256"/>
      <c r="I134" s="256"/>
      <c r="J134" s="271">
        <f t="shared" ref="J134:K134" si="49">J29 * (1 - J$118)</f>
        <v>0.64026708531913712</v>
      </c>
      <c r="K134" s="271">
        <f t="shared" si="49"/>
        <v>0.64026708531913712</v>
      </c>
      <c r="L134" s="271">
        <f t="shared" ref="L134:M134" si="50">L29 * (1 - L$118)</f>
        <v>0.5776704163259696</v>
      </c>
      <c r="M134" s="271">
        <f t="shared" si="50"/>
        <v>0.5776704163259696</v>
      </c>
      <c r="N134" s="271">
        <f t="shared" ref="N134:P134" si="51">N29 * (1 - N$118)</f>
        <v>0.41072155521828241</v>
      </c>
      <c r="O134" s="271">
        <f t="shared" si="51"/>
        <v>0</v>
      </c>
      <c r="P134" s="271">
        <f t="shared" si="51"/>
        <v>0</v>
      </c>
      <c r="Q134" s="271">
        <f t="shared" ref="Q134:S134" si="52">Q29 * (1 - Q$118)</f>
        <v>1.1739780912539626</v>
      </c>
      <c r="R134" s="271">
        <f t="shared" si="52"/>
        <v>-0.42740322062582004</v>
      </c>
      <c r="S134" s="271">
        <f t="shared" si="52"/>
        <v>-0.42266307400150399</v>
      </c>
      <c r="T134" s="271">
        <f t="shared" ref="T134:U134" si="53">T29 * (1 - T$118)</f>
        <v>-0.42740322062582004</v>
      </c>
      <c r="U134" s="271">
        <f t="shared" si="53"/>
        <v>-0.42740322062582004</v>
      </c>
      <c r="V134" s="271">
        <f t="shared" ref="V134:W134" si="54">V29 * (1 - V$118)</f>
        <v>-0.42266307400150399</v>
      </c>
      <c r="W134" s="271">
        <f t="shared" si="54"/>
        <v>-0.42266307400150399</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4.4447218701311089E-2</v>
      </c>
      <c r="K135" s="271">
        <f t="shared" si="56"/>
        <v>4.4447218701311089E-2</v>
      </c>
      <c r="L135" s="271">
        <f t="shared" ref="L135:M135" si="57">L30 * (1 - L$119)</f>
        <v>4.0101769902664661E-2</v>
      </c>
      <c r="M135" s="271">
        <f t="shared" si="57"/>
        <v>4.0101769902664661E-2</v>
      </c>
      <c r="N135" s="271">
        <f t="shared" ref="N135:P135" si="58">N30 * (1 - N$119)</f>
        <v>0</v>
      </c>
      <c r="O135" s="271">
        <f t="shared" si="58"/>
        <v>0</v>
      </c>
      <c r="P135" s="271">
        <f t="shared" si="58"/>
        <v>0</v>
      </c>
      <c r="Q135" s="271">
        <f t="shared" ref="Q135:S135" si="59">Q30 * (1 - Q$119)</f>
        <v>8.1497334735712343E-2</v>
      </c>
      <c r="R135" s="271">
        <f t="shared" si="59"/>
        <v>-2.9670249894747685E-2</v>
      </c>
      <c r="S135" s="271">
        <f t="shared" si="59"/>
        <v>0</v>
      </c>
      <c r="T135" s="271">
        <f t="shared" ref="T135:U135" si="60">T30 * (1 - T$119)</f>
        <v>-2.9670249894747685E-2</v>
      </c>
      <c r="U135" s="271">
        <f t="shared" si="60"/>
        <v>-2.9670249894747685E-2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0.20709793949292102</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1.0223087829414885</v>
      </c>
      <c r="K141" s="421">
        <f t="shared" si="70"/>
        <v>1.0223087829414885</v>
      </c>
      <c r="L141" s="421">
        <f t="shared" ref="L141:M141" si="71">L36 * (1 - L$112)</f>
        <v>0.92236123610999809</v>
      </c>
      <c r="M141" s="421">
        <f t="shared" si="71"/>
        <v>0.92236123610999809</v>
      </c>
      <c r="N141" s="421">
        <f t="shared" ref="N141:P141" si="72">N36 * (1 - N$112)</f>
        <v>0.81974433574417804</v>
      </c>
      <c r="O141" s="421">
        <f t="shared" si="72"/>
        <v>0.78267907843303908</v>
      </c>
      <c r="P141" s="421">
        <f t="shared" si="72"/>
        <v>0.72015651978239781</v>
      </c>
      <c r="Q141" s="421">
        <f t="shared" ref="Q141:S141" si="73">Q36 * (1 - Q$112)</f>
        <v>1.7359137340495951</v>
      </c>
      <c r="R141" s="421">
        <f t="shared" si="73"/>
        <v>-0.68243093596708226</v>
      </c>
      <c r="S141" s="421">
        <f t="shared" si="73"/>
        <v>-0.67486238584545111</v>
      </c>
      <c r="T141" s="421">
        <f t="shared" ref="T141:U141" si="74">T36 * (1 - T$112)</f>
        <v>-0.68243093596708226</v>
      </c>
      <c r="U141" s="421">
        <f t="shared" si="74"/>
        <v>-0.68243093596708226</v>
      </c>
      <c r="V141" s="421">
        <f t="shared" ref="V141:W141" si="75">V36 * (1 - V$112)</f>
        <v>-0.67486238584545111</v>
      </c>
      <c r="W141" s="421">
        <f t="shared" si="75"/>
        <v>-0.67486238584545111</v>
      </c>
      <c r="X141" s="421">
        <f t="shared" ref="X141:Y141" si="76">X36 * (1 - X$112)</f>
        <v>-0.66287884815286813</v>
      </c>
      <c r="Y141" s="421">
        <f t="shared" si="76"/>
        <v>-0.66287884815286813</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1.900816791450207</v>
      </c>
      <c r="K143" s="271">
        <f t="shared" si="84"/>
        <v>1.900816791450207</v>
      </c>
      <c r="L143" s="271">
        <f t="shared" ref="L143:M143" si="85">L38 * (1 - L$113)</f>
        <v>1.714980595526195</v>
      </c>
      <c r="M143" s="271">
        <f t="shared" si="85"/>
        <v>1.714980595526195</v>
      </c>
      <c r="N143" s="271">
        <f t="shared" ref="N143:P143" si="86">N38 * (1 - N$113)</f>
        <v>1.5241811711676474</v>
      </c>
      <c r="O143" s="271">
        <f t="shared" si="86"/>
        <v>1.455264357918995</v>
      </c>
      <c r="P143" s="271">
        <f t="shared" si="86"/>
        <v>1.2586730060714826</v>
      </c>
      <c r="Q143" s="271">
        <f t="shared" ref="Q143:S143" si="87">Q38 * (1 - Q$113)</f>
        <v>3.4665658416058935</v>
      </c>
      <c r="R143" s="271">
        <f t="shared" si="87"/>
        <v>-1.268869253337477</v>
      </c>
      <c r="S143" s="271">
        <f t="shared" si="87"/>
        <v>-1.2547967662394643</v>
      </c>
      <c r="T143" s="271">
        <f t="shared" ref="T143:U143" si="88">T38 * (1 - T$113)</f>
        <v>-1.268869253337477</v>
      </c>
      <c r="U143" s="271">
        <f t="shared" si="88"/>
        <v>-1.268869253337477</v>
      </c>
      <c r="V143" s="271">
        <f t="shared" ref="V143:W143" si="89">V38 * (1 - V$113)</f>
        <v>-1.2547967662394643</v>
      </c>
      <c r="W143" s="271">
        <f t="shared" si="89"/>
        <v>-1.2547967662394643</v>
      </c>
      <c r="X143" s="271">
        <f t="shared" ref="X143:Y143" si="90">X38 * (1 - X$113)</f>
        <v>-1.2325153283342773</v>
      </c>
      <c r="Y143" s="271">
        <f t="shared" si="90"/>
        <v>-1.2325153283342773</v>
      </c>
      <c r="Z143" s="256"/>
      <c r="AA143" s="256"/>
    </row>
    <row r="144" spans="4:27" x14ac:dyDescent="0.25">
      <c r="F144" t="s">
        <v>193</v>
      </c>
      <c r="G144" t="s">
        <v>269</v>
      </c>
      <c r="H144" s="256"/>
      <c r="I144" s="256"/>
      <c r="J144" s="271">
        <f t="shared" ref="J144:K144" si="91">J39 * (1 - J$114)</f>
        <v>0.16632308697212789</v>
      </c>
      <c r="K144" s="271">
        <f t="shared" si="91"/>
        <v>0.16632308697212789</v>
      </c>
      <c r="L144" s="271">
        <f t="shared" ref="L144:M144" si="92">L39 * (1 - L$114)</f>
        <v>0.15006226166993908</v>
      </c>
      <c r="M144" s="271">
        <f t="shared" si="92"/>
        <v>0.15006226166993908</v>
      </c>
      <c r="N144" s="271">
        <f t="shared" ref="N144:P144" si="93">N39 * (1 - N$114)</f>
        <v>0.13336714965569427</v>
      </c>
      <c r="O144" s="271">
        <f t="shared" si="93"/>
        <v>0.1273368698436918</v>
      </c>
      <c r="P144" s="271">
        <f t="shared" si="93"/>
        <v>0.11716485026047971</v>
      </c>
      <c r="Q144" s="271">
        <f t="shared" ref="Q144:S144" si="94">Q39 * (1 - Q$114)</f>
        <v>0.30332746141627737</v>
      </c>
      <c r="R144" s="271">
        <f t="shared" si="94"/>
        <v>-0.11102713955830316</v>
      </c>
      <c r="S144" s="271">
        <f t="shared" si="94"/>
        <v>-0.10979578496061404</v>
      </c>
      <c r="T144" s="271">
        <f t="shared" ref="T144:U144" si="95">T39 * (1 - T$114)</f>
        <v>-0.11102713955830316</v>
      </c>
      <c r="U144" s="271">
        <f t="shared" si="95"/>
        <v>-0.11102713955830316</v>
      </c>
      <c r="V144" s="271">
        <f t="shared" ref="V144:W144" si="96">V39 * (1 - V$114)</f>
        <v>-0.10979578496061404</v>
      </c>
      <c r="W144" s="271">
        <f t="shared" si="96"/>
        <v>-0.10979578496061404</v>
      </c>
      <c r="X144" s="271">
        <f t="shared" ref="X144:Y144" si="97">X39 * (1 - X$114)</f>
        <v>-0.10784614018093956</v>
      </c>
      <c r="Y144" s="271">
        <f t="shared" si="97"/>
        <v>-0.10784614018093956</v>
      </c>
      <c r="Z144" s="256"/>
      <c r="AA144" s="256"/>
    </row>
    <row r="145" spans="3:27" x14ac:dyDescent="0.25">
      <c r="F145" t="s">
        <v>194</v>
      </c>
      <c r="G145" t="s">
        <v>269</v>
      </c>
      <c r="H145" s="256"/>
      <c r="I145" s="256"/>
      <c r="J145" s="271">
        <f t="shared" ref="J145:K145" si="98">J40 * (1 - J$115)</f>
        <v>0.58131174254938089</v>
      </c>
      <c r="K145" s="271">
        <f t="shared" si="98"/>
        <v>0.58131174254938089</v>
      </c>
      <c r="L145" s="271">
        <f t="shared" ref="L145:M145" si="99">L40 * (1 - L$115)</f>
        <v>0.52447893079853536</v>
      </c>
      <c r="M145" s="271">
        <f t="shared" si="99"/>
        <v>0.52447893079853536</v>
      </c>
      <c r="N145" s="271">
        <f t="shared" ref="N145:P145" si="100">N40 * (1 - N$115)</f>
        <v>0.46612825421035897</v>
      </c>
      <c r="O145" s="271">
        <f t="shared" si="100"/>
        <v>0.44505197111946776</v>
      </c>
      <c r="P145" s="271">
        <f t="shared" si="100"/>
        <v>0.32759999593740274</v>
      </c>
      <c r="Q145" s="271">
        <f t="shared" ref="Q145:S145" si="101">Q40 * (1 - Q$115)</f>
        <v>1.0658790145388708</v>
      </c>
      <c r="R145" s="271">
        <f t="shared" si="101"/>
        <v>-0.3880482327611332</v>
      </c>
      <c r="S145" s="271">
        <f t="shared" si="101"/>
        <v>-0.38374455550315406</v>
      </c>
      <c r="T145" s="271">
        <f t="shared" ref="T145:U145" si="102">T40 * (1 - T$115)</f>
        <v>-0.3880482327611332</v>
      </c>
      <c r="U145" s="271">
        <f t="shared" si="102"/>
        <v>-0.3880482327611332</v>
      </c>
      <c r="V145" s="271">
        <f t="shared" ref="V145:W145" si="103">V40 * (1 - V$115)</f>
        <v>-0.38374455550315406</v>
      </c>
      <c r="W145" s="271">
        <f t="shared" si="103"/>
        <v>-0.38374455550315406</v>
      </c>
      <c r="X145" s="271">
        <f t="shared" ref="X145:Y145" si="104">X40 * (1 - X$115)</f>
        <v>-0.37693039984468668</v>
      </c>
      <c r="Y145" s="271">
        <f t="shared" si="104"/>
        <v>-0.37693039984468668</v>
      </c>
      <c r="Z145" s="256"/>
      <c r="AA145" s="256"/>
    </row>
    <row r="146" spans="3:27" x14ac:dyDescent="0.25">
      <c r="F146" t="s">
        <v>195</v>
      </c>
      <c r="G146" t="s">
        <v>269</v>
      </c>
      <c r="H146" s="256"/>
      <c r="I146" s="256"/>
      <c r="J146" s="271">
        <f t="shared" ref="J146:K146" si="105">J41 * (1 - J$116)</f>
        <v>0.43856590463240031</v>
      </c>
      <c r="K146" s="271">
        <f t="shared" si="105"/>
        <v>0.43856590463240031</v>
      </c>
      <c r="L146" s="271">
        <f t="shared" ref="L146:M146" si="106">L41 * (1 - L$116)</f>
        <v>0.39568885317460156</v>
      </c>
      <c r="M146" s="271">
        <f t="shared" si="106"/>
        <v>0.39568885317460156</v>
      </c>
      <c r="N146" s="271">
        <f t="shared" ref="N146:P146" si="107">N41 * (1 - N$116)</f>
        <v>0.35166666096568994</v>
      </c>
      <c r="O146" s="271">
        <f t="shared" si="107"/>
        <v>0.33576583102630492</v>
      </c>
      <c r="P146" s="271">
        <f t="shared" si="107"/>
        <v>0</v>
      </c>
      <c r="Q146" s="271">
        <f t="shared" ref="Q146:S146" si="108">Q41 * (1 - Q$116)</f>
        <v>0.80414373222509261</v>
      </c>
      <c r="R146" s="271">
        <f t="shared" si="108"/>
        <v>-0.29275982538307993</v>
      </c>
      <c r="S146" s="271">
        <f t="shared" si="108"/>
        <v>-0.28951295116441367</v>
      </c>
      <c r="T146" s="271">
        <f t="shared" ref="T146:U146" si="109">T41 * (1 - T$116)</f>
        <v>-0.29275982538307993</v>
      </c>
      <c r="U146" s="271">
        <f t="shared" si="109"/>
        <v>-0.29275982538307993</v>
      </c>
      <c r="V146" s="271">
        <f t="shared" ref="V146:W146" si="110">V41 * (1 - V$116)</f>
        <v>-0.28951295116441367</v>
      </c>
      <c r="W146" s="271">
        <f t="shared" si="110"/>
        <v>-0.28951295116441367</v>
      </c>
      <c r="X146" s="271">
        <f t="shared" ref="X146:Y146" si="111">X41 * (1 - X$116)</f>
        <v>-0.28437206698485862</v>
      </c>
      <c r="Y146" s="271">
        <f t="shared" si="111"/>
        <v>-0.28437206698485862</v>
      </c>
      <c r="Z146" s="256"/>
      <c r="AA146" s="256"/>
    </row>
    <row r="147" spans="3:27" x14ac:dyDescent="0.25">
      <c r="F147" t="s">
        <v>196</v>
      </c>
      <c r="G147" t="s">
        <v>269</v>
      </c>
      <c r="H147" s="256"/>
      <c r="I147" s="256"/>
      <c r="J147" s="271">
        <f t="shared" ref="J147:K147" si="112">J42 * (1 - J$117)</f>
        <v>0.15240696041053234</v>
      </c>
      <c r="K147" s="271">
        <f t="shared" si="112"/>
        <v>0.15240696041053234</v>
      </c>
      <c r="L147" s="271">
        <f t="shared" ref="L147:M147" si="113">L42 * (1 - L$117)</f>
        <v>0.13750666603054304</v>
      </c>
      <c r="M147" s="271">
        <f t="shared" si="113"/>
        <v>0.13750666603054304</v>
      </c>
      <c r="N147" s="271">
        <f t="shared" ref="N147:P147" si="114">N42 * (1 - N$117)</f>
        <v>0.12220842137836913</v>
      </c>
      <c r="O147" s="271">
        <f t="shared" si="114"/>
        <v>0.11668269050538267</v>
      </c>
      <c r="P147" s="271">
        <f t="shared" si="114"/>
        <v>0</v>
      </c>
      <c r="Q147" s="271">
        <f t="shared" ref="Q147:S147" si="115">Q42 * (1 - Q$117)</f>
        <v>0.27794828273747024</v>
      </c>
      <c r="R147" s="271">
        <f t="shared" si="115"/>
        <v>-0.10173758298505246</v>
      </c>
      <c r="S147" s="271">
        <f t="shared" si="115"/>
        <v>-0.1006092548927968</v>
      </c>
      <c r="T147" s="271">
        <f t="shared" ref="T147:U147" si="116">T42 * (1 - T$117)</f>
        <v>-0.10173758298505246</v>
      </c>
      <c r="U147" s="271">
        <f t="shared" si="116"/>
        <v>-0.10173758298505246</v>
      </c>
      <c r="V147" s="271">
        <f t="shared" ref="V147:W147" si="117">V42 * (1 - V$117)</f>
        <v>-0.1006092548927968</v>
      </c>
      <c r="W147" s="271">
        <f t="shared" si="117"/>
        <v>-0.1006092548927968</v>
      </c>
      <c r="X147" s="271">
        <f t="shared" ref="X147:Y147" si="118">X42 * (1 - X$117)</f>
        <v>-9.8822735413391982E-2</v>
      </c>
      <c r="Y147" s="271">
        <f t="shared" si="118"/>
        <v>-9.8822735413391982E-2</v>
      </c>
      <c r="Z147" s="256"/>
      <c r="AA147" s="256"/>
    </row>
    <row r="148" spans="3:27" x14ac:dyDescent="0.25">
      <c r="F148" t="s">
        <v>197</v>
      </c>
      <c r="G148" t="s">
        <v>269</v>
      </c>
      <c r="H148" s="256"/>
      <c r="I148" s="256"/>
      <c r="J148" s="271">
        <f t="shared" ref="J148:K148" si="119">J43 * (1 - J$118)</f>
        <v>2.532510982576007</v>
      </c>
      <c r="K148" s="271">
        <f t="shared" si="119"/>
        <v>2.532510982576007</v>
      </c>
      <c r="L148" s="271">
        <f t="shared" ref="L148:M148" si="120">L43 * (1 - L$118)</f>
        <v>2.284916259478762</v>
      </c>
      <c r="M148" s="271">
        <f t="shared" si="120"/>
        <v>2.284916259478762</v>
      </c>
      <c r="N148" s="271">
        <f t="shared" ref="N148:P148" si="121">N43 * (1 - N$118)</f>
        <v>1.6245671114774525</v>
      </c>
      <c r="O148" s="271">
        <f t="shared" si="121"/>
        <v>0</v>
      </c>
      <c r="P148" s="271">
        <f t="shared" si="121"/>
        <v>0</v>
      </c>
      <c r="Q148" s="271">
        <f t="shared" ref="Q148:S148" si="122">Q43 * (1 - Q$118)</f>
        <v>4.6435502895207375</v>
      </c>
      <c r="R148" s="271">
        <f t="shared" si="122"/>
        <v>-1.6905497331378954</v>
      </c>
      <c r="S148" s="271">
        <f t="shared" si="122"/>
        <v>-1.6718005678905248</v>
      </c>
      <c r="T148" s="271">
        <f t="shared" ref="T148:U148" si="123">T43 * (1 - T$118)</f>
        <v>-1.6905497331378954</v>
      </c>
      <c r="U148" s="271">
        <f t="shared" si="123"/>
        <v>-1.6905497331378954</v>
      </c>
      <c r="V148" s="271">
        <f t="shared" ref="V148:W148" si="124">V43 * (1 - V$118)</f>
        <v>-1.6718005678905248</v>
      </c>
      <c r="W148" s="271">
        <f t="shared" si="124"/>
        <v>-1.6718005678905248</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0.87903214210926928</v>
      </c>
      <c r="K149" s="271">
        <f t="shared" si="126"/>
        <v>0.87903214210926928</v>
      </c>
      <c r="L149" s="271">
        <f t="shared" ref="L149:M149" si="127">L44 * (1 - L$119)</f>
        <v>0.79309225031154806</v>
      </c>
      <c r="M149" s="271">
        <f t="shared" si="127"/>
        <v>0.79309225031154806</v>
      </c>
      <c r="N149" s="271">
        <f t="shared" ref="N149:P149" si="128">N44 * (1 - N$119)</f>
        <v>0</v>
      </c>
      <c r="O149" s="271">
        <f t="shared" si="128"/>
        <v>0</v>
      </c>
      <c r="P149" s="271">
        <f t="shared" si="128"/>
        <v>0</v>
      </c>
      <c r="Q149" s="271">
        <f t="shared" ref="Q149:S149" si="129">Q44 * (1 - Q$119)</f>
        <v>1.6117718683445139</v>
      </c>
      <c r="R149" s="271">
        <f t="shared" si="129"/>
        <v>-0.58678819696603524</v>
      </c>
      <c r="S149" s="271">
        <f t="shared" si="129"/>
        <v>0</v>
      </c>
      <c r="T149" s="271">
        <f t="shared" ref="T149:U149" si="130">T44 * (1 - T$119)</f>
        <v>-0.58678819696603524</v>
      </c>
      <c r="U149" s="271">
        <f t="shared" si="130"/>
        <v>-0.58678819696603524</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4.0957736096433939</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1.2720976286544341</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0.20986328861403961</v>
      </c>
      <c r="K159" s="271">
        <f t="shared" si="155"/>
        <v>0.20986328861403961</v>
      </c>
      <c r="L159" s="271">
        <f t="shared" ref="L159:M159" si="156">L54 * (1 - L$113)</f>
        <v>0.18934569039228705</v>
      </c>
      <c r="M159" s="271">
        <f t="shared" si="156"/>
        <v>0.18934569039228705</v>
      </c>
      <c r="N159" s="271">
        <f t="shared" ref="N159:P159" si="157">N54 * (1 - N$113)</f>
        <v>0.16828011750716906</v>
      </c>
      <c r="O159" s="271">
        <f t="shared" si="157"/>
        <v>0.16067122582743631</v>
      </c>
      <c r="P159" s="271">
        <f t="shared" si="157"/>
        <v>0.1389661841856682</v>
      </c>
      <c r="Q159" s="271">
        <f t="shared" ref="Q159:S159" si="158">Q54 * (1 - Q$113)</f>
        <v>0.13845108451897625</v>
      </c>
      <c r="R159" s="271">
        <f t="shared" si="158"/>
        <v>-0.14009192023365996</v>
      </c>
      <c r="S159" s="271">
        <f t="shared" si="158"/>
        <v>-0.13853822056378573</v>
      </c>
      <c r="T159" s="271">
        <f t="shared" ref="T159:U159" si="159">T54 * (1 - T$113)</f>
        <v>-0.14009192023365996</v>
      </c>
      <c r="U159" s="271">
        <f t="shared" si="159"/>
        <v>-0.14009192023365996</v>
      </c>
      <c r="V159" s="271">
        <f t="shared" ref="V159:W159" si="160">V54 * (1 - V$113)</f>
        <v>-0.13853822056378573</v>
      </c>
      <c r="W159" s="271">
        <f t="shared" si="160"/>
        <v>-0.13853822056378573</v>
      </c>
      <c r="X159" s="271">
        <f t="shared" ref="X159:Y159" si="161">X54 * (1 - X$113)</f>
        <v>-0.13607819608648486</v>
      </c>
      <c r="Y159" s="271">
        <f t="shared" si="161"/>
        <v>-0.13607819608648486</v>
      </c>
      <c r="Z159" s="256"/>
      <c r="AA159" s="256"/>
    </row>
    <row r="160" spans="3:27" x14ac:dyDescent="0.25">
      <c r="F160" t="s">
        <v>193</v>
      </c>
      <c r="G160" t="s">
        <v>269</v>
      </c>
      <c r="H160" s="256"/>
      <c r="I160" s="256"/>
      <c r="J160" s="271">
        <f t="shared" ref="J160:K160" si="162">J55 * (1 - J$114)</f>
        <v>1.8363216361203982E-2</v>
      </c>
      <c r="K160" s="271">
        <f t="shared" si="162"/>
        <v>1.8363216361203982E-2</v>
      </c>
      <c r="L160" s="271">
        <f t="shared" ref="L160:M160" si="163">L55 * (1 - L$114)</f>
        <v>1.6567909054973712E-2</v>
      </c>
      <c r="M160" s="271">
        <f t="shared" si="163"/>
        <v>1.6567909054973712E-2</v>
      </c>
      <c r="N160" s="271">
        <f t="shared" ref="N160:P160" si="164">N55 * (1 - N$114)</f>
        <v>1.4724653499336453E-2</v>
      </c>
      <c r="O160" s="271">
        <f t="shared" si="164"/>
        <v>1.4058869001692067E-2</v>
      </c>
      <c r="P160" s="271">
        <f t="shared" si="164"/>
        <v>8.2789170285058142E-3</v>
      </c>
      <c r="Q160" s="271">
        <f t="shared" ref="Q160:S160" si="165">Q55 * (1 - Q$114)</f>
        <v>1.2114587726398639E-2</v>
      </c>
      <c r="R160" s="271">
        <f t="shared" si="165"/>
        <v>-1.2258162247892685E-2</v>
      </c>
      <c r="S160" s="271">
        <f t="shared" si="165"/>
        <v>-1.2122212204477978E-2</v>
      </c>
      <c r="T160" s="271">
        <f t="shared" ref="T160:U160" si="166">T55 * (1 - T$114)</f>
        <v>-1.2258162247892685E-2</v>
      </c>
      <c r="U160" s="271">
        <f t="shared" si="166"/>
        <v>-1.2258162247892685E-2</v>
      </c>
      <c r="V160" s="271">
        <f t="shared" ref="V160:W160" si="167">V55 * (1 - V$114)</f>
        <v>-1.2122212204477978E-2</v>
      </c>
      <c r="W160" s="271">
        <f t="shared" si="167"/>
        <v>-1.2122212204477978E-2</v>
      </c>
      <c r="X160" s="271">
        <f t="shared" ref="X160:Y160" si="168">X55 * (1 - X$114)</f>
        <v>-7.6204531002056703E-3</v>
      </c>
      <c r="Y160" s="271">
        <f t="shared" si="168"/>
        <v>-7.6204531002056703E-3</v>
      </c>
      <c r="Z160" s="256"/>
      <c r="AA160" s="256"/>
    </row>
    <row r="161" spans="4:27" x14ac:dyDescent="0.25">
      <c r="F161" t="s">
        <v>194</v>
      </c>
      <c r="G161" t="s">
        <v>269</v>
      </c>
      <c r="H161" s="256"/>
      <c r="I161" s="256"/>
      <c r="J161" s="271">
        <f t="shared" ref="J161:K161" si="169">J56 * (1 - J$115)</f>
        <v>7.0384556759051295E-2</v>
      </c>
      <c r="K161" s="271">
        <f t="shared" si="169"/>
        <v>7.0384556759051295E-2</v>
      </c>
      <c r="L161" s="271">
        <f t="shared" ref="L161:M161" si="170">L56 * (1 - L$115)</f>
        <v>6.3503305320862666E-2</v>
      </c>
      <c r="M161" s="271">
        <f t="shared" si="170"/>
        <v>6.3503305320862666E-2</v>
      </c>
      <c r="N161" s="271">
        <f t="shared" ref="N161:P161" si="171">N56 * (1 - N$115)</f>
        <v>5.6438272555073214E-2</v>
      </c>
      <c r="O161" s="271">
        <f t="shared" si="171"/>
        <v>5.3886380455018722E-2</v>
      </c>
      <c r="P161" s="271">
        <f t="shared" si="171"/>
        <v>2.5385875503920213E-2</v>
      </c>
      <c r="Q161" s="271">
        <f t="shared" ref="Q161:S161" si="172">Q56 * (1 - Q$115)</f>
        <v>4.5491448097460661E-2</v>
      </c>
      <c r="R161" s="271">
        <f t="shared" si="172"/>
        <v>-4.6984433419913929E-2</v>
      </c>
      <c r="S161" s="271">
        <f t="shared" si="172"/>
        <v>-4.6463349130598811E-2</v>
      </c>
      <c r="T161" s="271">
        <f t="shared" ref="T161:U161" si="173">T56 * (1 - T$115)</f>
        <v>-4.6984433419913929E-2</v>
      </c>
      <c r="U161" s="271">
        <f t="shared" si="173"/>
        <v>-4.6984433419913929E-2</v>
      </c>
      <c r="V161" s="271">
        <f t="shared" ref="V161:W161" si="174">V56 * (1 - V$115)</f>
        <v>-4.6463349130598811E-2</v>
      </c>
      <c r="W161" s="271">
        <f t="shared" si="174"/>
        <v>-4.6463349130598811E-2</v>
      </c>
      <c r="X161" s="271">
        <f t="shared" ref="X161:Y161" si="175">X56 * (1 - X$115)</f>
        <v>-2.9208511363743906E-2</v>
      </c>
      <c r="Y161" s="271">
        <f t="shared" si="175"/>
        <v>-2.9208511363743906E-2</v>
      </c>
      <c r="Z161" s="256"/>
      <c r="AA161" s="256"/>
    </row>
    <row r="162" spans="4:27" x14ac:dyDescent="0.25">
      <c r="F162" t="s">
        <v>195</v>
      </c>
      <c r="G162" t="s">
        <v>269</v>
      </c>
      <c r="H162" s="256"/>
      <c r="I162" s="256"/>
      <c r="J162" s="271">
        <f t="shared" ref="J162:K162" si="176">J57 * (1 - J$116)</f>
        <v>1.3275263747386662E-2</v>
      </c>
      <c r="K162" s="271">
        <f t="shared" si="176"/>
        <v>1.3275263747386662E-2</v>
      </c>
      <c r="L162" s="271">
        <f t="shared" ref="L162:M162" si="177">L57 * (1 - L$116)</f>
        <v>1.197738773650605E-2</v>
      </c>
      <c r="M162" s="271">
        <f t="shared" si="177"/>
        <v>1.197738773650605E-2</v>
      </c>
      <c r="N162" s="271">
        <f t="shared" ref="N162:P162" si="178">N57 * (1 - N$116)</f>
        <v>1.0644848644573462E-2</v>
      </c>
      <c r="O162" s="271">
        <f t="shared" si="178"/>
        <v>1.0163535097355032E-2</v>
      </c>
      <c r="P162" s="271">
        <f t="shared" si="178"/>
        <v>0</v>
      </c>
      <c r="Q162" s="271">
        <f t="shared" ref="Q162:S162" si="179">Q57 * (1 - Q$116)</f>
        <v>8.5801630293946534E-3</v>
      </c>
      <c r="R162" s="271">
        <f t="shared" si="179"/>
        <v>-8.8617556803847509E-3</v>
      </c>
      <c r="S162" s="271">
        <f t="shared" si="179"/>
        <v>-8.7634737319886181E-3</v>
      </c>
      <c r="T162" s="271">
        <f t="shared" ref="T162:U162" si="180">T57 * (1 - T$116)</f>
        <v>-8.8617556803847509E-3</v>
      </c>
      <c r="U162" s="271">
        <f t="shared" si="180"/>
        <v>-8.8617556803847509E-3</v>
      </c>
      <c r="V162" s="271">
        <f t="shared" ref="V162:W162" si="181">V57 * (1 - V$116)</f>
        <v>-8.7634737319886181E-3</v>
      </c>
      <c r="W162" s="271">
        <f t="shared" si="181"/>
        <v>-8.7634737319886181E-3</v>
      </c>
      <c r="X162" s="271">
        <f t="shared" ref="X162:Y162" si="182">X57 * (1 - X$116)</f>
        <v>-3.0988298329301047E-3</v>
      </c>
      <c r="Y162" s="271">
        <f t="shared" si="182"/>
        <v>-3.0988298329301047E-3</v>
      </c>
      <c r="Z162" s="256"/>
      <c r="AA162" s="256"/>
    </row>
    <row r="163" spans="4:27" x14ac:dyDescent="0.25">
      <c r="F163" t="s">
        <v>196</v>
      </c>
      <c r="G163" t="s">
        <v>269</v>
      </c>
      <c r="H163" s="256"/>
      <c r="I163" s="256"/>
      <c r="J163" s="271">
        <f t="shared" ref="J163:K163" si="183">J58 * (1 - J$117)</f>
        <v>4.2066949933430653E-3</v>
      </c>
      <c r="K163" s="271">
        <f t="shared" si="183"/>
        <v>4.2066949933430653E-3</v>
      </c>
      <c r="L163" s="271">
        <f t="shared" ref="L163:M163" si="184">L58 * (1 - L$117)</f>
        <v>3.795421167011264E-3</v>
      </c>
      <c r="M163" s="271">
        <f t="shared" si="184"/>
        <v>3.795421167011264E-3</v>
      </c>
      <c r="N163" s="271">
        <f t="shared" ref="N163:P163" si="185">N58 * (1 - N$117)</f>
        <v>3.3731632267447122E-3</v>
      </c>
      <c r="O163" s="271">
        <f t="shared" si="185"/>
        <v>3.2206435233444282E-3</v>
      </c>
      <c r="P163" s="271">
        <f t="shared" si="185"/>
        <v>0</v>
      </c>
      <c r="Q163" s="271">
        <f t="shared" ref="Q163:S163" si="186">Q58 * (1 - Q$117)</f>
        <v>2.7752423395024013E-3</v>
      </c>
      <c r="R163" s="271">
        <f t="shared" si="186"/>
        <v>-2.8081327770412543E-3</v>
      </c>
      <c r="S163" s="271">
        <f t="shared" si="186"/>
        <v>-2.7769889754474513E-3</v>
      </c>
      <c r="T163" s="271">
        <f t="shared" ref="T163:U163" si="187">T58 * (1 - T$117)</f>
        <v>-2.8081327770412543E-3</v>
      </c>
      <c r="U163" s="271">
        <f t="shared" si="187"/>
        <v>-2.8081327770412543E-3</v>
      </c>
      <c r="V163" s="271">
        <f t="shared" ref="V163:W163" si="188">V58 * (1 - V$117)</f>
        <v>-2.7769889754474513E-3</v>
      </c>
      <c r="W163" s="271">
        <f t="shared" si="188"/>
        <v>-2.7769889754474513E-3</v>
      </c>
      <c r="X163" s="271">
        <f t="shared" ref="X163:Y163" si="189">X58 * (1 - X$117)</f>
        <v>-9.8196406425261418E-4</v>
      </c>
      <c r="Y163" s="271">
        <f t="shared" si="189"/>
        <v>-9.8196406425261418E-4</v>
      </c>
      <c r="Z163" s="256"/>
      <c r="AA163" s="256"/>
    </row>
    <row r="164" spans="4:27" x14ac:dyDescent="0.25">
      <c r="F164" t="s">
        <v>197</v>
      </c>
      <c r="G164" t="s">
        <v>269</v>
      </c>
      <c r="H164" s="256"/>
      <c r="I164" s="256"/>
      <c r="J164" s="271">
        <f t="shared" ref="J164:K164" si="190">J59 * (1 - J$118)</f>
        <v>7.665837877896467E-2</v>
      </c>
      <c r="K164" s="271">
        <f t="shared" si="190"/>
        <v>7.665837877896467E-2</v>
      </c>
      <c r="L164" s="271">
        <f t="shared" ref="L164:M164" si="191">L59 * (1 - L$118)</f>
        <v>6.9163757749698587E-2</v>
      </c>
      <c r="M164" s="271">
        <f t="shared" si="191"/>
        <v>6.9163757749698587E-2</v>
      </c>
      <c r="N164" s="271">
        <f t="shared" ref="N164:P164" si="192">N59 * (1 - N$118)</f>
        <v>4.9175179037846253E-2</v>
      </c>
      <c r="O164" s="271">
        <f t="shared" si="192"/>
        <v>0</v>
      </c>
      <c r="P164" s="271">
        <f t="shared" si="192"/>
        <v>0</v>
      </c>
      <c r="Q164" s="271">
        <f t="shared" ref="Q164:S164" si="193">Q59 * (1 - Q$118)</f>
        <v>4.9546389435922558E-2</v>
      </c>
      <c r="R164" s="271">
        <f t="shared" si="193"/>
        <v>-5.117245401073911E-2</v>
      </c>
      <c r="S164" s="271">
        <f t="shared" si="193"/>
        <v>-5.0604922173281733E-2</v>
      </c>
      <c r="T164" s="271">
        <f t="shared" ref="T164:U164" si="194">T59 * (1 - T$118)</f>
        <v>-5.117245401073911E-2</v>
      </c>
      <c r="U164" s="271">
        <f t="shared" si="194"/>
        <v>-5.117245401073911E-2</v>
      </c>
      <c r="V164" s="271">
        <f t="shared" ref="V164:W164" si="195">V59 * (1 - V$118)</f>
        <v>-5.0604922173281733E-2</v>
      </c>
      <c r="W164" s="271">
        <f t="shared" si="195"/>
        <v>-5.0604922173281733E-2</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5.321610004640898E-3</v>
      </c>
      <c r="K165" s="271">
        <f t="shared" si="197"/>
        <v>5.321610004640898E-3</v>
      </c>
      <c r="L165" s="271">
        <f t="shared" ref="L165:M165" si="198">L60 * (1 - L$119)</f>
        <v>4.8013348450874497E-3</v>
      </c>
      <c r="M165" s="271">
        <f t="shared" si="198"/>
        <v>4.8013348450874497E-3</v>
      </c>
      <c r="N165" s="271">
        <f t="shared" ref="N165:P165" si="199">N60 * (1 - N$119)</f>
        <v>0</v>
      </c>
      <c r="O165" s="271">
        <f t="shared" si="199"/>
        <v>0</v>
      </c>
      <c r="P165" s="271">
        <f t="shared" si="199"/>
        <v>0</v>
      </c>
      <c r="Q165" s="271">
        <f t="shared" ref="Q165:S165" si="200">Q60 * (1 - Q$119)</f>
        <v>3.4395008858234635E-3</v>
      </c>
      <c r="R165" s="271">
        <f t="shared" si="200"/>
        <v>-3.5523819778497711E-3</v>
      </c>
      <c r="S165" s="271">
        <f t="shared" si="200"/>
        <v>0</v>
      </c>
      <c r="T165" s="271">
        <f t="shared" ref="T165:U165" si="201">T60 * (1 - T$119)</f>
        <v>-3.5523819778497711E-3</v>
      </c>
      <c r="U165" s="271">
        <f t="shared" si="201"/>
        <v>-3.5523819778497711E-3</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8.7403293451016155E-3</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5.3573989678757789E-2</v>
      </c>
      <c r="K171" s="421">
        <f t="shared" si="211"/>
        <v>5.3573989678757789E-2</v>
      </c>
      <c r="L171" s="421">
        <f t="shared" ref="L171:M171" si="212">L66 * (1 - L$112)</f>
        <v>4.8336248468161258E-2</v>
      </c>
      <c r="M171" s="421">
        <f t="shared" si="212"/>
        <v>4.8336248468161258E-2</v>
      </c>
      <c r="N171" s="421">
        <f t="shared" ref="N171:P171" si="213">N66 * (1 - N$112)</f>
        <v>4.295862005216905E-2</v>
      </c>
      <c r="O171" s="421">
        <f t="shared" si="213"/>
        <v>4.1016218944243607E-2</v>
      </c>
      <c r="P171" s="421">
        <f t="shared" si="213"/>
        <v>3.7739730501875707E-2</v>
      </c>
      <c r="Q171" s="421">
        <f t="shared" ref="Q171:S171" si="214">Q66 * (1 - Q$112)</f>
        <v>4.7558125916979284E-2</v>
      </c>
      <c r="R171" s="421">
        <f t="shared" si="214"/>
        <v>-3.576272504944137E-2</v>
      </c>
      <c r="S171" s="421">
        <f t="shared" si="214"/>
        <v>-3.5366095936138882E-2</v>
      </c>
      <c r="T171" s="421">
        <f t="shared" ref="T171:U171" si="215">T66 * (1 - T$112)</f>
        <v>-3.576272504944137E-2</v>
      </c>
      <c r="U171" s="421">
        <f t="shared" si="215"/>
        <v>-3.576272504944137E-2</v>
      </c>
      <c r="V171" s="421">
        <f t="shared" ref="V171:W171" si="216">V66 * (1 - V$112)</f>
        <v>-3.5366095936138882E-2</v>
      </c>
      <c r="W171" s="421">
        <f t="shared" si="216"/>
        <v>-3.5366095936138882E-2</v>
      </c>
      <c r="X171" s="421">
        <f t="shared" ref="X171:Y171" si="217">X66 * (1 - X$112)</f>
        <v>-3.4738099840076593E-2</v>
      </c>
      <c r="Y171" s="421">
        <f t="shared" si="217"/>
        <v>-3.4738099840076593E-2</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0.20752319439849859</v>
      </c>
      <c r="K173" s="271">
        <f t="shared" si="225"/>
        <v>0.20752319439849859</v>
      </c>
      <c r="L173" s="271">
        <f t="shared" ref="L173:M173" si="226">L68 * (1 - L$113)</f>
        <v>0.18723437898689163</v>
      </c>
      <c r="M173" s="271">
        <f t="shared" si="226"/>
        <v>0.18723437898689163</v>
      </c>
      <c r="N173" s="271">
        <f t="shared" ref="N173:P173" si="227">N68 * (1 - N$113)</f>
        <v>0.1664036991389555</v>
      </c>
      <c r="O173" s="271">
        <f t="shared" si="227"/>
        <v>0.15887965089955958</v>
      </c>
      <c r="P173" s="271">
        <f t="shared" si="227"/>
        <v>0.13741663273283283</v>
      </c>
      <c r="Q173" s="271">
        <f t="shared" ref="Q173:S173" si="228">Q68 * (1 - Q$113)</f>
        <v>0.13690727671839384</v>
      </c>
      <c r="R173" s="271">
        <f t="shared" si="228"/>
        <v>-0.13852981618798416</v>
      </c>
      <c r="S173" s="271">
        <f t="shared" si="228"/>
        <v>-0.13699344114708231</v>
      </c>
      <c r="T173" s="271">
        <f t="shared" ref="T173:U173" si="229">T68 * (1 - T$113)</f>
        <v>-0.13852981618798416</v>
      </c>
      <c r="U173" s="271">
        <f t="shared" si="229"/>
        <v>-0.13852981618798416</v>
      </c>
      <c r="V173" s="271">
        <f t="shared" ref="V173:W173" si="230">V68 * (1 - V$113)</f>
        <v>-0.13699344114708231</v>
      </c>
      <c r="W173" s="271">
        <f t="shared" si="230"/>
        <v>-0.13699344114708231</v>
      </c>
      <c r="X173" s="271">
        <f t="shared" ref="X173:Y173" si="231">X68 * (1 - X$113)</f>
        <v>-0.13456084733232099</v>
      </c>
      <c r="Y173" s="271">
        <f t="shared" si="231"/>
        <v>-0.13456084733232099</v>
      </c>
      <c r="Z173" s="256"/>
      <c r="AA173" s="256"/>
    </row>
    <row r="174" spans="4:27" x14ac:dyDescent="0.25">
      <c r="F174" t="s">
        <v>193</v>
      </c>
      <c r="G174" t="s">
        <v>269</v>
      </c>
      <c r="H174" s="256"/>
      <c r="I174" s="256"/>
      <c r="J174" s="271">
        <f t="shared" ref="J174:K174" si="232">J69 * (1 - J$114)</f>
        <v>1.8158456125769894E-2</v>
      </c>
      <c r="K174" s="271">
        <f t="shared" si="232"/>
        <v>1.8158456125769894E-2</v>
      </c>
      <c r="L174" s="271">
        <f t="shared" ref="L174:M174" si="233">L69 * (1 - L$114)</f>
        <v>1.6383167510136604E-2</v>
      </c>
      <c r="M174" s="271">
        <f t="shared" si="233"/>
        <v>1.6383167510136604E-2</v>
      </c>
      <c r="N174" s="271">
        <f t="shared" ref="N174:P174" si="234">N69 * (1 - N$114)</f>
        <v>1.4560465295162197E-2</v>
      </c>
      <c r="O174" s="271">
        <f t="shared" si="234"/>
        <v>1.390210467075464E-2</v>
      </c>
      <c r="P174" s="271">
        <f t="shared" si="234"/>
        <v>1.2791566292260123E-2</v>
      </c>
      <c r="Q174" s="271">
        <f t="shared" ref="Q174:S174" si="235">Q69 * (1 - Q$114)</f>
        <v>1.1979503229965596E-2</v>
      </c>
      <c r="R174" s="271">
        <f t="shared" si="235"/>
        <v>-1.2121476814442662E-2</v>
      </c>
      <c r="S174" s="271">
        <f t="shared" si="235"/>
        <v>-1.1987042690807441E-2</v>
      </c>
      <c r="T174" s="271">
        <f t="shared" ref="T174:U174" si="236">T69 * (1 - T$114)</f>
        <v>-1.2121476814442662E-2</v>
      </c>
      <c r="U174" s="271">
        <f t="shared" si="236"/>
        <v>-1.2121476814442662E-2</v>
      </c>
      <c r="V174" s="271">
        <f t="shared" ref="V174:W174" si="237">V69 * (1 - V$114)</f>
        <v>-1.1987042690807441E-2</v>
      </c>
      <c r="W174" s="271">
        <f t="shared" si="237"/>
        <v>-1.1987042690807441E-2</v>
      </c>
      <c r="X174" s="271">
        <f t="shared" ref="X174:Y174" si="238">X69 * (1 - X$114)</f>
        <v>-1.1774188661718333E-2</v>
      </c>
      <c r="Y174" s="271">
        <f t="shared" si="238"/>
        <v>-1.1774188661718333E-2</v>
      </c>
      <c r="Z174" s="256"/>
      <c r="AA174" s="256"/>
    </row>
    <row r="175" spans="4:27" x14ac:dyDescent="0.25">
      <c r="F175" t="s">
        <v>194</v>
      </c>
      <c r="G175" t="s">
        <v>269</v>
      </c>
      <c r="H175" s="256"/>
      <c r="I175" s="256"/>
      <c r="J175" s="271">
        <f t="shared" ref="J175:K175" si="239">J70 * (1 - J$115)</f>
        <v>6.9599729192386273E-2</v>
      </c>
      <c r="K175" s="271">
        <f t="shared" si="239"/>
        <v>6.9599729192386273E-2</v>
      </c>
      <c r="L175" s="271">
        <f t="shared" ref="L175:M175" si="240">L70 * (1 - L$115)</f>
        <v>6.2795207594812164E-2</v>
      </c>
      <c r="M175" s="271">
        <f t="shared" si="240"/>
        <v>6.2795207594812164E-2</v>
      </c>
      <c r="N175" s="271">
        <f t="shared" ref="N175:P175" si="241">N70 * (1 - N$115)</f>
        <v>5.5808953935254264E-2</v>
      </c>
      <c r="O175" s="271">
        <f t="shared" si="241"/>
        <v>5.3285516873627217E-2</v>
      </c>
      <c r="P175" s="271">
        <f t="shared" si="241"/>
        <v>3.9223138518887229E-2</v>
      </c>
      <c r="Q175" s="271">
        <f t="shared" ref="Q175:S175" si="242">Q70 * (1 - Q$115)</f>
        <v>4.4984192753982112E-2</v>
      </c>
      <c r="R175" s="271">
        <f t="shared" si="242"/>
        <v>-4.6460530446733046E-2</v>
      </c>
      <c r="S175" s="271">
        <f t="shared" si="242"/>
        <v>-4.5945256541593697E-2</v>
      </c>
      <c r="T175" s="271">
        <f t="shared" ref="T175:U175" si="243">T70 * (1 - T$115)</f>
        <v>-4.6460530446733046E-2</v>
      </c>
      <c r="U175" s="271">
        <f t="shared" si="243"/>
        <v>-4.6460530446733046E-2</v>
      </c>
      <c r="V175" s="271">
        <f t="shared" ref="V175:W175" si="244">V70 * (1 - V$115)</f>
        <v>-4.5945256541593697E-2</v>
      </c>
      <c r="W175" s="271">
        <f t="shared" si="244"/>
        <v>-4.5945256541593697E-2</v>
      </c>
      <c r="X175" s="271">
        <f t="shared" ref="X175:Y175" si="245">X70 * (1 - X$115)</f>
        <v>-4.5129406191789678E-2</v>
      </c>
      <c r="Y175" s="271">
        <f t="shared" si="245"/>
        <v>-4.5129406191789678E-2</v>
      </c>
      <c r="Z175" s="256"/>
      <c r="AA175" s="256"/>
    </row>
    <row r="176" spans="4:27" x14ac:dyDescent="0.25">
      <c r="F176" t="s">
        <v>195</v>
      </c>
      <c r="G176" t="s">
        <v>269</v>
      </c>
      <c r="H176" s="256"/>
      <c r="I176" s="256"/>
      <c r="J176" s="271">
        <f t="shared" ref="J176:K176" si="246">J71 * (1 - J$116)</f>
        <v>5.25089482307095E-2</v>
      </c>
      <c r="K176" s="271">
        <f t="shared" si="246"/>
        <v>5.25089482307095E-2</v>
      </c>
      <c r="L176" s="271">
        <f t="shared" ref="L176:M176" si="247">L71 * (1 - L$116)</f>
        <v>4.7375332389847147E-2</v>
      </c>
      <c r="M176" s="271">
        <f t="shared" si="247"/>
        <v>4.7375332389847147E-2</v>
      </c>
      <c r="N176" s="271">
        <f t="shared" ref="N176:P176" si="248">N71 * (1 - N$116)</f>
        <v>4.2104610276513695E-2</v>
      </c>
      <c r="O176" s="271">
        <f t="shared" si="248"/>
        <v>4.0200823759382769E-2</v>
      </c>
      <c r="P176" s="271">
        <f t="shared" si="248"/>
        <v>0</v>
      </c>
      <c r="Q176" s="271">
        <f t="shared" ref="Q176:S176" si="249">Q71 * (1 - Q$116)</f>
        <v>3.3937957459430727E-2</v>
      </c>
      <c r="R176" s="271">
        <f t="shared" si="249"/>
        <v>-3.5051768394893164E-2</v>
      </c>
      <c r="S176" s="271">
        <f t="shared" si="249"/>
        <v>-3.4663024198276979E-2</v>
      </c>
      <c r="T176" s="271">
        <f t="shared" ref="T176:U176" si="250">T71 * (1 - T$116)</f>
        <v>-3.5051768394893164E-2</v>
      </c>
      <c r="U176" s="271">
        <f t="shared" si="250"/>
        <v>-3.5051768394893164E-2</v>
      </c>
      <c r="V176" s="271">
        <f t="shared" ref="V176:W176" si="251">V71 * (1 - V$116)</f>
        <v>-3.4663024198276979E-2</v>
      </c>
      <c r="W176" s="271">
        <f t="shared" si="251"/>
        <v>-3.4663024198276979E-2</v>
      </c>
      <c r="X176" s="271">
        <f t="shared" ref="X176:Y176" si="252">X71 * (1 - X$116)</f>
        <v>-3.4047512553634675E-2</v>
      </c>
      <c r="Y176" s="271">
        <f t="shared" si="252"/>
        <v>-3.4047512553634675E-2</v>
      </c>
      <c r="Z176" s="256"/>
      <c r="AA176" s="256"/>
    </row>
    <row r="177" spans="3:27" x14ac:dyDescent="0.25">
      <c r="F177" t="s">
        <v>196</v>
      </c>
      <c r="G177" t="s">
        <v>269</v>
      </c>
      <c r="H177" s="256"/>
      <c r="I177" s="256"/>
      <c r="J177" s="271">
        <f t="shared" ref="J177:K177" si="253">J72 * (1 - J$117)</f>
        <v>1.6639151871564103E-2</v>
      </c>
      <c r="K177" s="271">
        <f t="shared" si="253"/>
        <v>1.6639151871564103E-2</v>
      </c>
      <c r="L177" s="271">
        <f t="shared" ref="L177:M177" si="254">L72 * (1 - L$117)</f>
        <v>1.5012400308172106E-2</v>
      </c>
      <c r="M177" s="271">
        <f t="shared" si="254"/>
        <v>1.5012400308172106E-2</v>
      </c>
      <c r="N177" s="271">
        <f t="shared" ref="N177:P177" si="255">N72 * (1 - N$117)</f>
        <v>1.3342202205341405E-2</v>
      </c>
      <c r="O177" s="271">
        <f t="shared" si="255"/>
        <v>1.273892611513301E-2</v>
      </c>
      <c r="P177" s="271">
        <f t="shared" si="255"/>
        <v>0</v>
      </c>
      <c r="Q177" s="271">
        <f t="shared" ref="Q177:S177" si="256">Q72 * (1 - Q$117)</f>
        <v>1.097718727895646E-2</v>
      </c>
      <c r="R177" s="271">
        <f t="shared" si="256"/>
        <v>-1.1107282041281087E-2</v>
      </c>
      <c r="S177" s="271">
        <f t="shared" si="256"/>
        <v>-1.0984095918826955E-2</v>
      </c>
      <c r="T177" s="271">
        <f t="shared" ref="T177:U177" si="257">T72 * (1 - T$117)</f>
        <v>-1.1107282041281087E-2</v>
      </c>
      <c r="U177" s="271">
        <f t="shared" si="257"/>
        <v>-1.1107282041281087E-2</v>
      </c>
      <c r="V177" s="271">
        <f t="shared" ref="V177:W177" si="258">V72 * (1 - V$117)</f>
        <v>-1.0984095918826955E-2</v>
      </c>
      <c r="W177" s="271">
        <f t="shared" si="258"/>
        <v>-1.0984095918826955E-2</v>
      </c>
      <c r="X177" s="271">
        <f t="shared" ref="X177:Y177" si="259">X72 * (1 - X$117)</f>
        <v>-1.078905122494124E-2</v>
      </c>
      <c r="Y177" s="271">
        <f t="shared" si="259"/>
        <v>-1.078905122494124E-2</v>
      </c>
      <c r="Z177" s="256"/>
      <c r="AA177" s="256"/>
    </row>
    <row r="178" spans="3:27" x14ac:dyDescent="0.25">
      <c r="F178" t="s">
        <v>197</v>
      </c>
      <c r="G178" t="s">
        <v>269</v>
      </c>
      <c r="H178" s="256"/>
      <c r="I178" s="256"/>
      <c r="J178" s="271">
        <f t="shared" ref="J178:K178" si="260">J73 * (1 - J$118)</f>
        <v>0.30321437821129371</v>
      </c>
      <c r="K178" s="271">
        <f t="shared" si="260"/>
        <v>0.30321437821129371</v>
      </c>
      <c r="L178" s="271">
        <f t="shared" ref="L178:M178" si="261">L73 * (1 - L$118)</f>
        <v>0.27357017112636933</v>
      </c>
      <c r="M178" s="271">
        <f t="shared" si="261"/>
        <v>0.27357017112636933</v>
      </c>
      <c r="N178" s="271">
        <f t="shared" ref="N178:P178" si="262">N73 * (1 - N$118)</f>
        <v>0.19450739205407153</v>
      </c>
      <c r="O178" s="271">
        <f t="shared" si="262"/>
        <v>0</v>
      </c>
      <c r="P178" s="271">
        <f t="shared" si="262"/>
        <v>0</v>
      </c>
      <c r="Q178" s="271">
        <f t="shared" ref="Q178:S178" si="263">Q73 * (1 - Q$118)</f>
        <v>0.19597567682386582</v>
      </c>
      <c r="R178" s="271">
        <f t="shared" si="263"/>
        <v>-0.20240740896897219</v>
      </c>
      <c r="S178" s="271">
        <f t="shared" si="263"/>
        <v>-0.20016259482144202</v>
      </c>
      <c r="T178" s="271">
        <f t="shared" ref="T178:U178" si="264">T73 * (1 - T$118)</f>
        <v>-0.20240740896897219</v>
      </c>
      <c r="U178" s="271">
        <f t="shared" si="264"/>
        <v>-0.20240740896897219</v>
      </c>
      <c r="V178" s="271">
        <f t="shared" ref="V178:W178" si="265">V73 * (1 - V$118)</f>
        <v>-0.20016259482144202</v>
      </c>
      <c r="W178" s="271">
        <f t="shared" si="265"/>
        <v>-0.20016259482144202</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0.10524542094040229</v>
      </c>
      <c r="K179" s="271">
        <f t="shared" si="267"/>
        <v>0.10524542094040229</v>
      </c>
      <c r="L179" s="271">
        <f t="shared" ref="L179:M179" si="268">L74 * (1 - L$119)</f>
        <v>9.4955944987770449E-2</v>
      </c>
      <c r="M179" s="271">
        <f t="shared" si="268"/>
        <v>9.4955944987770449E-2</v>
      </c>
      <c r="N179" s="271">
        <f t="shared" ref="N179:P179" si="269">N74 * (1 - N$119)</f>
        <v>0</v>
      </c>
      <c r="O179" s="271">
        <f t="shared" si="269"/>
        <v>0</v>
      </c>
      <c r="P179" s="271">
        <f t="shared" si="269"/>
        <v>0</v>
      </c>
      <c r="Q179" s="271">
        <f t="shared" ref="Q179:S179" si="270">Q74 * (1 - Q$119)</f>
        <v>6.802297016085157E-2</v>
      </c>
      <c r="R179" s="271">
        <f t="shared" si="270"/>
        <v>-7.0255418242571296E-2</v>
      </c>
      <c r="S179" s="271">
        <f t="shared" si="270"/>
        <v>0</v>
      </c>
      <c r="T179" s="271">
        <f t="shared" ref="T179:U179" si="271">T74 * (1 - T$119)</f>
        <v>-7.0255418242571296E-2</v>
      </c>
      <c r="U179" s="271">
        <f t="shared" si="271"/>
        <v>-7.0255418242571296E-2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0.17285739471339631</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1.2720976286544341</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3.7918768320575905E-2</v>
      </c>
      <c r="K189" s="271">
        <f t="shared" si="295"/>
        <v>3.7918768320575905E-2</v>
      </c>
      <c r="L189" s="271">
        <f t="shared" ref="L189:M189" si="296">L84 * (1 - L$113)</f>
        <v>3.4211583235450697E-2</v>
      </c>
      <c r="M189" s="271">
        <f t="shared" si="296"/>
        <v>3.4211583235450697E-2</v>
      </c>
      <c r="N189" s="271">
        <f t="shared" ref="N189:P189" si="297">N84 * (1 - N$113)</f>
        <v>3.040538834044914E-2</v>
      </c>
      <c r="O189" s="271">
        <f t="shared" si="297"/>
        <v>2.9030589524107513E-2</v>
      </c>
      <c r="P189" s="271">
        <f t="shared" si="297"/>
        <v>2.5108853374645506E-2</v>
      </c>
      <c r="Q189" s="271">
        <f t="shared" ref="Q189:S189" si="298">Q84 * (1 - Q$113)</f>
        <v>2.3413289272418467E-2</v>
      </c>
      <c r="R189" s="271">
        <f t="shared" si="298"/>
        <v>-2.5312254954196776E-2</v>
      </c>
      <c r="S189" s="271">
        <f t="shared" si="298"/>
        <v>-2.5031527542505136E-2</v>
      </c>
      <c r="T189" s="271">
        <f t="shared" ref="T189:U189" si="299">T84 * (1 - T$113)</f>
        <v>-2.5312254954196776E-2</v>
      </c>
      <c r="U189" s="271">
        <f t="shared" si="299"/>
        <v>-2.5312254954196776E-2</v>
      </c>
      <c r="V189" s="271">
        <f t="shared" ref="V189:W189" si="300">V84 * (1 - V$113)</f>
        <v>-2.5031527542505136E-2</v>
      </c>
      <c r="W189" s="271">
        <f t="shared" si="300"/>
        <v>-2.5031527542505136E-2</v>
      </c>
      <c r="X189" s="271">
        <f t="shared" ref="X189:Y189" si="301">X84 * (1 - X$113)</f>
        <v>-2.4587042473993355E-2</v>
      </c>
      <c r="Y189" s="271">
        <f t="shared" si="301"/>
        <v>-2.4587042473993355E-2</v>
      </c>
      <c r="Z189" s="256"/>
      <c r="AA189" s="256"/>
    </row>
    <row r="190" spans="3:27" x14ac:dyDescent="0.25">
      <c r="F190" t="s">
        <v>193</v>
      </c>
      <c r="G190" t="s">
        <v>269</v>
      </c>
      <c r="H190" s="256"/>
      <c r="I190" s="256"/>
      <c r="J190" s="271">
        <f t="shared" ref="J190:K190" si="302">J85 * (1 - J$114)</f>
        <v>3.3179244994187142E-3</v>
      </c>
      <c r="K190" s="271">
        <f t="shared" si="302"/>
        <v>3.3179244994187142E-3</v>
      </c>
      <c r="L190" s="271">
        <f t="shared" ref="L190:M190" si="303">L85 * (1 - L$114)</f>
        <v>2.9935426494116786E-3</v>
      </c>
      <c r="M190" s="271">
        <f t="shared" si="303"/>
        <v>2.9935426494116786E-3</v>
      </c>
      <c r="N190" s="271">
        <f t="shared" ref="N190:P190" si="304">N85 * (1 - N$114)</f>
        <v>2.6604973567765961E-3</v>
      </c>
      <c r="O190" s="271">
        <f t="shared" si="304"/>
        <v>2.5402012903023973E-3</v>
      </c>
      <c r="P190" s="271">
        <f t="shared" si="304"/>
        <v>1.4958611333234461E-3</v>
      </c>
      <c r="Q190" s="271">
        <f t="shared" ref="Q190:S190" si="305">Q85 * (1 - Q$114)</f>
        <v>2.0486827375872621E-3</v>
      </c>
      <c r="R190" s="271">
        <f t="shared" si="305"/>
        <v>-2.214843850887683E-3</v>
      </c>
      <c r="S190" s="271">
        <f t="shared" si="305"/>
        <v>-2.1902799634471539E-3</v>
      </c>
      <c r="T190" s="271">
        <f t="shared" ref="T190:U190" si="306">T85 * (1 - T$114)</f>
        <v>-2.214843850887683E-3</v>
      </c>
      <c r="U190" s="271">
        <f t="shared" si="306"/>
        <v>-2.214843850887683E-3</v>
      </c>
      <c r="V190" s="271">
        <f t="shared" ref="V190:W190" si="307">V85 * (1 - V$114)</f>
        <v>-2.1902799634471539E-3</v>
      </c>
      <c r="W190" s="271">
        <f t="shared" si="307"/>
        <v>-2.1902799634471539E-3</v>
      </c>
      <c r="X190" s="271">
        <f t="shared" ref="X190:Y190" si="308">X85 * (1 - X$114)</f>
        <v>-1.3768877706664428E-3</v>
      </c>
      <c r="Y190" s="271">
        <f t="shared" si="308"/>
        <v>-1.3768877706664428E-3</v>
      </c>
      <c r="Z190" s="256"/>
      <c r="AA190" s="256"/>
    </row>
    <row r="191" spans="3:27" x14ac:dyDescent="0.25">
      <c r="F191" t="s">
        <v>194</v>
      </c>
      <c r="G191" t="s">
        <v>269</v>
      </c>
      <c r="H191" s="256"/>
      <c r="I191" s="256"/>
      <c r="J191" s="271">
        <f t="shared" ref="J191:K191" si="309">J86 * (1 - J$115)</f>
        <v>4.48245674756588E-3</v>
      </c>
      <c r="K191" s="271">
        <f t="shared" si="309"/>
        <v>4.48245674756588E-3</v>
      </c>
      <c r="L191" s="271">
        <f t="shared" ref="L191:M191" si="310">L86 * (1 - L$115)</f>
        <v>4.0442226609835362E-3</v>
      </c>
      <c r="M191" s="271">
        <f t="shared" si="310"/>
        <v>4.0442226609835362E-3</v>
      </c>
      <c r="N191" s="271">
        <f t="shared" ref="N191:P191" si="311">N86 * (1 - N$115)</f>
        <v>3.5942844181215535E-3</v>
      </c>
      <c r="O191" s="271">
        <f t="shared" si="311"/>
        <v>3.4317665805494888E-3</v>
      </c>
      <c r="P191" s="271">
        <f t="shared" si="311"/>
        <v>1.6167053425506059E-3</v>
      </c>
      <c r="Q191" s="271">
        <f t="shared" ref="Q191:S191" si="312">Q86 * (1 - Q$115)</f>
        <v>2.7677337933182645E-3</v>
      </c>
      <c r="R191" s="271">
        <f t="shared" si="312"/>
        <v>-2.9922144900993448E-3</v>
      </c>
      <c r="S191" s="271">
        <f t="shared" si="312"/>
        <v>-2.9590291168265239E-3</v>
      </c>
      <c r="T191" s="271">
        <f t="shared" ref="T191:U191" si="313">T86 * (1 - T$115)</f>
        <v>-2.9922144900993448E-3</v>
      </c>
      <c r="U191" s="271">
        <f t="shared" si="313"/>
        <v>-2.9922144900993448E-3</v>
      </c>
      <c r="V191" s="271">
        <f t="shared" ref="V191:W191" si="314">V86 * (1 - V$115)</f>
        <v>-2.9590291168265239E-3</v>
      </c>
      <c r="W191" s="271">
        <f t="shared" si="314"/>
        <v>-2.9590291168265239E-3</v>
      </c>
      <c r="X191" s="271">
        <f t="shared" ref="X191:Y191" si="315">X86 * (1 - X$115)</f>
        <v>-1.8601507898525168E-3</v>
      </c>
      <c r="Y191" s="271">
        <f t="shared" si="315"/>
        <v>-1.8601507898525168E-3</v>
      </c>
      <c r="Z191" s="256"/>
      <c r="AA191" s="256"/>
    </row>
    <row r="192" spans="3:27" x14ac:dyDescent="0.25">
      <c r="F192" t="s">
        <v>195</v>
      </c>
      <c r="G192" t="s">
        <v>269</v>
      </c>
      <c r="H192" s="256"/>
      <c r="I192" s="256"/>
      <c r="J192" s="271">
        <f t="shared" ref="J192:K192" si="316">J87 * (1 - J$116)</f>
        <v>8.4543823674129693E-4</v>
      </c>
      <c r="K192" s="271">
        <f t="shared" si="316"/>
        <v>8.4543823674129693E-4</v>
      </c>
      <c r="L192" s="271">
        <f t="shared" ref="L192:M192" si="317">L87 * (1 - L$116)</f>
        <v>7.6278270333513453E-4</v>
      </c>
      <c r="M192" s="271">
        <f t="shared" si="317"/>
        <v>7.6278270333513453E-4</v>
      </c>
      <c r="N192" s="271">
        <f t="shared" ref="N192:P192" si="318">N87 * (1 - N$116)</f>
        <v>6.7791964360917542E-4</v>
      </c>
      <c r="O192" s="271">
        <f t="shared" si="318"/>
        <v>6.4726707922903987E-4</v>
      </c>
      <c r="P192" s="271">
        <f t="shared" si="318"/>
        <v>0</v>
      </c>
      <c r="Q192" s="271">
        <f t="shared" ref="Q192:S192" si="319">Q87 * (1 - Q$116)</f>
        <v>5.2202354864058927E-4</v>
      </c>
      <c r="R192" s="271">
        <f t="shared" si="319"/>
        <v>-5.6436295650483996E-4</v>
      </c>
      <c r="S192" s="271">
        <f t="shared" si="319"/>
        <v>-5.5810384792992474E-4</v>
      </c>
      <c r="T192" s="271">
        <f t="shared" ref="T192:U192" si="320">T87 * (1 - T$116)</f>
        <v>-5.6436295650483996E-4</v>
      </c>
      <c r="U192" s="271">
        <f t="shared" si="320"/>
        <v>-5.6436295650483996E-4</v>
      </c>
      <c r="V192" s="271">
        <f t="shared" ref="V192:W192" si="321">V87 * (1 - V$116)</f>
        <v>-5.5810384792992474E-4</v>
      </c>
      <c r="W192" s="271">
        <f t="shared" si="321"/>
        <v>-5.5810384792992474E-4</v>
      </c>
      <c r="X192" s="271">
        <f t="shared" ref="X192:Y192" si="322">X87 * (1 - X$116)</f>
        <v>-1.9734969336707126E-4</v>
      </c>
      <c r="Y192" s="271">
        <f t="shared" si="322"/>
        <v>-1.9734969336707126E-4</v>
      </c>
      <c r="Z192" s="256"/>
      <c r="AA192" s="256"/>
    </row>
    <row r="193" spans="4:27" x14ac:dyDescent="0.25">
      <c r="F193" t="s">
        <v>196</v>
      </c>
      <c r="G193" t="s">
        <v>269</v>
      </c>
      <c r="H193" s="256"/>
      <c r="I193" s="256"/>
      <c r="J193" s="271">
        <f t="shared" ref="J193:K193" si="323">J88 * (1 - J$117)</f>
        <v>7.6007906814641926E-4</v>
      </c>
      <c r="K193" s="271">
        <f t="shared" si="323"/>
        <v>7.6007906814641926E-4</v>
      </c>
      <c r="L193" s="271">
        <f t="shared" ref="L193:M193" si="324">L88 * (1 - L$117)</f>
        <v>6.8576880149624243E-4</v>
      </c>
      <c r="M193" s="271">
        <f t="shared" si="324"/>
        <v>6.8576880149624243E-4</v>
      </c>
      <c r="N193" s="271">
        <f t="shared" ref="N193:P193" si="325">N88 * (1 - N$117)</f>
        <v>6.0947389010782037E-4</v>
      </c>
      <c r="O193" s="271">
        <f t="shared" si="325"/>
        <v>5.8191614365415414E-4</v>
      </c>
      <c r="P193" s="271">
        <f t="shared" si="325"/>
        <v>0</v>
      </c>
      <c r="Q193" s="271">
        <f t="shared" ref="Q193:S193" si="326">Q88 * (1 - Q$117)</f>
        <v>4.6931775162026404E-4</v>
      </c>
      <c r="R193" s="271">
        <f t="shared" si="326"/>
        <v>-5.0738238635854153E-4</v>
      </c>
      <c r="S193" s="271">
        <f t="shared" si="326"/>
        <v>-5.0175522495715284E-4</v>
      </c>
      <c r="T193" s="271">
        <f t="shared" ref="T193:U193" si="327">T88 * (1 - T$117)</f>
        <v>-5.0738238635854153E-4</v>
      </c>
      <c r="U193" s="271">
        <f t="shared" si="327"/>
        <v>-5.0738238635854153E-4</v>
      </c>
      <c r="V193" s="271">
        <f t="shared" ref="V193:W193" si="328">V88 * (1 - V$117)</f>
        <v>-5.0175522495715284E-4</v>
      </c>
      <c r="W193" s="271">
        <f t="shared" si="328"/>
        <v>-5.0175522495715284E-4</v>
      </c>
      <c r="X193" s="271">
        <f t="shared" ref="X193:Y193" si="329">X88 * (1 - X$117)</f>
        <v>-1.7742439898578346E-4</v>
      </c>
      <c r="Y193" s="271">
        <f t="shared" si="329"/>
        <v>-1.7742439898578346E-4</v>
      </c>
      <c r="Z193" s="256"/>
      <c r="AA193" s="256"/>
    </row>
    <row r="194" spans="4:27" x14ac:dyDescent="0.25">
      <c r="F194" t="s">
        <v>197</v>
      </c>
      <c r="G194" t="s">
        <v>269</v>
      </c>
      <c r="H194" s="256"/>
      <c r="I194" s="256"/>
      <c r="J194" s="271">
        <f t="shared" ref="J194:K194" si="330">J89 * (1 - J$118)</f>
        <v>4.8820065514022402E-3</v>
      </c>
      <c r="K194" s="271">
        <f t="shared" si="330"/>
        <v>4.8820065514022402E-3</v>
      </c>
      <c r="L194" s="271">
        <f t="shared" ref="L194:M194" si="331">L89 * (1 - L$118)</f>
        <v>4.4047098807975379E-3</v>
      </c>
      <c r="M194" s="271">
        <f t="shared" si="331"/>
        <v>4.4047098807975379E-3</v>
      </c>
      <c r="N194" s="271">
        <f t="shared" ref="N194:P194" si="332">N89 * (1 - N$118)</f>
        <v>3.1317326305760661E-3</v>
      </c>
      <c r="O194" s="271">
        <f t="shared" si="332"/>
        <v>0</v>
      </c>
      <c r="P194" s="271">
        <f t="shared" si="332"/>
        <v>0</v>
      </c>
      <c r="Q194" s="271">
        <f t="shared" ref="Q194:S194" si="333">Q89 * (1 - Q$118)</f>
        <v>3.0144394631034972E-3</v>
      </c>
      <c r="R194" s="271">
        <f t="shared" si="333"/>
        <v>-3.258929548355004E-3</v>
      </c>
      <c r="S194" s="271">
        <f t="shared" si="333"/>
        <v>-3.2227861522549483E-3</v>
      </c>
      <c r="T194" s="271">
        <f t="shared" ref="T194:U194" si="334">T89 * (1 - T$118)</f>
        <v>-3.258929548355004E-3</v>
      </c>
      <c r="U194" s="271">
        <f t="shared" si="334"/>
        <v>-3.258929548355004E-3</v>
      </c>
      <c r="V194" s="271">
        <f t="shared" ref="V194:W194" si="335">V89 * (1 - V$118)</f>
        <v>-3.2227861522549483E-3</v>
      </c>
      <c r="W194" s="271">
        <f t="shared" si="335"/>
        <v>-3.2227861522549483E-3</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3.3890796179730331E-4</v>
      </c>
      <c r="K195" s="271">
        <f t="shared" si="337"/>
        <v>3.3890796179730331E-4</v>
      </c>
      <c r="L195" s="271">
        <f t="shared" ref="L195:M195" si="338">L90 * (1 - L$119)</f>
        <v>3.0577411814016668E-4</v>
      </c>
      <c r="M195" s="271">
        <f t="shared" si="338"/>
        <v>3.0577411814016668E-4</v>
      </c>
      <c r="N195" s="271">
        <f t="shared" ref="N195:P195" si="339">N90 * (1 - N$119)</f>
        <v>0</v>
      </c>
      <c r="O195" s="271">
        <f t="shared" si="339"/>
        <v>0</v>
      </c>
      <c r="P195" s="271">
        <f t="shared" si="339"/>
        <v>0</v>
      </c>
      <c r="Q195" s="271">
        <f t="shared" ref="Q195:S195" si="340">Q90 * (1 - Q$119)</f>
        <v>2.0926181143864468E-4</v>
      </c>
      <c r="R195" s="271">
        <f t="shared" si="340"/>
        <v>-2.2623426643226564E-4</v>
      </c>
      <c r="S195" s="271">
        <f t="shared" si="340"/>
        <v>0</v>
      </c>
      <c r="T195" s="271">
        <f t="shared" ref="T195:U195" si="341">T90 * (1 - T$119)</f>
        <v>-2.2623426643226564E-4</v>
      </c>
      <c r="U195" s="271">
        <f t="shared" si="341"/>
        <v>-2.2623426643226564E-4</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5.3176818731605466E-4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3.7807678503997979E-3</v>
      </c>
      <c r="K201" s="421">
        <f t="shared" si="351"/>
        <v>3.7807678503997979E-3</v>
      </c>
      <c r="L201" s="421">
        <f t="shared" ref="L201:M201" si="352">L96 * (1 - L$112)</f>
        <v>3.4111354280904073E-3</v>
      </c>
      <c r="M201" s="421">
        <f t="shared" si="352"/>
        <v>3.4111354280904073E-3</v>
      </c>
      <c r="N201" s="421">
        <f t="shared" ref="N201:P201" si="353">N96 * (1 - N$112)</f>
        <v>3.0316310314887633E-3</v>
      </c>
      <c r="O201" s="421">
        <f t="shared" si="353"/>
        <v>2.8945539217670405E-3</v>
      </c>
      <c r="P201" s="421">
        <f t="shared" si="353"/>
        <v>2.6633289889332113E-3</v>
      </c>
      <c r="Q201" s="421">
        <f t="shared" ref="Q201:S201" si="354">Q96 * (1 - Q$112)</f>
        <v>2.3344695852168906E-3</v>
      </c>
      <c r="R201" s="421">
        <f t="shared" si="354"/>
        <v>-2.5238098174201638E-3</v>
      </c>
      <c r="S201" s="421">
        <f t="shared" si="354"/>
        <v>-2.4958193203692934E-3</v>
      </c>
      <c r="T201" s="421">
        <f t="shared" ref="T201:U201" si="355">T96 * (1 - T$112)</f>
        <v>-2.5238098174201638E-3</v>
      </c>
      <c r="U201" s="421">
        <f t="shared" si="355"/>
        <v>-2.5238098174201638E-3</v>
      </c>
      <c r="V201" s="421">
        <f t="shared" ref="V201:W201" si="356">V96 * (1 - V$112)</f>
        <v>-2.4958193203692934E-3</v>
      </c>
      <c r="W201" s="421">
        <f t="shared" si="356"/>
        <v>-2.4958193203692934E-3</v>
      </c>
      <c r="X201" s="421">
        <f t="shared" ref="X201:Y201" si="357">X96 * (1 - X$112)</f>
        <v>-2.4515010333720812E-3</v>
      </c>
      <c r="Y201" s="421">
        <f t="shared" si="357"/>
        <v>-2.4515010333720812E-3</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3.7495952634262093E-2</v>
      </c>
      <c r="K203" s="271">
        <f t="shared" si="365"/>
        <v>3.7495952634262093E-2</v>
      </c>
      <c r="L203" s="271">
        <f t="shared" ref="L203:M203" si="366">L98 * (1 - L$113)</f>
        <v>3.3830104756949329E-2</v>
      </c>
      <c r="M203" s="271">
        <f t="shared" si="366"/>
        <v>3.3830104756949329E-2</v>
      </c>
      <c r="N203" s="271">
        <f t="shared" ref="N203:P203" si="367">N98 * (1 - N$113)</f>
        <v>3.0066351085068957E-2</v>
      </c>
      <c r="O203" s="271">
        <f t="shared" si="367"/>
        <v>2.870688205212537E-2</v>
      </c>
      <c r="P203" s="271">
        <f t="shared" si="367"/>
        <v>2.4828875476038684E-2</v>
      </c>
      <c r="Q203" s="271">
        <f t="shared" ref="Q203:S203" si="368">Q98 * (1 - Q$113)</f>
        <v>2.3152217871341078E-2</v>
      </c>
      <c r="R203" s="271">
        <f t="shared" si="368"/>
        <v>-2.5030009013080553E-2</v>
      </c>
      <c r="S203" s="271">
        <f t="shared" si="368"/>
        <v>-2.4752411870606467E-2</v>
      </c>
      <c r="T203" s="271">
        <f t="shared" ref="T203:U203" si="369">T98 * (1 - T$113)</f>
        <v>-2.5030009013080553E-2</v>
      </c>
      <c r="U203" s="271">
        <f t="shared" si="369"/>
        <v>-2.5030009013080553E-2</v>
      </c>
      <c r="V203" s="271">
        <f t="shared" ref="V203:W203" si="370">V98 * (1 - V$113)</f>
        <v>-2.4752411870606467E-2</v>
      </c>
      <c r="W203" s="271">
        <f t="shared" si="370"/>
        <v>-2.4752411870606467E-2</v>
      </c>
      <c r="X203" s="271">
        <f t="shared" ref="X203:Y203" si="371">X98 * (1 - X$113)</f>
        <v>-2.4312883061689147E-2</v>
      </c>
      <c r="Y203" s="271">
        <f t="shared" si="371"/>
        <v>-2.4312883061689147E-2</v>
      </c>
      <c r="Z203" s="256"/>
      <c r="AA203" s="256"/>
    </row>
    <row r="204" spans="4:27" x14ac:dyDescent="0.25">
      <c r="F204" t="s">
        <v>193</v>
      </c>
      <c r="G204" t="s">
        <v>269</v>
      </c>
      <c r="H204" s="256"/>
      <c r="I204" s="256"/>
      <c r="J204" s="271">
        <f t="shared" ref="J204:K204" si="372">J99 * (1 - J$114)</f>
        <v>3.2809277670222689E-3</v>
      </c>
      <c r="K204" s="271">
        <f t="shared" si="372"/>
        <v>3.2809277670222689E-3</v>
      </c>
      <c r="L204" s="271">
        <f t="shared" ref="L204:M204" si="373">L99 * (1 - L$114)</f>
        <v>2.9601629578795076E-3</v>
      </c>
      <c r="M204" s="271">
        <f t="shared" si="373"/>
        <v>2.9601629578795076E-3</v>
      </c>
      <c r="N204" s="271">
        <f t="shared" ref="N204:P204" si="374">N99 * (1 - N$114)</f>
        <v>2.6308313083878042E-3</v>
      </c>
      <c r="O204" s="271">
        <f t="shared" si="374"/>
        <v>2.5118766110075893E-3</v>
      </c>
      <c r="P204" s="271">
        <f t="shared" si="374"/>
        <v>2.3112209948522229E-3</v>
      </c>
      <c r="Q204" s="271">
        <f t="shared" ref="Q204:S204" si="375">Q99 * (1 - Q$114)</f>
        <v>2.0258387678040403E-3</v>
      </c>
      <c r="R204" s="271">
        <f t="shared" si="375"/>
        <v>-2.190147090830135E-3</v>
      </c>
      <c r="S204" s="271">
        <f t="shared" si="375"/>
        <v>-2.1658571046102074E-3</v>
      </c>
      <c r="T204" s="271">
        <f t="shared" ref="T204:U204" si="376">T99 * (1 - T$114)</f>
        <v>-2.190147090830135E-3</v>
      </c>
      <c r="U204" s="271">
        <f t="shared" si="376"/>
        <v>-2.190147090830135E-3</v>
      </c>
      <c r="V204" s="271">
        <f t="shared" ref="V204:W204" si="377">V99 * (1 - V$114)</f>
        <v>-2.1658571046102074E-3</v>
      </c>
      <c r="W204" s="271">
        <f t="shared" si="377"/>
        <v>-2.1658571046102074E-3</v>
      </c>
      <c r="X204" s="271">
        <f t="shared" ref="X204:Y204" si="378">X99 * (1 - X$114)</f>
        <v>-2.1273979597619887E-3</v>
      </c>
      <c r="Y204" s="271">
        <f t="shared" si="378"/>
        <v>-2.1273979597619887E-3</v>
      </c>
      <c r="Z204" s="256"/>
      <c r="AA204" s="256"/>
    </row>
    <row r="205" spans="4:27" x14ac:dyDescent="0.25">
      <c r="F205" t="s">
        <v>194</v>
      </c>
      <c r="G205" t="s">
        <v>269</v>
      </c>
      <c r="H205" s="256"/>
      <c r="I205" s="256"/>
      <c r="J205" s="271">
        <f t="shared" ref="J205:K205" si="379">J100 * (1 - J$115)</f>
        <v>4.4324748227820617E-3</v>
      </c>
      <c r="K205" s="271">
        <f t="shared" si="379"/>
        <v>4.4324748227820617E-3</v>
      </c>
      <c r="L205" s="271">
        <f t="shared" ref="L205:M205" si="380">L100 * (1 - L$115)</f>
        <v>3.999127293814614E-3</v>
      </c>
      <c r="M205" s="271">
        <f t="shared" si="380"/>
        <v>3.999127293814614E-3</v>
      </c>
      <c r="N205" s="271">
        <f t="shared" ref="N205:P205" si="381">N100 * (1 - N$115)</f>
        <v>3.5542061165214863E-3</v>
      </c>
      <c r="O205" s="271">
        <f t="shared" si="381"/>
        <v>3.3935004446413643E-3</v>
      </c>
      <c r="P205" s="271">
        <f t="shared" si="381"/>
        <v>2.4979346324019826E-3</v>
      </c>
      <c r="Q205" s="271">
        <f t="shared" ref="Q205:S205" si="382">Q100 * (1 - Q$115)</f>
        <v>2.7368719980863554E-3</v>
      </c>
      <c r="R205" s="271">
        <f t="shared" si="382"/>
        <v>-2.958849608293756E-3</v>
      </c>
      <c r="S205" s="271">
        <f t="shared" si="382"/>
        <v>-2.9260342706786688E-3</v>
      </c>
      <c r="T205" s="271">
        <f t="shared" ref="T205:U205" si="383">T100 * (1 - T$115)</f>
        <v>-2.958849608293756E-3</v>
      </c>
      <c r="U205" s="271">
        <f t="shared" si="383"/>
        <v>-2.958849608293756E-3</v>
      </c>
      <c r="V205" s="271">
        <f t="shared" ref="V205:W205" si="384">V100 * (1 - V$115)</f>
        <v>-2.9260342706786688E-3</v>
      </c>
      <c r="W205" s="271">
        <f t="shared" si="384"/>
        <v>-2.9260342706786688E-3</v>
      </c>
      <c r="X205" s="271">
        <f t="shared" ref="X205:Y205" si="385">X100 * (1 - X$115)</f>
        <v>-2.8740766527881123E-3</v>
      </c>
      <c r="Y205" s="271">
        <f t="shared" si="385"/>
        <v>-2.8740766527881123E-3</v>
      </c>
      <c r="Z205" s="256"/>
      <c r="AA205" s="256"/>
    </row>
    <row r="206" spans="4:27" x14ac:dyDescent="0.25">
      <c r="F206" t="s">
        <v>195</v>
      </c>
      <c r="G206" t="s">
        <v>269</v>
      </c>
      <c r="H206" s="256"/>
      <c r="I206" s="256"/>
      <c r="J206" s="271">
        <f t="shared" ref="J206:K206" si="386">J101 * (1 - J$116)</f>
        <v>3.34404449132321E-3</v>
      </c>
      <c r="K206" s="271">
        <f t="shared" si="386"/>
        <v>3.34404449132321E-3</v>
      </c>
      <c r="L206" s="271">
        <f t="shared" ref="L206:M206" si="387">L101 * (1 - L$116)</f>
        <v>3.0171089812501802E-3</v>
      </c>
      <c r="M206" s="271">
        <f t="shared" si="387"/>
        <v>3.0171089812501802E-3</v>
      </c>
      <c r="N206" s="271">
        <f t="shared" ref="N206:P206" si="388">N101 * (1 - N$116)</f>
        <v>2.681441826559773E-3</v>
      </c>
      <c r="O206" s="271">
        <f t="shared" si="388"/>
        <v>2.5601987426706213E-3</v>
      </c>
      <c r="P206" s="271">
        <f t="shared" si="388"/>
        <v>0</v>
      </c>
      <c r="Q206" s="271">
        <f t="shared" ref="Q206:S206" si="389">Q101 * (1 - Q$116)</f>
        <v>2.0648107647711338E-3</v>
      </c>
      <c r="R206" s="271">
        <f t="shared" si="389"/>
        <v>-2.2322799629707168E-3</v>
      </c>
      <c r="S206" s="271">
        <f t="shared" si="389"/>
        <v>-2.2075226990560691E-3</v>
      </c>
      <c r="T206" s="271">
        <f t="shared" ref="T206:U206" si="390">T101 * (1 - T$116)</f>
        <v>-2.2322799629707168E-3</v>
      </c>
      <c r="U206" s="271">
        <f t="shared" si="390"/>
        <v>-2.2322799629707168E-3</v>
      </c>
      <c r="V206" s="271">
        <f t="shared" ref="V206:W206" si="391">V101 * (1 - V$116)</f>
        <v>-2.2075226990560691E-3</v>
      </c>
      <c r="W206" s="271">
        <f t="shared" si="391"/>
        <v>-2.2075226990560691E-3</v>
      </c>
      <c r="X206" s="271">
        <f t="shared" ref="X206:Y206" si="392">X101 * (1 - X$116)</f>
        <v>-2.1683236978578772E-3</v>
      </c>
      <c r="Y206" s="271">
        <f t="shared" si="392"/>
        <v>-2.1683236978578772E-3</v>
      </c>
      <c r="Z206" s="256"/>
      <c r="AA206" s="256"/>
    </row>
    <row r="207" spans="4:27" x14ac:dyDescent="0.25">
      <c r="F207" t="s">
        <v>196</v>
      </c>
      <c r="G207" t="s">
        <v>269</v>
      </c>
      <c r="H207" s="256"/>
      <c r="I207" s="256"/>
      <c r="J207" s="271">
        <f t="shared" ref="J207:K207" si="393">J102 * (1 - J$117)</f>
        <v>3.0064150287336501E-3</v>
      </c>
      <c r="K207" s="271">
        <f t="shared" si="393"/>
        <v>3.0064150287336501E-3</v>
      </c>
      <c r="L207" s="271">
        <f t="shared" ref="L207:M207" si="394">L102 * (1 - L$117)</f>
        <v>2.7124883679309608E-3</v>
      </c>
      <c r="M207" s="271">
        <f t="shared" si="394"/>
        <v>2.7124883679309608E-3</v>
      </c>
      <c r="N207" s="271">
        <f t="shared" ref="N207:P207" si="395">N102 * (1 - N$117)</f>
        <v>2.4107116478149582E-3</v>
      </c>
      <c r="O207" s="271">
        <f t="shared" si="395"/>
        <v>2.3017097997593636E-3</v>
      </c>
      <c r="P207" s="271">
        <f t="shared" si="395"/>
        <v>0</v>
      </c>
      <c r="Q207" s="271">
        <f t="shared" ref="Q207:S207" si="396">Q102 * (1 - Q$117)</f>
        <v>1.8563383743266625E-3</v>
      </c>
      <c r="R207" s="271">
        <f t="shared" si="396"/>
        <v>-2.0068991445626998E-3</v>
      </c>
      <c r="S207" s="271">
        <f t="shared" si="396"/>
        <v>-1.9846414830703221E-3</v>
      </c>
      <c r="T207" s="271">
        <f t="shared" ref="T207:U207" si="397">T102 * (1 - T$117)</f>
        <v>-2.0068991445626998E-3</v>
      </c>
      <c r="U207" s="271">
        <f t="shared" si="397"/>
        <v>-2.0068991445626998E-3</v>
      </c>
      <c r="V207" s="271">
        <f t="shared" ref="V207:W207" si="398">V102 * (1 - V$117)</f>
        <v>-1.9846414830703221E-3</v>
      </c>
      <c r="W207" s="271">
        <f t="shared" si="398"/>
        <v>-1.9846414830703221E-3</v>
      </c>
      <c r="X207" s="271">
        <f t="shared" ref="X207:Y207" si="399">X102 * (1 - X$117)</f>
        <v>-1.9494001857073913E-3</v>
      </c>
      <c r="Y207" s="271">
        <f t="shared" si="399"/>
        <v>-1.9494001857073913E-3</v>
      </c>
      <c r="Z207" s="256"/>
      <c r="AA207" s="256"/>
    </row>
    <row r="208" spans="4:27" x14ac:dyDescent="0.25">
      <c r="F208" t="s">
        <v>197</v>
      </c>
      <c r="G208" t="s">
        <v>269</v>
      </c>
      <c r="H208" s="256"/>
      <c r="I208" s="256"/>
      <c r="J208" s="271">
        <f t="shared" ref="J208:K208" si="400">J103 * (1 - J$118)</f>
        <v>1.931027768243242E-2</v>
      </c>
      <c r="K208" s="271">
        <f t="shared" si="400"/>
        <v>1.931027768243242E-2</v>
      </c>
      <c r="L208" s="271">
        <f t="shared" ref="L208:M208" si="401">L103 * (1 - L$118)</f>
        <v>1.7422379509983228E-2</v>
      </c>
      <c r="M208" s="271">
        <f t="shared" si="401"/>
        <v>1.7422379509983228E-2</v>
      </c>
      <c r="N208" s="271">
        <f t="shared" ref="N208:P208" si="402">N103 * (1 - N$118)</f>
        <v>1.2387248170772835E-2</v>
      </c>
      <c r="O208" s="271">
        <f t="shared" si="402"/>
        <v>0</v>
      </c>
      <c r="P208" s="271">
        <f t="shared" si="402"/>
        <v>0</v>
      </c>
      <c r="Q208" s="271">
        <f t="shared" ref="Q208:S208" si="403">Q103 * (1 - Q$118)</f>
        <v>1.1923307041177916E-2</v>
      </c>
      <c r="R208" s="271">
        <f t="shared" si="403"/>
        <v>-1.2890362571951862E-2</v>
      </c>
      <c r="S208" s="271">
        <f t="shared" si="403"/>
        <v>-1.2747401064684373E-2</v>
      </c>
      <c r="T208" s="271">
        <f t="shared" ref="T208:U208" si="404">T103 * (1 - T$118)</f>
        <v>-1.2890362571951862E-2</v>
      </c>
      <c r="U208" s="271">
        <f t="shared" si="404"/>
        <v>-1.2890362571951862E-2</v>
      </c>
      <c r="V208" s="271">
        <f t="shared" ref="V208:W208" si="405">V103 * (1 - V$118)</f>
        <v>-1.2747401064684373E-2</v>
      </c>
      <c r="W208" s="271">
        <f t="shared" si="405"/>
        <v>-1.2747401064684373E-2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6.7025789316212557E-3</v>
      </c>
      <c r="K209" s="271">
        <f t="shared" si="407"/>
        <v>6.7025789316212557E-3</v>
      </c>
      <c r="L209" s="271">
        <f t="shared" ref="L209:M209" si="408">L104 * (1 - L$119)</f>
        <v>6.0472912799467236E-3</v>
      </c>
      <c r="M209" s="271">
        <f t="shared" si="408"/>
        <v>6.0472912799467236E-3</v>
      </c>
      <c r="N209" s="271">
        <f t="shared" ref="N209:P209" si="409">N104 * (1 - N$119)</f>
        <v>0</v>
      </c>
      <c r="O209" s="271">
        <f t="shared" si="409"/>
        <v>0</v>
      </c>
      <c r="P209" s="271">
        <f t="shared" si="409"/>
        <v>0</v>
      </c>
      <c r="Q209" s="271">
        <f t="shared" ref="Q209:S209" si="410">Q104 * (1 - Q$119)</f>
        <v>4.1385684806674265E-3</v>
      </c>
      <c r="R209" s="271">
        <f t="shared" si="410"/>
        <v>-4.4742325313283891E-3</v>
      </c>
      <c r="S209" s="271">
        <f t="shared" si="410"/>
        <v>0</v>
      </c>
      <c r="T209" s="271">
        <f t="shared" ref="T209:U209" si="411">T104 * (1 - T$119)</f>
        <v>-4.4742325313283891E-3</v>
      </c>
      <c r="U209" s="271">
        <f t="shared" si="411"/>
        <v>-4.4742325313283891E-3</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1.0516773432849385E-2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1.2720976286544341</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11.185716272376927</v>
      </c>
      <c r="K217" s="422">
        <f t="shared" si="421"/>
        <v>11.185716272376927</v>
      </c>
      <c r="L217" s="422">
        <f t="shared" ref="L217:M217" si="422">SUM(L127:L138,L141:L152)</f>
        <v>10.092127994909156</v>
      </c>
      <c r="M217" s="422">
        <f t="shared" si="422"/>
        <v>10.092127994909156</v>
      </c>
      <c r="N217" s="422">
        <f t="shared" ref="N217:P217" si="423">SUM(N127:N138,N141:N152)</f>
        <v>7.7200131135202934</v>
      </c>
      <c r="O217" s="422">
        <f t="shared" si="423"/>
        <v>5.4276860445119732</v>
      </c>
      <c r="P217" s="422">
        <f t="shared" si="423"/>
        <v>3.9843198503954351</v>
      </c>
      <c r="Q217" s="422">
        <f t="shared" ref="Q217:S217" si="424">SUM(Q127:Q138,Q141:Q152)</f>
        <v>25.903420277750836</v>
      </c>
      <c r="R217" s="422">
        <f t="shared" si="424"/>
        <v>-7.466901343893972</v>
      </c>
      <c r="S217" s="422">
        <f t="shared" si="424"/>
        <v>-6.7744675599126722</v>
      </c>
      <c r="T217" s="422">
        <f t="shared" ref="T217:U217" si="425">SUM(T127:T138,T141:T152)</f>
        <v>-7.466901343893972</v>
      </c>
      <c r="U217" s="422">
        <f t="shared" si="425"/>
        <v>-7.466901343893972</v>
      </c>
      <c r="V217" s="422">
        <f t="shared" ref="V217:W217" si="426">SUM(V127:V138,V141:V152)</f>
        <v>-6.7744675599126722</v>
      </c>
      <c r="W217" s="422">
        <f t="shared" si="426"/>
        <v>-6.7744675599126722</v>
      </c>
      <c r="X217" s="422">
        <f t="shared" ref="X217:Y217" si="427">SUM(X127:X138,X141:X152)</f>
        <v>-4.3584110234619828</v>
      </c>
      <c r="Y217" s="422">
        <f t="shared" si="427"/>
        <v>-4.3584110234619828</v>
      </c>
      <c r="Z217" s="256"/>
      <c r="AA217" s="256"/>
    </row>
    <row r="218" spans="2:27" x14ac:dyDescent="0.25">
      <c r="D218"/>
      <c r="F218" t="s">
        <v>658</v>
      </c>
      <c r="G218" t="s">
        <v>269</v>
      </c>
      <c r="H218" s="256"/>
      <c r="I218" s="256"/>
      <c r="J218" s="422">
        <f t="shared" ref="J218:K218" si="428">SUM(J157:J168,J171:J182)</f>
        <v>1.2245362779080122</v>
      </c>
      <c r="K218" s="422">
        <f t="shared" si="428"/>
        <v>1.2245362779080122</v>
      </c>
      <c r="L218" s="422">
        <f t="shared" ref="L218:M218" si="429">SUM(L157:L168,L171:L182)</f>
        <v>1.1048176576385873</v>
      </c>
      <c r="M218" s="422">
        <f t="shared" si="429"/>
        <v>1.1048176576385873</v>
      </c>
      <c r="N218" s="422">
        <f t="shared" ref="N218:P218" si="430">SUM(N157:N168,N171:N182)</f>
        <v>0.83232217742821091</v>
      </c>
      <c r="O218" s="422">
        <f t="shared" si="430"/>
        <v>0.56202389516754736</v>
      </c>
      <c r="P218" s="422">
        <f t="shared" si="430"/>
        <v>0.39980204476395009</v>
      </c>
      <c r="Q218" s="422">
        <f t="shared" ref="Q218:S218" si="431">SUM(Q157:Q168,Q171:Q182)</f>
        <v>2.2644366590888358</v>
      </c>
      <c r="R218" s="422">
        <f t="shared" si="431"/>
        <v>-0.81742566649380055</v>
      </c>
      <c r="S218" s="422">
        <f t="shared" si="431"/>
        <v>-0.73537071803374865</v>
      </c>
      <c r="T218" s="422">
        <f t="shared" ref="T218:U218" si="432">SUM(T157:T168,T171:T182)</f>
        <v>-0.81742566649380055</v>
      </c>
      <c r="U218" s="422">
        <f t="shared" si="432"/>
        <v>-0.81742566649380055</v>
      </c>
      <c r="V218" s="422">
        <f t="shared" ref="V218:W218" si="433">SUM(V157:V168,V171:V182)</f>
        <v>-0.73537071803374865</v>
      </c>
      <c r="W218" s="422">
        <f t="shared" si="433"/>
        <v>-0.73537071803374865</v>
      </c>
      <c r="X218" s="422">
        <f t="shared" ref="X218:Y218" si="434">SUM(X157:X168,X171:X182)</f>
        <v>-0.44802706025209865</v>
      </c>
      <c r="Y218" s="422">
        <f t="shared" si="434"/>
        <v>-0.44802706025209865</v>
      </c>
      <c r="Z218" s="256"/>
      <c r="AA218" s="256"/>
    </row>
    <row r="219" spans="2:27" x14ac:dyDescent="0.25">
      <c r="D219"/>
      <c r="F219" s="28" t="s">
        <v>659</v>
      </c>
      <c r="G219" s="28" t="s">
        <v>269</v>
      </c>
      <c r="H219" s="258"/>
      <c r="I219" s="258"/>
      <c r="J219" s="262">
        <f t="shared" ref="J219:K219" si="435">SUM(J187:J198,J201:J212)</f>
        <v>0.13389902059422451</v>
      </c>
      <c r="K219" s="262">
        <f t="shared" si="435"/>
        <v>0.13389902059422451</v>
      </c>
      <c r="L219" s="262">
        <f t="shared" ref="L219:M219" si="436">SUM(L187:L198,L201:L212)</f>
        <v>0.12080818262545996</v>
      </c>
      <c r="M219" s="262">
        <f t="shared" si="436"/>
        <v>0.12080818262545996</v>
      </c>
      <c r="N219" s="262">
        <f t="shared" ref="N219:P219" si="437">SUM(N187:N198,N201:N212)</f>
        <v>9.7841717466254946E-2</v>
      </c>
      <c r="O219" s="262">
        <f t="shared" si="437"/>
        <v>7.8600462189813924E-2</v>
      </c>
      <c r="P219" s="262">
        <f t="shared" si="437"/>
        <v>6.0522779942745665E-2</v>
      </c>
      <c r="Q219" s="262">
        <f t="shared" ref="Q219:S219" si="438">SUM(Q187:Q198,Q201:Q212)</f>
        <v>1.3658233415361181</v>
      </c>
      <c r="R219" s="262">
        <f t="shared" si="438"/>
        <v>-8.9382812193272751E-2</v>
      </c>
      <c r="S219" s="262">
        <f t="shared" si="438"/>
        <v>-8.3743169660996222E-2</v>
      </c>
      <c r="T219" s="262">
        <f t="shared" ref="T219:U219" si="439">SUM(T187:T198,T201:T212)</f>
        <v>-8.9382812193272751E-2</v>
      </c>
      <c r="U219" s="262">
        <f t="shared" si="439"/>
        <v>-8.9382812193272751E-2</v>
      </c>
      <c r="V219" s="262">
        <f t="shared" ref="V219:W219" si="440">SUM(V187:V198,V201:V212)</f>
        <v>-8.3743169660996222E-2</v>
      </c>
      <c r="W219" s="262">
        <f t="shared" si="440"/>
        <v>-8.3743169660996222E-2</v>
      </c>
      <c r="X219" s="262">
        <f t="shared" ref="X219:Y219" si="441">SUM(X187:X198,X201:X212)</f>
        <v>-6.4082437718041771E-2</v>
      </c>
      <c r="Y219" s="262">
        <f t="shared" si="441"/>
        <v>-6.4082437718041771E-2</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6.3829787234042534E-2</v>
      </c>
    </row>
    <row r="24" spans="2:27" x14ac:dyDescent="0.25">
      <c r="C24" s="78"/>
      <c r="F24" t="s">
        <v>191</v>
      </c>
      <c r="G24" t="s">
        <v>167</v>
      </c>
      <c r="H24" s="21">
        <f>'System peak demand'!H226</f>
        <v>6.3829787234042534E-2</v>
      </c>
    </row>
    <row r="25" spans="2:27" x14ac:dyDescent="0.25">
      <c r="C25" s="78"/>
      <c r="F25" t="s">
        <v>192</v>
      </c>
      <c r="G25" t="s">
        <v>167</v>
      </c>
      <c r="H25" s="21">
        <f>'System peak demand'!H227</f>
        <v>0.12021276595744657</v>
      </c>
    </row>
    <row r="26" spans="2:27" x14ac:dyDescent="0.25">
      <c r="C26" s="78"/>
      <c r="F26" t="s">
        <v>193</v>
      </c>
      <c r="G26" t="s">
        <v>167</v>
      </c>
      <c r="H26" s="21">
        <f>'System peak demand'!H228</f>
        <v>0.12021276595744657</v>
      </c>
    </row>
    <row r="27" spans="2:27" x14ac:dyDescent="0.25">
      <c r="C27" s="78"/>
      <c r="F27" t="s">
        <v>194</v>
      </c>
      <c r="G27" t="s">
        <v>167</v>
      </c>
      <c r="H27" s="21">
        <f>'System peak demand'!H229</f>
        <v>0.23111382978723372</v>
      </c>
    </row>
    <row r="28" spans="2:27" x14ac:dyDescent="0.25">
      <c r="C28" s="78"/>
      <c r="F28" t="s">
        <v>195</v>
      </c>
      <c r="G28" t="s">
        <v>167</v>
      </c>
      <c r="H28" s="21">
        <f>'System peak demand'!H230</f>
        <v>0.23111382978723372</v>
      </c>
    </row>
    <row r="29" spans="2:27" x14ac:dyDescent="0.25">
      <c r="C29" s="78"/>
      <c r="F29" t="s">
        <v>196</v>
      </c>
      <c r="G29" t="s">
        <v>167</v>
      </c>
      <c r="H29" s="21">
        <f>'System peak demand'!H231</f>
        <v>0.12021276595744657</v>
      </c>
    </row>
    <row r="30" spans="2:27" x14ac:dyDescent="0.25">
      <c r="C30" s="78"/>
      <c r="F30" t="s">
        <v>197</v>
      </c>
      <c r="G30" t="s">
        <v>167</v>
      </c>
      <c r="H30" s="21">
        <f>'System peak demand'!H232</f>
        <v>0.68662594680851052</v>
      </c>
    </row>
    <row r="31" spans="2:27" x14ac:dyDescent="0.25">
      <c r="C31" s="78"/>
      <c r="F31" t="s">
        <v>198</v>
      </c>
      <c r="G31" t="s">
        <v>167</v>
      </c>
      <c r="H31" s="21">
        <f>'System peak demand'!H233</f>
        <v>0.68662594680851052</v>
      </c>
    </row>
    <row r="32" spans="2:27" x14ac:dyDescent="0.25">
      <c r="C32" s="78"/>
      <c r="F32" t="s">
        <v>199</v>
      </c>
      <c r="G32" t="s">
        <v>167</v>
      </c>
      <c r="H32" s="21">
        <f>'System peak demand'!H234</f>
        <v>0.68759048546649071</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1.0189999999999999</v>
      </c>
    </row>
    <row r="40" spans="3:8" x14ac:dyDescent="0.25">
      <c r="C40" s="78"/>
      <c r="F40" t="s">
        <v>193</v>
      </c>
      <c r="G40" s="23" t="s">
        <v>283</v>
      </c>
      <c r="H40" s="110">
        <v>1.0249999999999999</v>
      </c>
    </row>
    <row r="41" spans="3:8" x14ac:dyDescent="0.25">
      <c r="C41" s="78"/>
      <c r="F41" t="s">
        <v>194</v>
      </c>
      <c r="G41" s="23" t="s">
        <v>283</v>
      </c>
      <c r="H41" s="110">
        <v>1.03</v>
      </c>
    </row>
    <row r="42" spans="3:8" x14ac:dyDescent="0.25">
      <c r="C42" s="78"/>
      <c r="F42" t="s">
        <v>195</v>
      </c>
      <c r="G42" s="23" t="s">
        <v>283</v>
      </c>
      <c r="H42" s="110">
        <v>1.0409999999999999</v>
      </c>
    </row>
    <row r="43" spans="3:8" x14ac:dyDescent="0.25">
      <c r="C43" s="78"/>
      <c r="F43" t="s">
        <v>196</v>
      </c>
      <c r="G43" s="23" t="s">
        <v>283</v>
      </c>
      <c r="H43" s="110">
        <v>1.0409999999999999</v>
      </c>
    </row>
    <row r="44" spans="3:8" x14ac:dyDescent="0.25">
      <c r="C44" s="78"/>
      <c r="F44" t="s">
        <v>197</v>
      </c>
      <c r="G44" s="23" t="s">
        <v>283</v>
      </c>
      <c r="H44" s="110">
        <v>1.0509999999999999</v>
      </c>
    </row>
    <row r="45" spans="3:8" x14ac:dyDescent="0.25">
      <c r="C45" s="78"/>
      <c r="F45" t="s">
        <v>198</v>
      </c>
      <c r="G45" s="23" t="s">
        <v>283</v>
      </c>
      <c r="H45" s="110">
        <v>1.07</v>
      </c>
    </row>
    <row r="46" spans="3:8" x14ac:dyDescent="0.25">
      <c r="C46" s="78"/>
      <c r="F46" t="s">
        <v>199</v>
      </c>
      <c r="G46" s="23" t="s">
        <v>283</v>
      </c>
      <c r="H46" s="110">
        <v>1.0820000000000001</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13.854139587885889</v>
      </c>
    </row>
    <row r="54" spans="3:8" x14ac:dyDescent="0.25">
      <c r="C54" s="78"/>
      <c r="E54" s="24"/>
      <c r="F54" t="s">
        <v>193</v>
      </c>
      <c r="G54" t="s">
        <v>584</v>
      </c>
      <c r="H54" s="110">
        <v>1.7419812559134324</v>
      </c>
    </row>
    <row r="55" spans="3:8" x14ac:dyDescent="0.25">
      <c r="C55" s="78"/>
      <c r="E55" s="24"/>
      <c r="F55" t="s">
        <v>194</v>
      </c>
      <c r="G55" t="s">
        <v>584</v>
      </c>
      <c r="H55" s="110">
        <v>6.0468511514060701</v>
      </c>
    </row>
    <row r="56" spans="3:8" x14ac:dyDescent="0.25">
      <c r="C56" s="78"/>
      <c r="E56" s="24"/>
      <c r="F56" t="s">
        <v>195</v>
      </c>
      <c r="G56" t="s">
        <v>584</v>
      </c>
      <c r="H56" s="110">
        <v>4.6107179123537518</v>
      </c>
    </row>
    <row r="57" spans="3:8" x14ac:dyDescent="0.25">
      <c r="C57" s="78"/>
      <c r="E57" s="24"/>
      <c r="F57" t="s">
        <v>196</v>
      </c>
      <c r="G57" t="s">
        <v>584</v>
      </c>
      <c r="H57" s="110">
        <v>3.7826781576943014</v>
      </c>
    </row>
    <row r="58" spans="3:8" x14ac:dyDescent="0.25">
      <c r="C58" s="78"/>
      <c r="E58" s="24"/>
      <c r="F58" t="s">
        <v>197</v>
      </c>
      <c r="G58" t="s">
        <v>584</v>
      </c>
      <c r="H58" s="110">
        <v>18.816335632892493</v>
      </c>
    </row>
    <row r="59" spans="3:8" x14ac:dyDescent="0.25">
      <c r="C59" s="78"/>
      <c r="E59" s="24"/>
      <c r="F59" t="s">
        <v>198</v>
      </c>
      <c r="G59" t="s">
        <v>584</v>
      </c>
      <c r="H59" s="110">
        <v>6.6492020613582756</v>
      </c>
    </row>
    <row r="60" spans="3:8" x14ac:dyDescent="0.25">
      <c r="C60" s="78"/>
      <c r="E60" s="24"/>
      <c r="F60" t="s">
        <v>199</v>
      </c>
      <c r="G60" t="s">
        <v>584</v>
      </c>
      <c r="H60" s="110">
        <v>17.086196077521745</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5.4431991039276397</v>
      </c>
    </row>
    <row r="66" spans="3:25" x14ac:dyDescent="0.25">
      <c r="C66" s="78"/>
      <c r="F66" t="s">
        <v>191</v>
      </c>
      <c r="G66" t="s">
        <v>584</v>
      </c>
      <c r="H66" s="110">
        <v>0</v>
      </c>
    </row>
    <row r="67" spans="3:25" x14ac:dyDescent="0.25">
      <c r="C67" s="78"/>
      <c r="F67" t="s">
        <v>192</v>
      </c>
      <c r="G67" t="s">
        <v>584</v>
      </c>
      <c r="H67" s="110">
        <v>13.699658105559871</v>
      </c>
    </row>
    <row r="68" spans="3:25" x14ac:dyDescent="0.25">
      <c r="C68" s="78"/>
      <c r="F68" t="s">
        <v>193</v>
      </c>
      <c r="G68" t="s">
        <v>584</v>
      </c>
      <c r="H68" s="110">
        <v>1.7225571809002902</v>
      </c>
    </row>
    <row r="69" spans="3:25" x14ac:dyDescent="0.25">
      <c r="C69" s="78"/>
      <c r="F69" t="s">
        <v>194</v>
      </c>
      <c r="G69" t="s">
        <v>584</v>
      </c>
      <c r="H69" s="110">
        <v>5.9794253453249189</v>
      </c>
    </row>
    <row r="70" spans="3:25" x14ac:dyDescent="0.25">
      <c r="C70" s="78"/>
      <c r="F70" t="s">
        <v>195</v>
      </c>
      <c r="G70" t="s">
        <v>584</v>
      </c>
      <c r="H70" s="110">
        <v>4.5593058031304308</v>
      </c>
    </row>
    <row r="71" spans="3:25" x14ac:dyDescent="0.25">
      <c r="C71" s="78"/>
      <c r="F71" t="s">
        <v>196</v>
      </c>
      <c r="G71" t="s">
        <v>584</v>
      </c>
      <c r="H71" s="110">
        <v>3.7404991594782144</v>
      </c>
    </row>
    <row r="72" spans="3:25" x14ac:dyDescent="0.25">
      <c r="C72" s="78"/>
      <c r="F72" t="s">
        <v>197</v>
      </c>
      <c r="G72" t="s">
        <v>584</v>
      </c>
      <c r="H72" s="110">
        <v>18.606522861621244</v>
      </c>
    </row>
    <row r="73" spans="3:25" x14ac:dyDescent="0.25">
      <c r="C73" s="78"/>
      <c r="F73" t="s">
        <v>198</v>
      </c>
      <c r="G73" t="s">
        <v>584</v>
      </c>
      <c r="H73" s="110">
        <v>6.5750597023754036</v>
      </c>
    </row>
    <row r="74" spans="3:25" x14ac:dyDescent="0.25">
      <c r="C74" s="78"/>
      <c r="F74" t="s">
        <v>199</v>
      </c>
      <c r="G74" t="s">
        <v>584</v>
      </c>
      <c r="H74" s="110">
        <v>16.895675339613451</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1.0820000000000001</v>
      </c>
      <c r="K80" s="114">
        <v>1.0820000000000001</v>
      </c>
      <c r="L80" s="114">
        <v>1.0820000000000001</v>
      </c>
      <c r="M80" s="114">
        <v>1.0820000000000001</v>
      </c>
      <c r="N80" s="114">
        <v>1.0820000000000001</v>
      </c>
      <c r="O80" s="114">
        <v>1.07</v>
      </c>
      <c r="P80" s="114">
        <v>1.0509999999999999</v>
      </c>
      <c r="Q80" s="114">
        <v>1.0820000000000001</v>
      </c>
      <c r="R80" s="114">
        <v>-1.0820000000000001</v>
      </c>
      <c r="S80" s="114">
        <v>-1.07</v>
      </c>
      <c r="T80" s="114">
        <v>-1.0820000000000001</v>
      </c>
      <c r="U80" s="114">
        <v>-1.0820000000000001</v>
      </c>
      <c r="V80" s="114">
        <v>-1.07</v>
      </c>
      <c r="W80" s="114">
        <v>-1.07</v>
      </c>
      <c r="X80" s="114">
        <v>-1.0509999999999999</v>
      </c>
      <c r="Y80" s="114">
        <v>-1.0509999999999999</v>
      </c>
    </row>
    <row r="81" spans="3:42" x14ac:dyDescent="0.25">
      <c r="C81" s="78"/>
      <c r="F81" t="s">
        <v>191</v>
      </c>
      <c r="G81" s="23" t="s">
        <v>283</v>
      </c>
      <c r="H81" s="199"/>
      <c r="I81" s="199"/>
      <c r="J81" s="110">
        <v>1.0820000000000001</v>
      </c>
      <c r="K81" s="110">
        <v>1.0820000000000001</v>
      </c>
      <c r="L81" s="110">
        <v>1.0820000000000001</v>
      </c>
      <c r="M81" s="110">
        <v>1.0820000000000001</v>
      </c>
      <c r="N81" s="110">
        <v>1.0820000000000001</v>
      </c>
      <c r="O81" s="110">
        <v>1.07</v>
      </c>
      <c r="P81" s="110">
        <v>1.0509999999999999</v>
      </c>
      <c r="Q81" s="110">
        <v>1.0820000000000001</v>
      </c>
      <c r="R81" s="110">
        <v>-1.0820000000000001</v>
      </c>
      <c r="S81" s="110">
        <v>-1.07</v>
      </c>
      <c r="T81" s="110">
        <v>-1.0820000000000001</v>
      </c>
      <c r="U81" s="110">
        <v>-1.0820000000000001</v>
      </c>
      <c r="V81" s="110">
        <v>-1.07</v>
      </c>
      <c r="W81" s="110">
        <v>-1.07</v>
      </c>
      <c r="X81" s="110">
        <v>-1.0509999999999999</v>
      </c>
      <c r="Y81" s="110">
        <v>-1.0509999999999999</v>
      </c>
    </row>
    <row r="82" spans="3:42" x14ac:dyDescent="0.25">
      <c r="C82" s="78"/>
      <c r="F82" t="s">
        <v>192</v>
      </c>
      <c r="G82" s="23" t="s">
        <v>283</v>
      </c>
      <c r="H82" s="199"/>
      <c r="I82" s="199"/>
      <c r="J82" s="110">
        <v>1.0820000000000001</v>
      </c>
      <c r="K82" s="110">
        <v>1.0820000000000001</v>
      </c>
      <c r="L82" s="110">
        <v>1.0820000000000001</v>
      </c>
      <c r="M82" s="110">
        <v>1.0820000000000001</v>
      </c>
      <c r="N82" s="110">
        <v>1.0820000000000001</v>
      </c>
      <c r="O82" s="110">
        <v>1.07</v>
      </c>
      <c r="P82" s="110">
        <v>1.0509999999999999</v>
      </c>
      <c r="Q82" s="110">
        <v>1.0820000000000001</v>
      </c>
      <c r="R82" s="110">
        <v>-1.0820000000000001</v>
      </c>
      <c r="S82" s="110">
        <v>-1.07</v>
      </c>
      <c r="T82" s="110">
        <v>-1.0820000000000001</v>
      </c>
      <c r="U82" s="110">
        <v>-1.0820000000000001</v>
      </c>
      <c r="V82" s="110">
        <v>-1.07</v>
      </c>
      <c r="W82" s="110">
        <v>-1.07</v>
      </c>
      <c r="X82" s="110">
        <v>-1.0509999999999999</v>
      </c>
      <c r="Y82" s="110">
        <v>-1.0509999999999999</v>
      </c>
    </row>
    <row r="83" spans="3:42" x14ac:dyDescent="0.25">
      <c r="C83" s="78"/>
      <c r="F83" t="s">
        <v>193</v>
      </c>
      <c r="G83" s="23" t="s">
        <v>283</v>
      </c>
      <c r="H83" s="199"/>
      <c r="I83" s="199"/>
      <c r="J83" s="110">
        <v>0.75739999999999996</v>
      </c>
      <c r="K83" s="110">
        <v>0.75739999999999996</v>
      </c>
      <c r="L83" s="110">
        <v>0.75739999999999996</v>
      </c>
      <c r="M83" s="110">
        <v>0.75739999999999996</v>
      </c>
      <c r="N83" s="110">
        <v>0.75739999999999996</v>
      </c>
      <c r="O83" s="110">
        <v>0.749</v>
      </c>
      <c r="P83" s="110">
        <v>0.73569999999999991</v>
      </c>
      <c r="Q83" s="110">
        <v>0.75739999999999996</v>
      </c>
      <c r="R83" s="110">
        <v>-0.75739999999999996</v>
      </c>
      <c r="S83" s="110">
        <v>-0.749</v>
      </c>
      <c r="T83" s="110">
        <v>-0.75739999999999996</v>
      </c>
      <c r="U83" s="110">
        <v>-0.75739999999999996</v>
      </c>
      <c r="V83" s="110">
        <v>-0.749</v>
      </c>
      <c r="W83" s="110">
        <v>-0.749</v>
      </c>
      <c r="X83" s="110">
        <v>-0.73569999999999991</v>
      </c>
      <c r="Y83" s="110">
        <v>-0.73569999999999991</v>
      </c>
    </row>
    <row r="84" spans="3:42" x14ac:dyDescent="0.25">
      <c r="C84" s="78"/>
      <c r="F84" t="s">
        <v>194</v>
      </c>
      <c r="G84" s="23" t="s">
        <v>283</v>
      </c>
      <c r="H84" s="199"/>
      <c r="I84" s="199"/>
      <c r="J84" s="110">
        <v>0.75739999999999996</v>
      </c>
      <c r="K84" s="110">
        <v>0.75739999999999996</v>
      </c>
      <c r="L84" s="110">
        <v>0.75739999999999996</v>
      </c>
      <c r="M84" s="110">
        <v>0.75739999999999996</v>
      </c>
      <c r="N84" s="110">
        <v>0.75739999999999996</v>
      </c>
      <c r="O84" s="110">
        <v>0.749</v>
      </c>
      <c r="P84" s="110">
        <v>0.73569999999999991</v>
      </c>
      <c r="Q84" s="110">
        <v>0.75739999999999996</v>
      </c>
      <c r="R84" s="110">
        <v>-0.75739999999999996</v>
      </c>
      <c r="S84" s="110">
        <v>-0.749</v>
      </c>
      <c r="T84" s="110">
        <v>-0.75739999999999996</v>
      </c>
      <c r="U84" s="110">
        <v>-0.75739999999999996</v>
      </c>
      <c r="V84" s="110">
        <v>-0.749</v>
      </c>
      <c r="W84" s="110">
        <v>-0.749</v>
      </c>
      <c r="X84" s="110">
        <v>-0.73569999999999991</v>
      </c>
      <c r="Y84" s="110">
        <v>-0.73569999999999991</v>
      </c>
    </row>
    <row r="85" spans="3:42" x14ac:dyDescent="0.25">
      <c r="C85" s="78"/>
      <c r="F85" t="s">
        <v>195</v>
      </c>
      <c r="G85" s="23" t="s">
        <v>283</v>
      </c>
      <c r="H85" s="199"/>
      <c r="I85" s="199"/>
      <c r="J85" s="110">
        <v>0.75739999999999996</v>
      </c>
      <c r="K85" s="110">
        <v>0.75739999999999996</v>
      </c>
      <c r="L85" s="110">
        <v>0.75739999999999996</v>
      </c>
      <c r="M85" s="110">
        <v>0.75739999999999996</v>
      </c>
      <c r="N85" s="110">
        <v>0.75739999999999996</v>
      </c>
      <c r="O85" s="110">
        <v>0.749</v>
      </c>
      <c r="P85" s="110">
        <v>0.73569999999999991</v>
      </c>
      <c r="Q85" s="110">
        <v>0.75739999999999996</v>
      </c>
      <c r="R85" s="110">
        <v>-0.75739999999999996</v>
      </c>
      <c r="S85" s="110">
        <v>-0.749</v>
      </c>
      <c r="T85" s="110">
        <v>-0.75739999999999996</v>
      </c>
      <c r="U85" s="110">
        <v>-0.75739999999999996</v>
      </c>
      <c r="V85" s="110">
        <v>-0.749</v>
      </c>
      <c r="W85" s="110">
        <v>-0.749</v>
      </c>
      <c r="X85" s="110">
        <v>-0.73569999999999991</v>
      </c>
      <c r="Y85" s="110">
        <v>-0.73569999999999991</v>
      </c>
    </row>
    <row r="86" spans="3:42" x14ac:dyDescent="0.25">
      <c r="C86" s="78"/>
      <c r="F86" t="s">
        <v>196</v>
      </c>
      <c r="G86" s="23" t="s">
        <v>283</v>
      </c>
      <c r="H86" s="199"/>
      <c r="I86" s="199"/>
      <c r="J86" s="110">
        <v>0.3246</v>
      </c>
      <c r="K86" s="110">
        <v>0.3246</v>
      </c>
      <c r="L86" s="110">
        <v>0.3246</v>
      </c>
      <c r="M86" s="110">
        <v>0.3246</v>
      </c>
      <c r="N86" s="110">
        <v>0.3246</v>
      </c>
      <c r="O86" s="110">
        <v>0.32100000000000001</v>
      </c>
      <c r="P86" s="110">
        <v>0.31529999999999997</v>
      </c>
      <c r="Q86" s="110">
        <v>0.3246</v>
      </c>
      <c r="R86" s="110">
        <v>-0.3246</v>
      </c>
      <c r="S86" s="110">
        <v>-0.32100000000000001</v>
      </c>
      <c r="T86" s="110">
        <v>-0.3246</v>
      </c>
      <c r="U86" s="110">
        <v>-0.3246</v>
      </c>
      <c r="V86" s="110">
        <v>-0.32100000000000001</v>
      </c>
      <c r="W86" s="110">
        <v>-0.32100000000000001</v>
      </c>
      <c r="X86" s="110">
        <v>-0.31529999999999997</v>
      </c>
      <c r="Y86" s="110">
        <v>-0.31529999999999997</v>
      </c>
    </row>
    <row r="87" spans="3:42" x14ac:dyDescent="0.25">
      <c r="C87" s="78"/>
      <c r="F87" t="s">
        <v>197</v>
      </c>
      <c r="G87" s="23" t="s">
        <v>283</v>
      </c>
      <c r="H87" s="199"/>
      <c r="I87" s="199"/>
      <c r="J87" s="110">
        <v>1.0820000000000001</v>
      </c>
      <c r="K87" s="110">
        <v>1.0820000000000001</v>
      </c>
      <c r="L87" s="110">
        <v>1.0820000000000001</v>
      </c>
      <c r="M87" s="110">
        <v>1.0820000000000001</v>
      </c>
      <c r="N87" s="110">
        <v>1.0820000000000001</v>
      </c>
      <c r="O87" s="110">
        <v>1.07</v>
      </c>
      <c r="P87" s="110">
        <v>1.0509999999999999</v>
      </c>
      <c r="Q87" s="110">
        <v>1.0820000000000001</v>
      </c>
      <c r="R87" s="110">
        <v>-1.0820000000000001</v>
      </c>
      <c r="S87" s="110">
        <v>-1.07</v>
      </c>
      <c r="T87" s="110">
        <v>-1.0820000000000001</v>
      </c>
      <c r="U87" s="110">
        <v>-1.0820000000000001</v>
      </c>
      <c r="V87" s="110">
        <v>-1.07</v>
      </c>
      <c r="W87" s="110">
        <v>-1.07</v>
      </c>
      <c r="X87" s="110">
        <v>0</v>
      </c>
      <c r="Y87" s="110">
        <v>0</v>
      </c>
    </row>
    <row r="88" spans="3:42" x14ac:dyDescent="0.25">
      <c r="C88" s="78"/>
      <c r="F88" t="s">
        <v>198</v>
      </c>
      <c r="G88" s="23" t="s">
        <v>283</v>
      </c>
      <c r="H88" s="199"/>
      <c r="I88" s="199"/>
      <c r="J88" s="110">
        <v>1.0820000000000001</v>
      </c>
      <c r="K88" s="110">
        <v>1.0820000000000001</v>
      </c>
      <c r="L88" s="110">
        <v>1.0820000000000001</v>
      </c>
      <c r="M88" s="110">
        <v>1.0820000000000001</v>
      </c>
      <c r="N88" s="110">
        <v>1.0820000000000001</v>
      </c>
      <c r="O88" s="110">
        <v>1.07</v>
      </c>
      <c r="P88" s="110">
        <v>0</v>
      </c>
      <c r="Q88" s="110">
        <v>1.0820000000000001</v>
      </c>
      <c r="R88" s="110">
        <v>-1.0820000000000001</v>
      </c>
      <c r="S88" s="110">
        <v>0</v>
      </c>
      <c r="T88" s="110">
        <v>-1.0820000000000001</v>
      </c>
      <c r="U88" s="110">
        <v>-1.0820000000000001</v>
      </c>
      <c r="V88" s="110">
        <v>0</v>
      </c>
      <c r="W88" s="110">
        <v>0</v>
      </c>
      <c r="X88" s="110">
        <v>0</v>
      </c>
      <c r="Y88" s="110">
        <v>0</v>
      </c>
    </row>
    <row r="89" spans="3:42" x14ac:dyDescent="0.25">
      <c r="C89" s="78"/>
      <c r="F89" t="s">
        <v>199</v>
      </c>
      <c r="G89" s="23" t="s">
        <v>283</v>
      </c>
      <c r="H89" s="199"/>
      <c r="I89" s="199"/>
      <c r="J89" s="110">
        <v>1.0820000000000001</v>
      </c>
      <c r="K89" s="110">
        <v>1.0820000000000001</v>
      </c>
      <c r="L89" s="110">
        <v>1.0820000000000001</v>
      </c>
      <c r="M89" s="110">
        <v>1.0820000000000001</v>
      </c>
      <c r="N89" s="110">
        <v>1.0820000000000001</v>
      </c>
      <c r="O89" s="110">
        <v>0</v>
      </c>
      <c r="P89" s="110">
        <v>0</v>
      </c>
      <c r="Q89" s="110">
        <v>1.0820000000000001</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0.06</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0.36</v>
      </c>
      <c r="Q108" s="21">
        <v>0</v>
      </c>
      <c r="R108" s="21">
        <v>0</v>
      </c>
      <c r="S108" s="21">
        <v>0</v>
      </c>
      <c r="T108" s="21">
        <v>0</v>
      </c>
      <c r="U108" s="21">
        <v>0</v>
      </c>
      <c r="V108" s="21">
        <v>0</v>
      </c>
      <c r="W108" s="21">
        <v>0</v>
      </c>
      <c r="X108" s="21">
        <v>0.36</v>
      </c>
      <c r="Y108" s="21">
        <v>0.36</v>
      </c>
    </row>
    <row r="109" spans="3:42" x14ac:dyDescent="0.25">
      <c r="C109" s="78"/>
      <c r="F109" t="s">
        <v>194</v>
      </c>
      <c r="G109" t="s">
        <v>167</v>
      </c>
      <c r="H109" s="199"/>
      <c r="I109" s="199"/>
      <c r="J109" s="21">
        <v>0</v>
      </c>
      <c r="K109" s="21">
        <v>0</v>
      </c>
      <c r="L109" s="21">
        <v>0</v>
      </c>
      <c r="M109" s="21">
        <v>0</v>
      </c>
      <c r="N109" s="21">
        <v>0</v>
      </c>
      <c r="O109" s="21">
        <v>0</v>
      </c>
      <c r="P109" s="21">
        <v>0.36</v>
      </c>
      <c r="Q109" s="21">
        <v>0</v>
      </c>
      <c r="R109" s="21">
        <v>0</v>
      </c>
      <c r="S109" s="21">
        <v>0</v>
      </c>
      <c r="T109" s="21">
        <v>0</v>
      </c>
      <c r="U109" s="21">
        <v>0</v>
      </c>
      <c r="V109" s="21">
        <v>0</v>
      </c>
      <c r="W109" s="21">
        <v>0</v>
      </c>
      <c r="X109" s="21">
        <v>0.36</v>
      </c>
      <c r="Y109" s="21">
        <v>0.36</v>
      </c>
    </row>
    <row r="110" spans="3:42" x14ac:dyDescent="0.25">
      <c r="C110" s="78"/>
      <c r="F110" t="s">
        <v>195</v>
      </c>
      <c r="G110" t="s">
        <v>167</v>
      </c>
      <c r="H110" s="199"/>
      <c r="I110" s="199"/>
      <c r="J110" s="21">
        <v>0.75</v>
      </c>
      <c r="K110" s="21">
        <v>0.75</v>
      </c>
      <c r="L110" s="21">
        <v>0.75</v>
      </c>
      <c r="M110" s="21">
        <v>0.75</v>
      </c>
      <c r="N110" s="21">
        <v>0.75</v>
      </c>
      <c r="O110" s="21">
        <v>0.75</v>
      </c>
      <c r="P110" s="21">
        <v>0.91</v>
      </c>
      <c r="Q110" s="21">
        <v>0.75</v>
      </c>
      <c r="R110" s="21">
        <v>0.75</v>
      </c>
      <c r="S110" s="21">
        <v>0.75</v>
      </c>
      <c r="T110" s="21">
        <v>0.75</v>
      </c>
      <c r="U110" s="21">
        <v>0.75</v>
      </c>
      <c r="V110" s="21">
        <v>0.75</v>
      </c>
      <c r="W110" s="21">
        <v>0.75</v>
      </c>
      <c r="X110" s="21">
        <v>0.91</v>
      </c>
      <c r="Y110" s="21">
        <v>0.91</v>
      </c>
    </row>
    <row r="111" spans="3:42" x14ac:dyDescent="0.25">
      <c r="C111" s="78"/>
      <c r="F111" t="s">
        <v>196</v>
      </c>
      <c r="G111" t="s">
        <v>167</v>
      </c>
      <c r="H111" s="199"/>
      <c r="I111" s="199"/>
      <c r="J111" s="21">
        <v>0.75</v>
      </c>
      <c r="K111" s="21">
        <v>0.75</v>
      </c>
      <c r="L111" s="21">
        <v>0.75</v>
      </c>
      <c r="M111" s="21">
        <v>0.75</v>
      </c>
      <c r="N111" s="21">
        <v>0.75</v>
      </c>
      <c r="O111" s="21">
        <v>0.75</v>
      </c>
      <c r="P111" s="21">
        <v>0.91</v>
      </c>
      <c r="Q111" s="21">
        <v>0.75</v>
      </c>
      <c r="R111" s="21">
        <v>0.75</v>
      </c>
      <c r="S111" s="21">
        <v>0.75</v>
      </c>
      <c r="T111" s="21">
        <v>0.75</v>
      </c>
      <c r="U111" s="21">
        <v>0.75</v>
      </c>
      <c r="V111" s="21">
        <v>0.75</v>
      </c>
      <c r="W111" s="21">
        <v>0.75</v>
      </c>
      <c r="X111" s="21">
        <v>0.91</v>
      </c>
      <c r="Y111" s="21">
        <v>0.91</v>
      </c>
    </row>
    <row r="112" spans="3:42" x14ac:dyDescent="0.25">
      <c r="C112" s="78"/>
      <c r="F112" t="s">
        <v>197</v>
      </c>
      <c r="G112" t="s">
        <v>167</v>
      </c>
      <c r="H112" s="199"/>
      <c r="I112" s="199"/>
      <c r="J112" s="21">
        <v>0.75</v>
      </c>
      <c r="K112" s="21">
        <v>0.75</v>
      </c>
      <c r="L112" s="21">
        <v>0.75</v>
      </c>
      <c r="M112" s="21">
        <v>0.75</v>
      </c>
      <c r="N112" s="21">
        <v>0.75</v>
      </c>
      <c r="O112" s="21">
        <v>0.75</v>
      </c>
      <c r="P112" s="21">
        <v>0.91</v>
      </c>
      <c r="Q112" s="21">
        <v>0.75</v>
      </c>
      <c r="R112" s="21">
        <v>0.75</v>
      </c>
      <c r="S112" s="21">
        <v>0.75</v>
      </c>
      <c r="T112" s="21">
        <v>0.75</v>
      </c>
      <c r="U112" s="21">
        <v>0.75</v>
      </c>
      <c r="V112" s="21">
        <v>0.75</v>
      </c>
      <c r="W112" s="21">
        <v>0.75</v>
      </c>
      <c r="X112" s="21">
        <v>0.91</v>
      </c>
      <c r="Y112" s="21">
        <v>0.91</v>
      </c>
    </row>
    <row r="113" spans="2:27" x14ac:dyDescent="0.25">
      <c r="C113" s="78"/>
      <c r="F113" t="s">
        <v>198</v>
      </c>
      <c r="G113" t="s">
        <v>167</v>
      </c>
      <c r="H113" s="199"/>
      <c r="I113" s="199"/>
      <c r="J113" s="21">
        <v>0.95</v>
      </c>
      <c r="K113" s="21">
        <v>0.95</v>
      </c>
      <c r="L113" s="21">
        <v>0.95</v>
      </c>
      <c r="M113" s="21">
        <v>0.95</v>
      </c>
      <c r="N113" s="21">
        <v>0.95</v>
      </c>
      <c r="O113" s="21">
        <v>0.95</v>
      </c>
      <c r="P113" s="21">
        <v>0</v>
      </c>
      <c r="Q113" s="21">
        <v>0.95</v>
      </c>
      <c r="R113" s="21">
        <v>0.95</v>
      </c>
      <c r="S113" s="21">
        <v>0.95</v>
      </c>
      <c r="T113" s="21">
        <v>0.95</v>
      </c>
      <c r="U113" s="21">
        <v>0.95</v>
      </c>
      <c r="V113" s="21">
        <v>0.95</v>
      </c>
      <c r="W113" s="21">
        <v>0.95</v>
      </c>
      <c r="X113" s="21">
        <v>0</v>
      </c>
      <c r="Y113" s="21">
        <v>0</v>
      </c>
    </row>
    <row r="114" spans="2:27" x14ac:dyDescent="0.25">
      <c r="C114" s="78"/>
      <c r="F114" t="s">
        <v>199</v>
      </c>
      <c r="G114" t="s">
        <v>167</v>
      </c>
      <c r="H114" s="199"/>
      <c r="I114" s="199"/>
      <c r="J114" s="21">
        <v>0.95</v>
      </c>
      <c r="K114" s="21">
        <v>0.95</v>
      </c>
      <c r="L114" s="21">
        <v>0.95</v>
      </c>
      <c r="M114" s="21">
        <v>0.95</v>
      </c>
      <c r="N114" s="21">
        <v>0.95</v>
      </c>
      <c r="O114" s="21">
        <v>0</v>
      </c>
      <c r="P114" s="21">
        <v>0</v>
      </c>
      <c r="Q114" s="21">
        <v>0.95</v>
      </c>
      <c r="R114" s="21">
        <v>0.95</v>
      </c>
      <c r="S114" s="21">
        <v>0</v>
      </c>
      <c r="T114" s="21">
        <v>0.95</v>
      </c>
      <c r="U114" s="21">
        <v>0.95</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0.1986558432033389</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0.11655934252929694</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6.183087584272666E-2</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2.3892255187292172E-2</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0.14905733181431483</v>
      </c>
      <c r="O139" s="88">
        <f t="shared" si="22"/>
        <v>0.73702100296357131</v>
      </c>
      <c r="P139" s="88">
        <f t="shared" si="22"/>
        <v>0.26061613708532405</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5.1737657440898005E-2</v>
      </c>
      <c r="O140" s="88">
        <f t="shared" si="26"/>
        <v>5.1163857173531294E-2</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0.1313986314516136</v>
      </c>
      <c r="K141" s="88">
        <f t="shared" si="28"/>
        <v>0.1313986314516136</v>
      </c>
      <c r="L141" s="88">
        <f t="shared" ref="L141:M141" si="29">hundred*L102*$H60*L89/$H46*(1-L114)/days_in_year/(1+$H32)*PowerFactor</f>
        <v>0.1313986314516136</v>
      </c>
      <c r="M141" s="88">
        <f t="shared" si="29"/>
        <v>0.1313986314516136</v>
      </c>
      <c r="N141" s="88">
        <f t="shared" ref="N141:P141" si="30">hundred*N102*$H60*N89/$H46*(1-N114)/days_in_year/(1+$H32)*PowerFactor</f>
        <v>0.1313986314516136</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0.19644071833498469</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0.18009318752827858</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0.67934918500087449</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0.26250936717450968</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0.58958103346054591</v>
      </c>
      <c r="O153" s="88">
        <f t="shared" si="62"/>
        <v>2.915211209809538</v>
      </c>
      <c r="P153" s="88">
        <f t="shared" si="62"/>
        <v>2.863445777111985</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1.0232150666976743</v>
      </c>
      <c r="O154" s="88">
        <f t="shared" si="66"/>
        <v>1.0118670252925246</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2.5986692497303832</v>
      </c>
      <c r="K155" s="88">
        <f t="shared" si="68"/>
        <v>2.5986692497303832</v>
      </c>
      <c r="L155" s="88">
        <f t="shared" ref="L155:M155" si="69">hundred*L102*$H74*L89/$H46/days_in_year/(1+$H32)*PowerFactor</f>
        <v>2.5986692497303832</v>
      </c>
      <c r="M155" s="88">
        <f t="shared" si="69"/>
        <v>2.5986692497303832</v>
      </c>
      <c r="N155" s="88">
        <f t="shared" ref="N155:P155" si="70">hundred*N102*$H74*N89/$H46/days_in_year/(1+$H32)*PowerFactor</f>
        <v>2.5986692497303832</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0.1986558432033389</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0.18212397270202643</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0.6870097315858521</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0.26546950208102421</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0.5962293272572593</v>
      </c>
      <c r="O169" s="88">
        <f t="shared" si="94"/>
        <v>2.9480840118542853</v>
      </c>
      <c r="P169" s="88">
        <f t="shared" si="94"/>
        <v>2.8957348565036023</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1.0347531488179591</v>
      </c>
      <c r="O170" s="88">
        <f t="shared" si="98"/>
        <v>1.0232771434706249</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2.6279726290322696</v>
      </c>
      <c r="K171" s="88">
        <f t="shared" si="100"/>
        <v>2.6279726290322696</v>
      </c>
      <c r="L171" s="88">
        <f t="shared" ref="L171:M171" si="101">hundred*L102*$H60*L89/$H46/days_in_year/(1+$H32)*PowerFactor</f>
        <v>2.6279726290322696</v>
      </c>
      <c r="M171" s="88">
        <f t="shared" si="101"/>
        <v>2.6279726290322696</v>
      </c>
      <c r="N171" s="88">
        <f t="shared" ref="N171:P171" si="102">hundred*N102*$H60*N89/$H46/days_in_year/(1+$H32)*PowerFactor</f>
        <v>2.6279726290322696</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0.19644071833498469</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0.18009318752827858</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0.67934918500087449</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0.26250936717450968</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0.58958103346054591</v>
      </c>
      <c r="O183" s="88">
        <f t="shared" si="134"/>
        <v>2.915211209809538</v>
      </c>
      <c r="P183" s="88">
        <f t="shared" si="134"/>
        <v>2.863445777111985</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1.0232150666976743</v>
      </c>
      <c r="O184" s="88">
        <f t="shared" si="138"/>
        <v>1.0118670252925246</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2.5986692497303832</v>
      </c>
      <c r="K185" s="88">
        <f t="shared" si="140"/>
        <v>2.5986692497303832</v>
      </c>
      <c r="L185" s="88">
        <f t="shared" ref="L185:M185" si="141">hundred*L102*$H74*L89/$H46/days_in_year/(1+$H32)*PowerFactor</f>
        <v>2.5986692497303832</v>
      </c>
      <c r="M185" s="88">
        <f t="shared" si="141"/>
        <v>2.5986692497303832</v>
      </c>
      <c r="N185" s="88">
        <f t="shared" ref="N185:P185" si="142">hundred*N102*$H74*N89/$H46/days_in_year/(1+$H32)*PowerFactor</f>
        <v>2.5986692497303832</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0.1986558432033389</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0.11655934252929694</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6.183087584272666E-2</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2.3892255187292172E-2</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0.14905733181431483</v>
      </c>
      <c r="O199" s="88">
        <f t="shared" si="166"/>
        <v>0.73702100296357131</v>
      </c>
      <c r="P199" s="88">
        <f t="shared" si="166"/>
        <v>0.26061613708532405</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5.1737657440898005E-2</v>
      </c>
      <c r="O200" s="88">
        <f t="shared" si="170"/>
        <v>5.1163857173531294E-2</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0.1313986314516136</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0.19644071833498469</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0.18009318752827858</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0.67934918500087449</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0.26250936717450968</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0.58958103346054591</v>
      </c>
      <c r="O213" s="88">
        <f t="shared" si="206"/>
        <v>2.915211209809538</v>
      </c>
      <c r="P213" s="88">
        <f t="shared" si="206"/>
        <v>2.863445777111985</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1.0232150666976743</v>
      </c>
      <c r="O214" s="88">
        <f t="shared" si="210"/>
        <v>1.0118670252925246</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2.5986692497303832</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0.1986558432033389</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0.18212397270202643</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0.6870097315858521</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0.26546950208102421</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0.5962293272572593</v>
      </c>
      <c r="O229" s="88">
        <f t="shared" si="238"/>
        <v>2.9480840118542853</v>
      </c>
      <c r="P229" s="88">
        <f t="shared" si="238"/>
        <v>2.8957348565036023</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1.0347531488179591</v>
      </c>
      <c r="O230" s="88">
        <f t="shared" si="242"/>
        <v>1.0232771434706249</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2.6279726290322696</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0.19644071833498469</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0.18009318752827858</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0.67934918500087449</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0.26250936717450968</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0.58958103346054591</v>
      </c>
      <c r="O243" s="88">
        <f t="shared" si="278"/>
        <v>2.915211209809538</v>
      </c>
      <c r="P243" s="88">
        <f t="shared" si="278"/>
        <v>2.863445777111985</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1.0232150666976743</v>
      </c>
      <c r="O244" s="88">
        <f t="shared" si="282"/>
        <v>1.0118670252925246</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2.5986692497303832</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4.5436589705954296</v>
      </c>
      <c r="O256" s="121">
        <f t="shared" si="290"/>
        <v>4.7152630952391652</v>
      </c>
      <c r="P256" s="121">
        <f t="shared" si="290"/>
        <v>4.8433926889986108</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8.4704204549960913</v>
      </c>
      <c r="O257" s="111">
        <f t="shared" si="294"/>
        <v>7.8984393904269723</v>
      </c>
      <c r="P257" s="111">
        <f t="shared" si="294"/>
        <v>8.4108321412264768</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0.1313986314516136</v>
      </c>
      <c r="K271" s="111">
        <f t="shared" si="324"/>
        <v>0</v>
      </c>
      <c r="L271" s="111">
        <f t="shared" ref="L271:M271" si="325">L$123 * L141</f>
        <v>0.1313986314516136</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2.5986692497303832</v>
      </c>
      <c r="K285" s="111">
        <f t="shared" si="364"/>
        <v>0</v>
      </c>
      <c r="L285" s="111">
        <f t="shared" ref="L285:M285" si="365">L$123 * L155</f>
        <v>2.5986692497303832</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0.17451906214093996</v>
      </c>
    </row>
    <row r="23" spans="3:27" x14ac:dyDescent="0.25">
      <c r="C23" s="78"/>
      <c r="E23" t="s">
        <v>192</v>
      </c>
      <c r="G23" t="s">
        <v>666</v>
      </c>
      <c r="H23" s="110">
        <v>0.17451906214093996</v>
      </c>
    </row>
    <row r="24" spans="3:27" x14ac:dyDescent="0.25">
      <c r="C24" s="78"/>
      <c r="E24" t="s">
        <v>193</v>
      </c>
      <c r="G24" t="s">
        <v>666</v>
      </c>
      <c r="H24" s="110">
        <v>0.17451906214093996</v>
      </c>
    </row>
    <row r="25" spans="3:27" x14ac:dyDescent="0.25">
      <c r="C25" s="78"/>
      <c r="E25" t="s">
        <v>194</v>
      </c>
      <c r="G25" t="s">
        <v>666</v>
      </c>
      <c r="H25" s="110">
        <v>0.17451906214093996</v>
      </c>
    </row>
    <row r="26" spans="3:27" x14ac:dyDescent="0.25">
      <c r="C26" s="78"/>
      <c r="E26" t="s">
        <v>195</v>
      </c>
      <c r="G26" t="s">
        <v>666</v>
      </c>
      <c r="H26" s="110">
        <v>0.17451906214093996</v>
      </c>
    </row>
    <row r="27" spans="3:27" x14ac:dyDescent="0.25">
      <c r="C27" s="78"/>
      <c r="E27" t="s">
        <v>196</v>
      </c>
      <c r="G27" t="s">
        <v>666</v>
      </c>
      <c r="H27" s="110">
        <v>0.17451906214093996</v>
      </c>
    </row>
    <row r="28" spans="3:27" x14ac:dyDescent="0.25">
      <c r="C28" s="78"/>
      <c r="E28" t="s">
        <v>197</v>
      </c>
      <c r="G28" t="s">
        <v>666</v>
      </c>
      <c r="H28" s="110">
        <v>0.17451906214093996</v>
      </c>
    </row>
    <row r="29" spans="3:27" x14ac:dyDescent="0.25">
      <c r="C29" s="78"/>
      <c r="E29" t="s">
        <v>198</v>
      </c>
      <c r="G29" t="s">
        <v>666</v>
      </c>
      <c r="H29" s="110">
        <v>0.17451906214093996</v>
      </c>
    </row>
    <row r="30" spans="3:27" x14ac:dyDescent="0.25">
      <c r="C30" s="78"/>
      <c r="E30" t="s">
        <v>199</v>
      </c>
      <c r="G30" t="s">
        <v>666</v>
      </c>
      <c r="H30" s="110">
        <v>0.17451906214093996</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1.0189999999999999</v>
      </c>
    </row>
    <row r="38" spans="3:8" x14ac:dyDescent="0.25">
      <c r="C38" s="78"/>
      <c r="E38" t="s">
        <v>193</v>
      </c>
      <c r="G38" s="23" t="s">
        <v>283</v>
      </c>
      <c r="H38" s="110">
        <v>1.0249999999999999</v>
      </c>
    </row>
    <row r="39" spans="3:8" x14ac:dyDescent="0.25">
      <c r="C39" s="78"/>
      <c r="E39" t="s">
        <v>194</v>
      </c>
      <c r="G39" s="23" t="s">
        <v>283</v>
      </c>
      <c r="H39" s="110">
        <v>1.03</v>
      </c>
    </row>
    <row r="40" spans="3:8" x14ac:dyDescent="0.25">
      <c r="C40" s="78"/>
      <c r="E40" t="s">
        <v>195</v>
      </c>
      <c r="G40" s="23" t="s">
        <v>283</v>
      </c>
      <c r="H40" s="110">
        <v>1.0409999999999999</v>
      </c>
    </row>
    <row r="41" spans="3:8" x14ac:dyDescent="0.25">
      <c r="C41" s="78"/>
      <c r="E41" t="s">
        <v>196</v>
      </c>
      <c r="G41" s="23" t="s">
        <v>283</v>
      </c>
      <c r="H41" s="110">
        <v>1.0409999999999999</v>
      </c>
    </row>
    <row r="42" spans="3:8" x14ac:dyDescent="0.25">
      <c r="C42" s="78"/>
      <c r="E42" t="s">
        <v>197</v>
      </c>
      <c r="G42" s="23" t="s">
        <v>283</v>
      </c>
      <c r="H42" s="110">
        <v>1.0509999999999999</v>
      </c>
    </row>
    <row r="43" spans="3:8" x14ac:dyDescent="0.25">
      <c r="C43" s="78"/>
      <c r="E43" t="s">
        <v>198</v>
      </c>
      <c r="G43" s="23" t="s">
        <v>283</v>
      </c>
      <c r="H43" s="110">
        <v>1.07</v>
      </c>
    </row>
    <row r="44" spans="3:8" x14ac:dyDescent="0.25">
      <c r="C44" s="78"/>
      <c r="E44" t="s">
        <v>199</v>
      </c>
      <c r="G44" s="23" t="s">
        <v>283</v>
      </c>
      <c r="H44" s="110">
        <v>1.0820000000000001</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13.854139587885889</v>
      </c>
    </row>
    <row r="52" spans="3:8" x14ac:dyDescent="0.25">
      <c r="C52" s="78"/>
      <c r="E52" t="s">
        <v>193</v>
      </c>
      <c r="G52" t="s">
        <v>584</v>
      </c>
      <c r="H52" s="110">
        <v>1.7419812559134324</v>
      </c>
    </row>
    <row r="53" spans="3:8" x14ac:dyDescent="0.25">
      <c r="C53" s="78"/>
      <c r="E53" t="s">
        <v>194</v>
      </c>
      <c r="G53" t="s">
        <v>584</v>
      </c>
      <c r="H53" s="110">
        <v>6.0468511514060701</v>
      </c>
    </row>
    <row r="54" spans="3:8" x14ac:dyDescent="0.25">
      <c r="C54" s="78"/>
      <c r="E54" t="s">
        <v>195</v>
      </c>
      <c r="G54" t="s">
        <v>584</v>
      </c>
      <c r="H54" s="110">
        <v>4.6107179123537518</v>
      </c>
    </row>
    <row r="55" spans="3:8" x14ac:dyDescent="0.25">
      <c r="C55" s="78"/>
      <c r="E55" t="s">
        <v>196</v>
      </c>
      <c r="G55" t="s">
        <v>584</v>
      </c>
      <c r="H55" s="110">
        <v>3.7826781576943014</v>
      </c>
    </row>
    <row r="56" spans="3:8" x14ac:dyDescent="0.25">
      <c r="C56" s="78"/>
      <c r="E56" t="s">
        <v>197</v>
      </c>
      <c r="G56" t="s">
        <v>584</v>
      </c>
      <c r="H56" s="110">
        <v>18.816335632892493</v>
      </c>
    </row>
    <row r="57" spans="3:8" x14ac:dyDescent="0.25">
      <c r="C57" s="78"/>
      <c r="E57" t="s">
        <v>198</v>
      </c>
      <c r="G57" t="s">
        <v>584</v>
      </c>
      <c r="H57" s="110">
        <v>6.6492020613582756</v>
      </c>
    </row>
    <row r="58" spans="3:8" x14ac:dyDescent="0.25">
      <c r="C58" s="78"/>
      <c r="E58" t="s">
        <v>199</v>
      </c>
      <c r="G58" t="s">
        <v>584</v>
      </c>
      <c r="H58" s="110">
        <v>17.086196077521745</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5.4431991039276397</v>
      </c>
    </row>
    <row r="64" spans="3:8" x14ac:dyDescent="0.25">
      <c r="C64" s="78"/>
      <c r="E64" t="s">
        <v>191</v>
      </c>
      <c r="G64" t="s">
        <v>584</v>
      </c>
      <c r="H64" s="110">
        <v>0</v>
      </c>
    </row>
    <row r="65" spans="3:42" x14ac:dyDescent="0.25">
      <c r="C65" s="78"/>
      <c r="E65" t="s">
        <v>192</v>
      </c>
      <c r="G65" t="s">
        <v>584</v>
      </c>
      <c r="H65" s="110">
        <v>13.699658105559871</v>
      </c>
    </row>
    <row r="66" spans="3:42" x14ac:dyDescent="0.25">
      <c r="C66" s="78"/>
      <c r="E66" t="s">
        <v>193</v>
      </c>
      <c r="G66" t="s">
        <v>584</v>
      </c>
      <c r="H66" s="110">
        <v>1.7225571809002902</v>
      </c>
    </row>
    <row r="67" spans="3:42" x14ac:dyDescent="0.25">
      <c r="C67" s="78"/>
      <c r="E67" t="s">
        <v>194</v>
      </c>
      <c r="G67" t="s">
        <v>584</v>
      </c>
      <c r="H67" s="110">
        <v>5.9794253453249189</v>
      </c>
    </row>
    <row r="68" spans="3:42" x14ac:dyDescent="0.25">
      <c r="C68" s="78"/>
      <c r="E68" t="s">
        <v>195</v>
      </c>
      <c r="G68" t="s">
        <v>584</v>
      </c>
      <c r="H68" s="110">
        <v>4.5593058031304308</v>
      </c>
    </row>
    <row r="69" spans="3:42" x14ac:dyDescent="0.25">
      <c r="C69" s="78"/>
      <c r="E69" t="s">
        <v>196</v>
      </c>
      <c r="G69" t="s">
        <v>584</v>
      </c>
      <c r="H69" s="110">
        <v>3.7404991594782144</v>
      </c>
    </row>
    <row r="70" spans="3:42" x14ac:dyDescent="0.25">
      <c r="C70" s="78"/>
      <c r="E70" t="s">
        <v>197</v>
      </c>
      <c r="G70" t="s">
        <v>584</v>
      </c>
      <c r="H70" s="110">
        <v>18.606522861621244</v>
      </c>
    </row>
    <row r="71" spans="3:42" x14ac:dyDescent="0.25">
      <c r="C71" s="78"/>
      <c r="E71" t="s">
        <v>198</v>
      </c>
      <c r="G71" t="s">
        <v>584</v>
      </c>
      <c r="H71" s="110">
        <v>6.5750597023754036</v>
      </c>
    </row>
    <row r="72" spans="3:42" x14ac:dyDescent="0.25">
      <c r="C72" s="78"/>
      <c r="E72" t="s">
        <v>199</v>
      </c>
      <c r="G72" t="s">
        <v>584</v>
      </c>
      <c r="H72" s="110">
        <v>16.895675339613451</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0.06</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-1.0820000000000001</v>
      </c>
      <c r="S93" s="114">
        <v>-1.07</v>
      </c>
      <c r="T93" s="114">
        <v>-1.0820000000000001</v>
      </c>
      <c r="U93" s="114">
        <v>-1.0820000000000001</v>
      </c>
      <c r="V93" s="114">
        <v>-1.07</v>
      </c>
      <c r="W93" s="114">
        <v>-1.07</v>
      </c>
      <c r="X93" s="114">
        <v>-1.0509999999999999</v>
      </c>
      <c r="Y93" s="114">
        <v>-1.0509999999999999</v>
      </c>
    </row>
    <row r="94" spans="3:42" x14ac:dyDescent="0.25">
      <c r="D94"/>
      <c r="E94" t="s">
        <v>191</v>
      </c>
      <c r="G94" s="23" t="s">
        <v>283</v>
      </c>
      <c r="J94" s="69"/>
      <c r="K94" s="69"/>
      <c r="L94" s="69"/>
      <c r="M94" s="69"/>
      <c r="N94" s="69"/>
      <c r="O94" s="69"/>
      <c r="P94" s="69"/>
      <c r="Q94" s="69"/>
      <c r="R94" s="110">
        <v>-1.0820000000000001</v>
      </c>
      <c r="S94" s="110">
        <v>-1.07</v>
      </c>
      <c r="T94" s="110">
        <v>-1.0820000000000001</v>
      </c>
      <c r="U94" s="110">
        <v>-1.0820000000000001</v>
      </c>
      <c r="V94" s="110">
        <v>-1.07</v>
      </c>
      <c r="W94" s="110">
        <v>-1.07</v>
      </c>
      <c r="X94" s="110">
        <v>-1.0509999999999999</v>
      </c>
      <c r="Y94" s="110">
        <v>-1.0509999999999999</v>
      </c>
    </row>
    <row r="95" spans="3:42" x14ac:dyDescent="0.25">
      <c r="D95"/>
      <c r="E95" t="s">
        <v>192</v>
      </c>
      <c r="G95" s="23" t="s">
        <v>283</v>
      </c>
      <c r="J95" s="69"/>
      <c r="K95" s="69"/>
      <c r="L95" s="69"/>
      <c r="M95" s="69"/>
      <c r="N95" s="69"/>
      <c r="O95" s="69"/>
      <c r="P95" s="69"/>
      <c r="Q95" s="69"/>
      <c r="R95" s="110">
        <v>-1.0820000000000001</v>
      </c>
      <c r="S95" s="110">
        <v>-1.07</v>
      </c>
      <c r="T95" s="110">
        <v>-1.0820000000000001</v>
      </c>
      <c r="U95" s="110">
        <v>-1.0820000000000001</v>
      </c>
      <c r="V95" s="110">
        <v>-1.07</v>
      </c>
      <c r="W95" s="110">
        <v>-1.07</v>
      </c>
      <c r="X95" s="110">
        <v>-1.0509999999999999</v>
      </c>
      <c r="Y95" s="110">
        <v>-1.0509999999999999</v>
      </c>
    </row>
    <row r="96" spans="3:42" x14ac:dyDescent="0.25">
      <c r="D96"/>
      <c r="E96" t="s">
        <v>193</v>
      </c>
      <c r="G96" s="23" t="s">
        <v>283</v>
      </c>
      <c r="J96" s="69"/>
      <c r="K96" s="69"/>
      <c r="L96" s="69"/>
      <c r="M96" s="69"/>
      <c r="N96" s="69"/>
      <c r="O96" s="69"/>
      <c r="P96" s="69"/>
      <c r="Q96" s="69"/>
      <c r="R96" s="110">
        <v>-0.75739999999999996</v>
      </c>
      <c r="S96" s="110">
        <v>-0.749</v>
      </c>
      <c r="T96" s="110">
        <v>-0.75739999999999996</v>
      </c>
      <c r="U96" s="110">
        <v>-0.75739999999999996</v>
      </c>
      <c r="V96" s="110">
        <v>-0.749</v>
      </c>
      <c r="W96" s="110">
        <v>-0.749</v>
      </c>
      <c r="X96" s="110">
        <v>-0.73569999999999991</v>
      </c>
      <c r="Y96" s="110">
        <v>-0.73569999999999991</v>
      </c>
    </row>
    <row r="97" spans="3:25" x14ac:dyDescent="0.25">
      <c r="D97"/>
      <c r="E97" t="s">
        <v>194</v>
      </c>
      <c r="G97" s="23" t="s">
        <v>283</v>
      </c>
      <c r="J97" s="69"/>
      <c r="K97" s="69"/>
      <c r="L97" s="69"/>
      <c r="M97" s="69"/>
      <c r="N97" s="69"/>
      <c r="O97" s="69"/>
      <c r="P97" s="69"/>
      <c r="Q97" s="69"/>
      <c r="R97" s="110">
        <v>-0.75739999999999996</v>
      </c>
      <c r="S97" s="110">
        <v>-0.749</v>
      </c>
      <c r="T97" s="110">
        <v>-0.75739999999999996</v>
      </c>
      <c r="U97" s="110">
        <v>-0.75739999999999996</v>
      </c>
      <c r="V97" s="110">
        <v>-0.749</v>
      </c>
      <c r="W97" s="110">
        <v>-0.749</v>
      </c>
      <c r="X97" s="110">
        <v>-0.73569999999999991</v>
      </c>
      <c r="Y97" s="110">
        <v>-0.73569999999999991</v>
      </c>
    </row>
    <row r="98" spans="3:25" x14ac:dyDescent="0.25">
      <c r="D98"/>
      <c r="E98" t="s">
        <v>195</v>
      </c>
      <c r="G98" s="23" t="s">
        <v>283</v>
      </c>
      <c r="J98" s="69"/>
      <c r="K98" s="69"/>
      <c r="L98" s="69"/>
      <c r="M98" s="69"/>
      <c r="N98" s="69"/>
      <c r="O98" s="69"/>
      <c r="P98" s="69"/>
      <c r="Q98" s="69"/>
      <c r="R98" s="110">
        <v>-0.75739999999999996</v>
      </c>
      <c r="S98" s="110">
        <v>-0.749</v>
      </c>
      <c r="T98" s="110">
        <v>-0.75739999999999996</v>
      </c>
      <c r="U98" s="110">
        <v>-0.75739999999999996</v>
      </c>
      <c r="V98" s="110">
        <v>-0.749</v>
      </c>
      <c r="W98" s="110">
        <v>-0.749</v>
      </c>
      <c r="X98" s="110">
        <v>-0.73569999999999991</v>
      </c>
      <c r="Y98" s="110">
        <v>-0.73569999999999991</v>
      </c>
    </row>
    <row r="99" spans="3:25" x14ac:dyDescent="0.25">
      <c r="D99"/>
      <c r="E99" t="s">
        <v>196</v>
      </c>
      <c r="G99" s="23" t="s">
        <v>283</v>
      </c>
      <c r="J99" s="69"/>
      <c r="K99" s="69"/>
      <c r="L99" s="69"/>
      <c r="M99" s="69"/>
      <c r="N99" s="69"/>
      <c r="O99" s="69"/>
      <c r="P99" s="69"/>
      <c r="Q99" s="69"/>
      <c r="R99" s="110">
        <v>-0.3246</v>
      </c>
      <c r="S99" s="110">
        <v>-0.32100000000000001</v>
      </c>
      <c r="T99" s="110">
        <v>-0.3246</v>
      </c>
      <c r="U99" s="110">
        <v>-0.3246</v>
      </c>
      <c r="V99" s="110">
        <v>-0.32100000000000001</v>
      </c>
      <c r="W99" s="110">
        <v>-0.32100000000000001</v>
      </c>
      <c r="X99" s="110">
        <v>-0.31529999999999997</v>
      </c>
      <c r="Y99" s="110">
        <v>-0.31529999999999997</v>
      </c>
    </row>
    <row r="100" spans="3:25" x14ac:dyDescent="0.25">
      <c r="D100"/>
      <c r="E100" t="s">
        <v>197</v>
      </c>
      <c r="G100" s="23" t="s">
        <v>283</v>
      </c>
      <c r="J100" s="69"/>
      <c r="K100" s="69"/>
      <c r="L100" s="69"/>
      <c r="M100" s="69"/>
      <c r="N100" s="69"/>
      <c r="O100" s="69"/>
      <c r="P100" s="69"/>
      <c r="Q100" s="69"/>
      <c r="R100" s="110">
        <v>-1.0820000000000001</v>
      </c>
      <c r="S100" s="110">
        <v>-1.07</v>
      </c>
      <c r="T100" s="110">
        <v>-1.0820000000000001</v>
      </c>
      <c r="U100" s="110">
        <v>-1.0820000000000001</v>
      </c>
      <c r="V100" s="110">
        <v>-1.07</v>
      </c>
      <c r="W100" s="110">
        <v>-1.07</v>
      </c>
      <c r="X100" s="110">
        <v>-1.0509999999999999</v>
      </c>
      <c r="Y100" s="110">
        <v>-1.0509999999999999</v>
      </c>
    </row>
    <row r="101" spans="3:25" x14ac:dyDescent="0.25">
      <c r="D101"/>
      <c r="E101" t="s">
        <v>198</v>
      </c>
      <c r="G101" s="23" t="s">
        <v>283</v>
      </c>
      <c r="J101" s="69"/>
      <c r="K101" s="69"/>
      <c r="L101" s="69"/>
      <c r="M101" s="69"/>
      <c r="N101" s="69"/>
      <c r="O101" s="69"/>
      <c r="P101" s="69"/>
      <c r="Q101" s="69"/>
      <c r="R101" s="110">
        <v>-1.0820000000000001</v>
      </c>
      <c r="S101" s="110">
        <v>-1.07</v>
      </c>
      <c r="T101" s="110">
        <v>-1.0820000000000001</v>
      </c>
      <c r="U101" s="110">
        <v>-1.0820000000000001</v>
      </c>
      <c r="V101" s="110">
        <v>-1.07</v>
      </c>
      <c r="W101" s="110">
        <v>-1.07</v>
      </c>
      <c r="X101" s="110">
        <v>0</v>
      </c>
      <c r="Y101" s="110">
        <v>0</v>
      </c>
    </row>
    <row r="102" spans="3:25" x14ac:dyDescent="0.25">
      <c r="D102"/>
      <c r="E102" t="s">
        <v>199</v>
      </c>
      <c r="G102" s="23" t="s">
        <v>283</v>
      </c>
      <c r="J102" s="69"/>
      <c r="K102" s="69"/>
      <c r="L102" s="69"/>
      <c r="M102" s="69"/>
      <c r="N102" s="69"/>
      <c r="O102" s="69"/>
      <c r="P102" s="69"/>
      <c r="Q102" s="69"/>
      <c r="R102" s="110">
        <v>-1.0820000000000001</v>
      </c>
      <c r="S102" s="110">
        <v>0</v>
      </c>
      <c r="T102" s="110">
        <v>-1.0820000000000001</v>
      </c>
      <c r="U102" s="110">
        <v>-1.0820000000000001</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0.36</v>
      </c>
      <c r="Q110" s="21">
        <v>0</v>
      </c>
      <c r="R110" s="21">
        <v>0</v>
      </c>
      <c r="S110" s="21">
        <v>0</v>
      </c>
      <c r="T110" s="21">
        <v>0</v>
      </c>
      <c r="U110" s="21">
        <v>0</v>
      </c>
      <c r="V110" s="21">
        <v>0</v>
      </c>
      <c r="W110" s="21">
        <v>0</v>
      </c>
      <c r="X110" s="21">
        <v>0.36</v>
      </c>
      <c r="Y110" s="21">
        <v>0.36</v>
      </c>
    </row>
    <row r="111" spans="3:25" x14ac:dyDescent="0.25">
      <c r="C111" s="78"/>
      <c r="E111" t="s">
        <v>194</v>
      </c>
      <c r="G111" t="s">
        <v>167</v>
      </c>
      <c r="J111" s="21">
        <v>0</v>
      </c>
      <c r="K111" s="21">
        <v>0</v>
      </c>
      <c r="L111" s="21">
        <v>0</v>
      </c>
      <c r="M111" s="21">
        <v>0</v>
      </c>
      <c r="N111" s="21">
        <v>0</v>
      </c>
      <c r="O111" s="21">
        <v>0</v>
      </c>
      <c r="P111" s="21">
        <v>0.36</v>
      </c>
      <c r="Q111" s="21">
        <v>0</v>
      </c>
      <c r="R111" s="21">
        <v>0</v>
      </c>
      <c r="S111" s="21">
        <v>0</v>
      </c>
      <c r="T111" s="21">
        <v>0</v>
      </c>
      <c r="U111" s="21">
        <v>0</v>
      </c>
      <c r="V111" s="21">
        <v>0</v>
      </c>
      <c r="W111" s="21">
        <v>0</v>
      </c>
      <c r="X111" s="21">
        <v>0.36</v>
      </c>
      <c r="Y111" s="21">
        <v>0.36</v>
      </c>
    </row>
    <row r="112" spans="3:25" x14ac:dyDescent="0.25">
      <c r="C112" s="78"/>
      <c r="E112" t="s">
        <v>195</v>
      </c>
      <c r="G112" t="s">
        <v>167</v>
      </c>
      <c r="J112" s="21">
        <v>0.75</v>
      </c>
      <c r="K112" s="21">
        <v>0.75</v>
      </c>
      <c r="L112" s="21">
        <v>0.75</v>
      </c>
      <c r="M112" s="21">
        <v>0.75</v>
      </c>
      <c r="N112" s="21">
        <v>0.75</v>
      </c>
      <c r="O112" s="21">
        <v>0.75</v>
      </c>
      <c r="P112" s="21">
        <v>0.91</v>
      </c>
      <c r="Q112" s="21">
        <v>0.75</v>
      </c>
      <c r="R112" s="21">
        <v>0.75</v>
      </c>
      <c r="S112" s="21">
        <v>0.75</v>
      </c>
      <c r="T112" s="21">
        <v>0.75</v>
      </c>
      <c r="U112" s="21">
        <v>0.75</v>
      </c>
      <c r="V112" s="21">
        <v>0.75</v>
      </c>
      <c r="W112" s="21">
        <v>0.75</v>
      </c>
      <c r="X112" s="21">
        <v>0.91</v>
      </c>
      <c r="Y112" s="21">
        <v>0.91</v>
      </c>
    </row>
    <row r="113" spans="3:27" x14ac:dyDescent="0.25">
      <c r="C113" s="78"/>
      <c r="E113" t="s">
        <v>196</v>
      </c>
      <c r="G113" t="s">
        <v>167</v>
      </c>
      <c r="J113" s="21">
        <v>0.75</v>
      </c>
      <c r="K113" s="21">
        <v>0.75</v>
      </c>
      <c r="L113" s="21">
        <v>0.75</v>
      </c>
      <c r="M113" s="21">
        <v>0.75</v>
      </c>
      <c r="N113" s="21">
        <v>0.75</v>
      </c>
      <c r="O113" s="21">
        <v>0.75</v>
      </c>
      <c r="P113" s="21">
        <v>0.91</v>
      </c>
      <c r="Q113" s="21">
        <v>0.75</v>
      </c>
      <c r="R113" s="21">
        <v>0.75</v>
      </c>
      <c r="S113" s="21">
        <v>0.75</v>
      </c>
      <c r="T113" s="21">
        <v>0.75</v>
      </c>
      <c r="U113" s="21">
        <v>0.75</v>
      </c>
      <c r="V113" s="21">
        <v>0.75</v>
      </c>
      <c r="W113" s="21">
        <v>0.75</v>
      </c>
      <c r="X113" s="21">
        <v>0.91</v>
      </c>
      <c r="Y113" s="21">
        <v>0.91</v>
      </c>
    </row>
    <row r="114" spans="3:27" x14ac:dyDescent="0.25">
      <c r="C114" s="78"/>
      <c r="E114" t="s">
        <v>197</v>
      </c>
      <c r="G114" t="s">
        <v>167</v>
      </c>
      <c r="J114" s="21">
        <v>0.75</v>
      </c>
      <c r="K114" s="21">
        <v>0.75</v>
      </c>
      <c r="L114" s="21">
        <v>0.75</v>
      </c>
      <c r="M114" s="21">
        <v>0.75</v>
      </c>
      <c r="N114" s="21">
        <v>0.75</v>
      </c>
      <c r="O114" s="21">
        <v>0.75</v>
      </c>
      <c r="P114" s="21">
        <v>0.91</v>
      </c>
      <c r="Q114" s="21">
        <v>0.75</v>
      </c>
      <c r="R114" s="21">
        <v>0.75</v>
      </c>
      <c r="S114" s="21">
        <v>0.75</v>
      </c>
      <c r="T114" s="21">
        <v>0.75</v>
      </c>
      <c r="U114" s="21">
        <v>0.75</v>
      </c>
      <c r="V114" s="21">
        <v>0.75</v>
      </c>
      <c r="W114" s="21">
        <v>0.75</v>
      </c>
      <c r="X114" s="21">
        <v>0.91</v>
      </c>
      <c r="Y114" s="21">
        <v>0.91</v>
      </c>
    </row>
    <row r="115" spans="3:27" x14ac:dyDescent="0.25">
      <c r="C115" s="78"/>
      <c r="E115" t="s">
        <v>198</v>
      </c>
      <c r="G115" t="s">
        <v>167</v>
      </c>
      <c r="J115" s="21">
        <v>0.95</v>
      </c>
      <c r="K115" s="21">
        <v>0.95</v>
      </c>
      <c r="L115" s="21">
        <v>0.95</v>
      </c>
      <c r="M115" s="21">
        <v>0.95</v>
      </c>
      <c r="N115" s="21">
        <v>0.95</v>
      </c>
      <c r="O115" s="21">
        <v>0.95</v>
      </c>
      <c r="P115" s="21">
        <v>0</v>
      </c>
      <c r="Q115" s="21">
        <v>0.95</v>
      </c>
      <c r="R115" s="21">
        <v>0.95</v>
      </c>
      <c r="S115" s="21">
        <v>0.95</v>
      </c>
      <c r="T115" s="21">
        <v>0.95</v>
      </c>
      <c r="U115" s="21">
        <v>0.95</v>
      </c>
      <c r="V115" s="21">
        <v>0.95</v>
      </c>
      <c r="W115" s="21">
        <v>0.95</v>
      </c>
      <c r="X115" s="21">
        <v>0</v>
      </c>
      <c r="Y115" s="21">
        <v>0</v>
      </c>
    </row>
    <row r="116" spans="3:27" x14ac:dyDescent="0.25">
      <c r="C116" s="78"/>
      <c r="E116" t="s">
        <v>199</v>
      </c>
      <c r="G116" t="s">
        <v>167</v>
      </c>
      <c r="J116" s="21">
        <v>0.95</v>
      </c>
      <c r="K116" s="21">
        <v>0.95</v>
      </c>
      <c r="L116" s="21">
        <v>0.95</v>
      </c>
      <c r="M116" s="21">
        <v>0.95</v>
      </c>
      <c r="N116" s="21">
        <v>0.95</v>
      </c>
      <c r="O116" s="21">
        <v>0</v>
      </c>
      <c r="P116" s="21">
        <v>0</v>
      </c>
      <c r="Q116" s="21">
        <v>0.95</v>
      </c>
      <c r="R116" s="21">
        <v>0.95</v>
      </c>
      <c r="S116" s="21">
        <v>0</v>
      </c>
      <c r="T116" s="21">
        <v>0.95</v>
      </c>
      <c r="U116" s="21">
        <v>0.95</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0.35323559707352503</v>
      </c>
      <c r="K125" s="268">
        <f>'Initial unit rates'!K125</f>
        <v>0.35323559707352503</v>
      </c>
      <c r="L125" s="268">
        <f>'Initial unit rates'!L125</f>
        <v>0.23055532504527451</v>
      </c>
      <c r="M125" s="268">
        <f>'Initial unit rates'!M125</f>
        <v>0.23055532504527451</v>
      </c>
      <c r="N125" s="268">
        <f>'Initial unit rates'!N125</f>
        <v>0.21183142242488215</v>
      </c>
      <c r="O125" s="268">
        <f>'Initial unit rates'!O125</f>
        <v>0.20577523146586629</v>
      </c>
      <c r="P125" s="268">
        <f>'Initial unit rates'!P125</f>
        <v>0.17746896844503268</v>
      </c>
      <c r="Q125" s="268">
        <f>'Initial unit rates'!Q125</f>
        <v>0.34112158661605357</v>
      </c>
      <c r="R125" s="257"/>
      <c r="S125" s="257"/>
      <c r="T125" s="257"/>
      <c r="U125" s="257"/>
      <c r="V125" s="257"/>
      <c r="W125" s="257"/>
      <c r="X125" s="257"/>
      <c r="Y125" s="257"/>
      <c r="Z125" s="256"/>
      <c r="AA125" s="256"/>
    </row>
    <row r="126" spans="3:27" x14ac:dyDescent="0.25">
      <c r="E126" t="s">
        <v>193</v>
      </c>
      <c r="G126" t="s">
        <v>269</v>
      </c>
      <c r="H126" s="256"/>
      <c r="I126" s="256"/>
      <c r="J126" s="268">
        <f>'Initial unit rates'!J126</f>
        <v>3.0908415370682746E-2</v>
      </c>
      <c r="K126" s="268">
        <f>'Initial unit rates'!K126</f>
        <v>3.0908415370682746E-2</v>
      </c>
      <c r="L126" s="268">
        <f>'Initial unit rates'!L126</f>
        <v>2.0173787159222349E-2</v>
      </c>
      <c r="M126" s="268">
        <f>'Initial unit rates'!M126</f>
        <v>2.0173787159222349E-2</v>
      </c>
      <c r="N126" s="268">
        <f>'Initial unit rates'!N126</f>
        <v>1.8535429744664152E-2</v>
      </c>
      <c r="O126" s="268">
        <f>'Initial unit rates'!O126</f>
        <v>1.8005507881533031E-2</v>
      </c>
      <c r="P126" s="268">
        <f>'Initial unit rates'!P126</f>
        <v>9.9383588970986519E-3</v>
      </c>
      <c r="Q126" s="268">
        <f>'Initial unit rates'!Q126</f>
        <v>2.9848429145833535E-2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0.10676998489303309</v>
      </c>
      <c r="K127" s="268">
        <f>'Initial unit rates'!K127</f>
        <v>0.10676998489303309</v>
      </c>
      <c r="L127" s="268">
        <f>'Initial unit rates'!L127</f>
        <v>6.9688300884829732E-2</v>
      </c>
      <c r="M127" s="268">
        <f>'Initial unit rates'!M127</f>
        <v>6.9688300884829732E-2</v>
      </c>
      <c r="N127" s="268">
        <f>'Initial unit rates'!N127</f>
        <v>6.4028761425951819E-2</v>
      </c>
      <c r="O127" s="268">
        <f>'Initial unit rates'!O127</f>
        <v>6.2198200116274818E-2</v>
      </c>
      <c r="P127" s="268">
        <f>'Initial unit rates'!P127</f>
        <v>3.4331052452182854E-2</v>
      </c>
      <c r="Q127" s="268">
        <f>'Initial unit rates'!Q127</f>
        <v>0.10310837002676848</v>
      </c>
      <c r="R127" s="257"/>
      <c r="S127" s="257"/>
      <c r="T127" s="257"/>
      <c r="U127" s="257"/>
      <c r="V127" s="257"/>
      <c r="W127" s="257"/>
      <c r="X127" s="257"/>
      <c r="Y127" s="257"/>
      <c r="Z127" s="256"/>
      <c r="AA127" s="256"/>
    </row>
    <row r="128" spans="3:27" x14ac:dyDescent="0.25">
      <c r="E128" t="s">
        <v>195</v>
      </c>
      <c r="G128" t="s">
        <v>269</v>
      </c>
      <c r="H128" s="256"/>
      <c r="I128" s="256"/>
      <c r="J128" s="268">
        <f>'Initial unit rates'!J128</f>
        <v>2.0137936147153892E-2</v>
      </c>
      <c r="K128" s="268">
        <f>'Initial unit rates'!K128</f>
        <v>2.0137936147153892E-2</v>
      </c>
      <c r="L128" s="268">
        <f>'Initial unit rates'!L128</f>
        <v>1.3143942605483331E-2</v>
      </c>
      <c r="M128" s="268">
        <f>'Initial unit rates'!M128</f>
        <v>1.3143942605483331E-2</v>
      </c>
      <c r="N128" s="268">
        <f>'Initial unit rates'!N128</f>
        <v>1.2076494255093818E-2</v>
      </c>
      <c r="O128" s="268">
        <f>'Initial unit rates'!O128</f>
        <v>1.1731231241292162E-2</v>
      </c>
      <c r="P128" s="268">
        <f>'Initial unit rates'!P128</f>
        <v>3.6422975553203969E-3</v>
      </c>
      <c r="Q128" s="268">
        <f>'Initial unit rates'!Q128</f>
        <v>1.94473172766335E-2</v>
      </c>
      <c r="R128" s="257"/>
      <c r="S128" s="257"/>
      <c r="T128" s="257"/>
      <c r="U128" s="257"/>
      <c r="V128" s="257"/>
      <c r="W128" s="257"/>
      <c r="X128" s="257"/>
      <c r="Y128" s="257"/>
      <c r="Z128" s="256"/>
      <c r="AA128" s="256"/>
    </row>
    <row r="129" spans="4:27" x14ac:dyDescent="0.25">
      <c r="E129" t="s">
        <v>196</v>
      </c>
      <c r="G129" t="s">
        <v>269</v>
      </c>
      <c r="H129" s="256"/>
      <c r="I129" s="256"/>
      <c r="J129" s="268">
        <f>'Initial unit rates'!J129</f>
        <v>7.0805829237364634E-3</v>
      </c>
      <c r="K129" s="268">
        <f>'Initial unit rates'!K129</f>
        <v>7.0805829237364634E-3</v>
      </c>
      <c r="L129" s="268">
        <f>'Initial unit rates'!L129</f>
        <v>4.6214654214260485E-3</v>
      </c>
      <c r="M129" s="268">
        <f>'Initial unit rates'!M129</f>
        <v>4.6214654214260485E-3</v>
      </c>
      <c r="N129" s="268">
        <f>'Initial unit rates'!N129</f>
        <v>4.2461460984075956E-3</v>
      </c>
      <c r="O129" s="268">
        <f>'Initial unit rates'!O129</f>
        <v>4.1247501727348802E-3</v>
      </c>
      <c r="P129" s="268">
        <f>'Initial unit rates'!P129</f>
        <v>1.2806471172078638E-3</v>
      </c>
      <c r="Q129" s="268">
        <f>'Initial unit rates'!Q129</f>
        <v>6.8377584284314685E-3</v>
      </c>
      <c r="R129" s="257"/>
      <c r="S129" s="257"/>
      <c r="T129" s="257"/>
      <c r="U129" s="257"/>
      <c r="V129" s="257"/>
      <c r="W129" s="257"/>
      <c r="X129" s="257"/>
      <c r="Y129" s="257"/>
      <c r="Z129" s="256"/>
      <c r="AA129" s="256"/>
    </row>
    <row r="130" spans="4:27" x14ac:dyDescent="0.25">
      <c r="E130" t="s">
        <v>197</v>
      </c>
      <c r="G130" t="s">
        <v>269</v>
      </c>
      <c r="H130" s="256"/>
      <c r="I130" s="256"/>
      <c r="J130" s="268">
        <f>'Initial unit rates'!J130</f>
        <v>0.11628707092911994</v>
      </c>
      <c r="K130" s="268">
        <f>'Initial unit rates'!K130</f>
        <v>0.11628707092911994</v>
      </c>
      <c r="L130" s="268">
        <f>'Initial unit rates'!L130</f>
        <v>7.5900061202058264E-2</v>
      </c>
      <c r="M130" s="268">
        <f>'Initial unit rates'!M130</f>
        <v>7.5900061202058264E-2</v>
      </c>
      <c r="N130" s="268">
        <f>'Initial unit rates'!N130</f>
        <v>6.9736051090601978E-2</v>
      </c>
      <c r="O130" s="268">
        <f>'Initial unit rates'!O130</f>
        <v>6.7742320239447734E-2</v>
      </c>
      <c r="P130" s="268">
        <f>'Initial unit rates'!P130</f>
        <v>2.103254827433565E-2</v>
      </c>
      <c r="Q130" s="268">
        <f>'Initial unit rates'!Q130</f>
        <v>0.1122990731028112</v>
      </c>
      <c r="R130" s="257"/>
      <c r="S130" s="257"/>
      <c r="T130" s="257"/>
      <c r="U130" s="257"/>
      <c r="V130" s="257"/>
      <c r="W130" s="257"/>
      <c r="X130" s="257"/>
      <c r="Y130" s="257"/>
      <c r="Z130" s="256"/>
      <c r="AA130" s="256"/>
    </row>
    <row r="131" spans="4:27" x14ac:dyDescent="0.25">
      <c r="E131" t="s">
        <v>198</v>
      </c>
      <c r="G131" t="s">
        <v>269</v>
      </c>
      <c r="H131" s="256"/>
      <c r="I131" s="256"/>
      <c r="J131" s="268">
        <f>'Initial unit rates'!J131</f>
        <v>8.0726262402590829E-3</v>
      </c>
      <c r="K131" s="268">
        <f>'Initial unit rates'!K131</f>
        <v>8.0726262402590829E-3</v>
      </c>
      <c r="L131" s="268">
        <f>'Initial unit rates'!L131</f>
        <v>5.2689677433742452E-3</v>
      </c>
      <c r="M131" s="268">
        <f>'Initial unit rates'!M131</f>
        <v>5.2689677433742452E-3</v>
      </c>
      <c r="N131" s="268">
        <f>'Initial unit rates'!N131</f>
        <v>4.8410633394418943E-3</v>
      </c>
      <c r="O131" s="268">
        <f>'Initial unit rates'!O131</f>
        <v>4.7026589247769826E-3</v>
      </c>
      <c r="P131" s="268">
        <f>'Initial unit rates'!P131</f>
        <v>0</v>
      </c>
      <c r="Q131" s="268">
        <f>'Initial unit rates'!Q131</f>
        <v>7.7957801933036244E-3</v>
      </c>
      <c r="R131" s="257"/>
      <c r="S131" s="257"/>
      <c r="T131" s="257"/>
      <c r="U131" s="257"/>
      <c r="V131" s="257"/>
      <c r="W131" s="257"/>
      <c r="X131" s="257"/>
      <c r="Y131" s="257"/>
      <c r="Z131" s="256"/>
      <c r="AA131" s="256"/>
    </row>
    <row r="132" spans="4:27" x14ac:dyDescent="0.25">
      <c r="E132" t="s">
        <v>199</v>
      </c>
      <c r="G132" t="s">
        <v>269</v>
      </c>
      <c r="H132" s="256"/>
      <c r="I132" s="256"/>
      <c r="J132" s="268">
        <f>'Initial unit rates'!J132</f>
        <v>2.0513851969217154E-2</v>
      </c>
      <c r="K132" s="268">
        <f>'Initial unit rates'!K132</f>
        <v>2.0513851969217154E-2</v>
      </c>
      <c r="L132" s="268">
        <f>'Initial unit rates'!L132</f>
        <v>1.3389301213912075E-2</v>
      </c>
      <c r="M132" s="268">
        <f>'Initial unit rates'!M132</f>
        <v>1.3389301213912075E-2</v>
      </c>
      <c r="N132" s="268">
        <f>'Initial unit rates'!N132</f>
        <v>1.2301926753854992E-2</v>
      </c>
      <c r="O132" s="268">
        <f>'Initial unit rates'!O132</f>
        <v>0</v>
      </c>
      <c r="P132" s="268">
        <f>'Initial unit rates'!P132</f>
        <v>0</v>
      </c>
      <c r="Q132" s="268">
        <f>'Initial unit rates'!Q132</f>
        <v>1.9810341283043605E-2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0.14142080603857901</v>
      </c>
      <c r="K137" s="267">
        <f>'Initial unit rates'!K135</f>
        <v>0.14142080603857901</v>
      </c>
      <c r="L137" s="267">
        <f>'Initial unit rates'!L135</f>
        <v>9.2304739880456038E-2</v>
      </c>
      <c r="M137" s="267">
        <f>'Initial unit rates'!M135</f>
        <v>9.2304739880456038E-2</v>
      </c>
      <c r="N137" s="267">
        <f>'Initial unit rates'!N135</f>
        <v>8.4808469904549322E-2</v>
      </c>
      <c r="O137" s="267">
        <f>'Initial unit rates'!O135</f>
        <v>8.2383823538092357E-2</v>
      </c>
      <c r="P137" s="267">
        <f>'Initial unit rates'!P135</f>
        <v>7.1051175963750976E-2</v>
      </c>
      <c r="Q137" s="267">
        <f>'Initial unit rates'!Q135</f>
        <v>0.13657086130637019</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0.34929682063056583</v>
      </c>
      <c r="K139" s="268">
        <f>'Initial unit rates'!K137</f>
        <v>0.34929682063056583</v>
      </c>
      <c r="L139" s="268">
        <f>'Initial unit rates'!L137</f>
        <v>0.22798450293501557</v>
      </c>
      <c r="M139" s="268">
        <f>'Initial unit rates'!M137</f>
        <v>0.22798450293501557</v>
      </c>
      <c r="N139" s="268">
        <f>'Initial unit rates'!N137</f>
        <v>0.20946938240559157</v>
      </c>
      <c r="O139" s="268">
        <f>'Initial unit rates'!O137</f>
        <v>0.20348072139678761</v>
      </c>
      <c r="P139" s="268">
        <f>'Initial unit rates'!P137</f>
        <v>0.17549008919826733</v>
      </c>
      <c r="Q139" s="268">
        <f>'Initial unit rates'!Q137</f>
        <v>0.33731788823265274</v>
      </c>
      <c r="R139" s="257"/>
      <c r="S139" s="257"/>
      <c r="T139" s="257"/>
      <c r="U139" s="257"/>
      <c r="V139" s="257"/>
      <c r="W139" s="257"/>
      <c r="X139" s="257"/>
      <c r="Y139" s="257"/>
      <c r="Z139" s="256"/>
      <c r="AA139" s="256"/>
    </row>
    <row r="140" spans="4:27" x14ac:dyDescent="0.25">
      <c r="E140" t="s">
        <v>193</v>
      </c>
      <c r="G140" t="s">
        <v>269</v>
      </c>
      <c r="H140" s="256"/>
      <c r="I140" s="256"/>
      <c r="J140" s="268">
        <f>'Initial unit rates'!J138</f>
        <v>3.0563769079765737E-2</v>
      </c>
      <c r="K140" s="268">
        <f>'Initial unit rates'!K138</f>
        <v>3.0563769079765737E-2</v>
      </c>
      <c r="L140" s="268">
        <f>'Initial unit rates'!L138</f>
        <v>1.9948838036635816E-2</v>
      </c>
      <c r="M140" s="268">
        <f>'Initial unit rates'!M138</f>
        <v>1.9948838036635816E-2</v>
      </c>
      <c r="N140" s="268">
        <f>'Initial unit rates'!N138</f>
        <v>1.8328749232724657E-2</v>
      </c>
      <c r="O140" s="268">
        <f>'Initial unit rates'!O138</f>
        <v>1.7804736297709508E-2</v>
      </c>
      <c r="P140" s="268">
        <f>'Initial unit rates'!P138</f>
        <v>1.535553215846815E-2</v>
      </c>
      <c r="Q140" s="268">
        <f>'Initial unit rates'!Q138</f>
        <v>2.951560230008821E-2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0.10557943924928741</v>
      </c>
      <c r="K141" s="268">
        <f>'Initial unit rates'!K139</f>
        <v>0.10557943924928741</v>
      </c>
      <c r="L141" s="268">
        <f>'Initial unit rates'!L139</f>
        <v>6.8911236964463038E-2</v>
      </c>
      <c r="M141" s="268">
        <f>'Initial unit rates'!M139</f>
        <v>6.8911236964463038E-2</v>
      </c>
      <c r="N141" s="268">
        <f>'Initial unit rates'!N139</f>
        <v>6.3314804567510111E-2</v>
      </c>
      <c r="O141" s="268">
        <f>'Initial unit rates'!O139</f>
        <v>6.1504655050482804E-2</v>
      </c>
      <c r="P141" s="268">
        <f>'Initial unit rates'!P139</f>
        <v>5.3044127850670614E-2</v>
      </c>
      <c r="Q141" s="268">
        <f>'Initial unit rates'!Q139</f>
        <v>0.10195865345715326</v>
      </c>
      <c r="R141" s="257"/>
      <c r="S141" s="257"/>
      <c r="T141" s="257"/>
      <c r="U141" s="257"/>
      <c r="V141" s="257"/>
      <c r="W141" s="257"/>
      <c r="X141" s="257"/>
      <c r="Y141" s="257"/>
      <c r="Z141" s="256"/>
      <c r="AA141" s="256"/>
    </row>
    <row r="142" spans="4:27" x14ac:dyDescent="0.25">
      <c r="E142" t="s">
        <v>195</v>
      </c>
      <c r="G142" t="s">
        <v>269</v>
      </c>
      <c r="H142" s="256"/>
      <c r="I142" s="256"/>
      <c r="J142" s="268">
        <f>'Initial unit rates'!J140</f>
        <v>7.9653547134413721E-2</v>
      </c>
      <c r="K142" s="268">
        <f>'Initial unit rates'!K140</f>
        <v>7.9653547134413721E-2</v>
      </c>
      <c r="L142" s="268">
        <f>'Initial unit rates'!L140</f>
        <v>5.1989520882747609E-2</v>
      </c>
      <c r="M142" s="268">
        <f>'Initial unit rates'!M140</f>
        <v>5.1989520882747609E-2</v>
      </c>
      <c r="N142" s="268">
        <f>'Initial unit rates'!N140</f>
        <v>4.7767338089536197E-2</v>
      </c>
      <c r="O142" s="268">
        <f>'Initial unit rates'!O140</f>
        <v>4.6401685544873297E-2</v>
      </c>
      <c r="P142" s="268">
        <f>'Initial unit rates'!P140</f>
        <v>4.0018709779099125E-2</v>
      </c>
      <c r="Q142" s="268">
        <f>'Initial unit rates'!Q140</f>
        <v>7.692187481442346E-2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2.8006521697839275E-2</v>
      </c>
      <c r="K143" s="268">
        <f>'Initial unit rates'!K141</f>
        <v>2.8006521697839275E-2</v>
      </c>
      <c r="L143" s="268">
        <f>'Initial unit rates'!L141</f>
        <v>1.8279733885622092E-2</v>
      </c>
      <c r="M143" s="268">
        <f>'Initial unit rates'!M141</f>
        <v>1.8279733885622092E-2</v>
      </c>
      <c r="N143" s="268">
        <f>'Initial unit rates'!N141</f>
        <v>1.6795196683395849E-2</v>
      </c>
      <c r="O143" s="268">
        <f>'Initial unit rates'!O141</f>
        <v>1.6315027513286326E-2</v>
      </c>
      <c r="P143" s="268">
        <f>'Initial unit rates'!P141</f>
        <v>1.4070746427106016E-2</v>
      </c>
      <c r="Q143" s="268">
        <f>'Initial unit rates'!Q141</f>
        <v>2.7046054237776333E-2</v>
      </c>
      <c r="R143" s="257"/>
      <c r="S143" s="257"/>
      <c r="T143" s="257"/>
      <c r="U143" s="257"/>
      <c r="V143" s="257"/>
      <c r="W143" s="257"/>
      <c r="X143" s="257"/>
      <c r="Y143" s="257"/>
      <c r="Z143" s="256"/>
      <c r="AA143" s="256"/>
    </row>
    <row r="144" spans="4:27" x14ac:dyDescent="0.25">
      <c r="E144" t="s">
        <v>197</v>
      </c>
      <c r="G144" t="s">
        <v>269</v>
      </c>
      <c r="H144" s="256"/>
      <c r="I144" s="256"/>
      <c r="J144" s="268">
        <f>'Initial unit rates'!J142</f>
        <v>0.45996161760025589</v>
      </c>
      <c r="K144" s="268">
        <f>'Initial unit rates'!K142</f>
        <v>0.45996161760025589</v>
      </c>
      <c r="L144" s="268">
        <f>'Initial unit rates'!L142</f>
        <v>0.30021493058103066</v>
      </c>
      <c r="M144" s="268">
        <f>'Initial unit rates'!M142</f>
        <v>0.30021493058103066</v>
      </c>
      <c r="N144" s="268">
        <f>'Initial unit rates'!N142</f>
        <v>0.27583381891387126</v>
      </c>
      <c r="O144" s="268">
        <f>'Initial unit rates'!O142</f>
        <v>0.26794782041008752</v>
      </c>
      <c r="P144" s="268">
        <f>'Initial unit rates'!P142</f>
        <v>0.23108914978021072</v>
      </c>
      <c r="Q144" s="268">
        <f>'Initial unit rates'!Q142</f>
        <v>0.44418750000902907</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0.15965223795236305</v>
      </c>
      <c r="K145" s="268">
        <f>'Initial unit rates'!K143</f>
        <v>0.15965223795236305</v>
      </c>
      <c r="L145" s="268">
        <f>'Initial unit rates'!L143</f>
        <v>0.10420431553406252</v>
      </c>
      <c r="M145" s="268">
        <f>'Initial unit rates'!M143</f>
        <v>0.10420431553406252</v>
      </c>
      <c r="N145" s="268">
        <f>'Initial unit rates'!N143</f>
        <v>9.5741654971781942E-2</v>
      </c>
      <c r="O145" s="268">
        <f>'Initial unit rates'!O143</f>
        <v>9.3004432426590677E-2</v>
      </c>
      <c r="P145" s="268">
        <f>'Initial unit rates'!P143</f>
        <v>0</v>
      </c>
      <c r="Q145" s="268">
        <f>'Initial unit rates'!Q143</f>
        <v>0.15417705680941873</v>
      </c>
      <c r="R145" s="257"/>
      <c r="S145" s="257"/>
      <c r="T145" s="257"/>
      <c r="U145" s="257"/>
      <c r="V145" s="257"/>
      <c r="W145" s="257"/>
      <c r="X145" s="257"/>
      <c r="Y145" s="257"/>
      <c r="Z145" s="256"/>
      <c r="AA145" s="256"/>
    </row>
    <row r="146" spans="2:27" x14ac:dyDescent="0.25">
      <c r="E146" t="s">
        <v>199</v>
      </c>
      <c r="G146" t="s">
        <v>269</v>
      </c>
      <c r="H146" s="256"/>
      <c r="I146" s="256"/>
      <c r="J146" s="268">
        <f>'Initial unit rates'!J144</f>
        <v>0.40570221863806971</v>
      </c>
      <c r="K146" s="268">
        <f>'Initial unit rates'!K144</f>
        <v>0.40570221863806971</v>
      </c>
      <c r="L146" s="268">
        <f>'Initial unit rates'!L144</f>
        <v>0.26480005884067159</v>
      </c>
      <c r="M146" s="268">
        <f>'Initial unit rates'!M144</f>
        <v>0.26480005884067159</v>
      </c>
      <c r="N146" s="268">
        <f>'Initial unit rates'!N144</f>
        <v>0.24329506642883603</v>
      </c>
      <c r="O146" s="268">
        <f>'Initial unit rates'!O144</f>
        <v>0</v>
      </c>
      <c r="P146" s="268">
        <f>'Initial unit rates'!P144</f>
        <v>0</v>
      </c>
      <c r="Q146" s="268">
        <f>'Initial unit rates'!Q144</f>
        <v>0.39178889574559245</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-0.16747126806179552</v>
      </c>
      <c r="S160" s="271">
        <f t="shared" si="0"/>
        <v>-0.16561391573578671</v>
      </c>
      <c r="T160" s="271">
        <f t="shared" ref="T160:U160" si="1">hundred * $H51 * T95 / $H37 * (1 - T109) / hours_in_year</f>
        <v>-0.16747126806179552</v>
      </c>
      <c r="U160" s="271">
        <f t="shared" si="1"/>
        <v>-0.16747126806179552</v>
      </c>
      <c r="V160" s="271">
        <f t="shared" ref="V160:W160" si="2">hundred * $H51 * V95 / $H37 * (1 - V109) / hours_in_year</f>
        <v>-0.16561391573578671</v>
      </c>
      <c r="W160" s="271">
        <f t="shared" si="2"/>
        <v>-0.16561391573578671</v>
      </c>
      <c r="X160" s="271">
        <f t="shared" ref="X160:Y160" si="3">hundred * $H51 * X95 / $H37 * (1 - X109) / hours_in_year</f>
        <v>-0.16267310788627273</v>
      </c>
      <c r="Y160" s="271">
        <f t="shared" si="3"/>
        <v>-0.16267310788627273</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-1.4653878484482141E-2</v>
      </c>
      <c r="S161" s="271">
        <f t="shared" si="4"/>
        <v>-1.4491358575227254E-2</v>
      </c>
      <c r="T161" s="271">
        <f t="shared" ref="T161:U161" si="5">hundred * $H52 * T96 / $H38 * (1 - T110) / hours_in_year</f>
        <v>-1.4653878484482141E-2</v>
      </c>
      <c r="U161" s="271">
        <f t="shared" si="5"/>
        <v>-1.4653878484482141E-2</v>
      </c>
      <c r="V161" s="271">
        <f t="shared" ref="V161:W161" si="6">hundred * $H52 * V96 / $H38 * (1 - V110) / hours_in_year</f>
        <v>-1.4491358575227254E-2</v>
      </c>
      <c r="W161" s="271">
        <f t="shared" si="6"/>
        <v>-1.4491358575227254E-2</v>
      </c>
      <c r="X161" s="271">
        <f t="shared" ref="X161:Y161" si="7">hundred * $H52 * X96 / $H38 * (1 - X110) / hours_in_year</f>
        <v>-9.1097826467671592E-3</v>
      </c>
      <c r="Y161" s="271">
        <f t="shared" si="7"/>
        <v>-9.1097826467671592E-3</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-5.0620336424511435E-2</v>
      </c>
      <c r="S162" s="271">
        <f t="shared" si="8"/>
        <v>-5.0058927887455855E-2</v>
      </c>
      <c r="T162" s="271">
        <f t="shared" ref="T162:U162" si="9">hundred * $H53 * T97 / $H39 * (1 - T111) / hours_in_year</f>
        <v>-5.0620336424511435E-2</v>
      </c>
      <c r="U162" s="271">
        <f t="shared" si="9"/>
        <v>-5.0620336424511435E-2</v>
      </c>
      <c r="V162" s="271">
        <f t="shared" ref="V162:W162" si="10">hundred * $H53 * V97 / $H39 * (1 - V111) / hours_in_year</f>
        <v>-5.0058927887455855E-2</v>
      </c>
      <c r="W162" s="271">
        <f t="shared" si="10"/>
        <v>-5.0058927887455855E-2</v>
      </c>
      <c r="X162" s="271">
        <f t="shared" ref="X162:Y162" si="11">hundred * $H53 * X97 / $H39 * (1 - X111) / hours_in_year</f>
        <v>-3.146881986375543E-2</v>
      </c>
      <c r="Y162" s="271">
        <f t="shared" si="11"/>
        <v>-3.146881986375543E-2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-9.5475250248047601E-3</v>
      </c>
      <c r="S163" s="271">
        <f t="shared" si="12"/>
        <v>-9.4416375014243006E-3</v>
      </c>
      <c r="T163" s="271">
        <f t="shared" ref="T163:U163" si="13">hundred * $H54 * T98 / $H40 * (1 - T112) / hours_in_year</f>
        <v>-9.5475250248047601E-3</v>
      </c>
      <c r="U163" s="271">
        <f t="shared" si="13"/>
        <v>-9.5475250248047601E-3</v>
      </c>
      <c r="V163" s="271">
        <f t="shared" ref="V163:W163" si="14">hundred * $H54 * V98 / $H40 * (1 - V112) / hours_in_year</f>
        <v>-9.4416375014243006E-3</v>
      </c>
      <c r="W163" s="271">
        <f t="shared" si="14"/>
        <v>-9.4416375014243006E-3</v>
      </c>
      <c r="X163" s="271">
        <f t="shared" ref="X163:Y163" si="15">hundred * $H54 * X98 / $H40 * (1 - X112) / hours_in_year</f>
        <v>-3.3386336121858846E-3</v>
      </c>
      <c r="Y163" s="271">
        <f t="shared" si="15"/>
        <v>-3.3386336121858846E-3</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-3.3569498959869024E-3</v>
      </c>
      <c r="S164" s="271">
        <f t="shared" si="16"/>
        <v>-3.3197193980646815E-3</v>
      </c>
      <c r="T164" s="271">
        <f t="shared" ref="T164:U164" si="17">hundred * $H55 * T99 / $H41 * (1 - T113) / hours_in_year</f>
        <v>-3.3569498959869024E-3</v>
      </c>
      <c r="U164" s="271">
        <f t="shared" si="17"/>
        <v>-3.3569498959869024E-3</v>
      </c>
      <c r="V164" s="271">
        <f t="shared" ref="V164:W164" si="18">hundred * $H55 * V99 / $H41 * (1 - V113) / hours_in_year</f>
        <v>-3.3197193980646815E-3</v>
      </c>
      <c r="W164" s="271">
        <f t="shared" si="18"/>
        <v>-3.3197193980646815E-3</v>
      </c>
      <c r="X164" s="271">
        <f t="shared" ref="X164:Y164" si="19">hundred * $H55 * X99 / $H41 * (1 - X113) / hours_in_year</f>
        <v>-1.1738775994876191E-3</v>
      </c>
      <c r="Y164" s="271">
        <f t="shared" si="19"/>
        <v>-1.1738775994876191E-3</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-5.5132448114050242E-2</v>
      </c>
      <c r="S165" s="271">
        <f t="shared" si="20"/>
        <v>-5.4520997672859284E-2</v>
      </c>
      <c r="T165" s="271">
        <f t="shared" ref="T165:U165" si="21">hundred * $H56 * T100 / $H42 * (1 - T114) / hours_in_year</f>
        <v>-5.5132448114050242E-2</v>
      </c>
      <c r="U165" s="271">
        <f t="shared" si="21"/>
        <v>-5.5132448114050242E-2</v>
      </c>
      <c r="V165" s="271">
        <f t="shared" ref="V165:W165" si="22">hundred * $H56 * V100 / $H42 * (1 - V114) / hours_in_year</f>
        <v>-5.4520997672859284E-2</v>
      </c>
      <c r="W165" s="271">
        <f t="shared" si="22"/>
        <v>-5.4520997672859284E-2</v>
      </c>
      <c r="X165" s="271">
        <f t="shared" ref="X165:Y165" si="23">hundred * $H56 * X100 / $H42 * (1 - X114) / hours_in_year</f>
        <v>-1.9279032410750498E-2</v>
      </c>
      <c r="Y165" s="271">
        <f t="shared" si="23"/>
        <v>-1.9279032410750498E-2</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-3.8272840117065344E-3</v>
      </c>
      <c r="S166" s="271">
        <f t="shared" si="24"/>
        <v>-3.7848372389334486E-3</v>
      </c>
      <c r="T166" s="271">
        <f t="shared" ref="T166:U166" si="25">hundred * $H57 * T101 / $H43 * (1 - T115) / hours_in_year</f>
        <v>-3.8272840117065344E-3</v>
      </c>
      <c r="U166" s="271">
        <f t="shared" si="25"/>
        <v>-3.8272840117065344E-3</v>
      </c>
      <c r="V166" s="271">
        <f t="shared" ref="V166:W166" si="26">hundred * $H57 * V101 / $H43 * (1 - V115) / hours_in_year</f>
        <v>-3.7848372389334486E-3</v>
      </c>
      <c r="W166" s="271">
        <f t="shared" si="26"/>
        <v>-3.7848372389334486E-3</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-9.7257491333798719E-3</v>
      </c>
      <c r="S167" s="271">
        <f t="shared" si="28"/>
        <v>0</v>
      </c>
      <c r="T167" s="271">
        <f t="shared" ref="T167:U167" si="29">hundred * $H58 * T102 / $H44 * (1 - T116) / hours_in_year</f>
        <v>-9.7257491333798719E-3</v>
      </c>
      <c r="U167" s="271">
        <f t="shared" si="29"/>
        <v>-9.7257491333798719E-3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-6.7048513552478442E-2</v>
      </c>
      <c r="S172" s="270">
        <f t="shared" si="32"/>
        <v>-6.630490711751566E-2</v>
      </c>
      <c r="T172" s="270">
        <f t="shared" ref="T172:U172" si="33">hundred * $H63 * T93 / $H35 / hours_in_year</f>
        <v>-6.7048513552478442E-2</v>
      </c>
      <c r="U172" s="270">
        <f t="shared" si="33"/>
        <v>-6.7048513552478442E-2</v>
      </c>
      <c r="V172" s="270">
        <f t="shared" ref="V172:W172" si="34">hundred * $H63 * V93 / $H35 / hours_in_year</f>
        <v>-6.630490711751566E-2</v>
      </c>
      <c r="W172" s="270">
        <f t="shared" si="34"/>
        <v>-6.630490711751566E-2</v>
      </c>
      <c r="X172" s="270">
        <f t="shared" ref="X172:Y172" si="35">hundred * $H63 * X93 / $H35 / hours_in_year</f>
        <v>-6.5127530262157882E-2</v>
      </c>
      <c r="Y172" s="270">
        <f t="shared" si="35"/>
        <v>-6.5127530262157882E-2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-0.16560386882180045</v>
      </c>
      <c r="S174" s="271">
        <f t="shared" si="40"/>
        <v>-0.1637672270234071</v>
      </c>
      <c r="T174" s="271">
        <f t="shared" ref="T174:U174" si="41">hundred * $H65 * T95 / $H37 / hours_in_year</f>
        <v>-0.16560386882180045</v>
      </c>
      <c r="U174" s="271">
        <f t="shared" si="41"/>
        <v>-0.16560386882180045</v>
      </c>
      <c r="V174" s="271">
        <f t="shared" ref="V174:W174" si="42">hundred * $H65 * V95 / $H37 / hours_in_year</f>
        <v>-0.1637672270234071</v>
      </c>
      <c r="W174" s="271">
        <f t="shared" si="42"/>
        <v>-0.1637672270234071</v>
      </c>
      <c r="X174" s="271">
        <f t="shared" ref="X174:Y174" si="43">hundred * $H65 * X95 / $H37 / hours_in_year</f>
        <v>-0.16085921084261759</v>
      </c>
      <c r="Y174" s="271">
        <f t="shared" si="43"/>
        <v>-0.16085921084261759</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-1.4490479461702871E-2</v>
      </c>
      <c r="S175" s="271">
        <f t="shared" si="44"/>
        <v>-1.4329771741240364E-2</v>
      </c>
      <c r="T175" s="271">
        <f t="shared" ref="T175:U175" si="45">hundred * $H66 * T96 / $H38 / hours_in_year</f>
        <v>-1.4490479461702871E-2</v>
      </c>
      <c r="U175" s="271">
        <f t="shared" si="45"/>
        <v>-1.4490479461702871E-2</v>
      </c>
      <c r="V175" s="271">
        <f t="shared" ref="V175:W175" si="46">hundred * $H66 * V96 / $H38 / hours_in_year</f>
        <v>-1.4329771741240364E-2</v>
      </c>
      <c r="W175" s="271">
        <f t="shared" si="46"/>
        <v>-1.4329771741240364E-2</v>
      </c>
      <c r="X175" s="271">
        <f t="shared" ref="X175:Y175" si="47">hundred * $H66 * X96 / $H38 / hours_in_year</f>
        <v>-1.4075317850508055E-2</v>
      </c>
      <c r="Y175" s="271">
        <f t="shared" si="47"/>
        <v>-1.4075317850508055E-2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-5.0055891078981785E-2</v>
      </c>
      <c r="S176" s="271">
        <f t="shared" si="48"/>
        <v>-4.9500742564242625E-2</v>
      </c>
      <c r="T176" s="271">
        <f t="shared" ref="T176:U176" si="49">hundred * $H67 * T97 / $H39 / hours_in_year</f>
        <v>-5.0055891078981785E-2</v>
      </c>
      <c r="U176" s="271">
        <f t="shared" si="49"/>
        <v>-5.0055891078981785E-2</v>
      </c>
      <c r="V176" s="271">
        <f t="shared" ref="V176:W176" si="50">hundred * $H67 * V97 / $H39 / hours_in_year</f>
        <v>-4.9500742564242625E-2</v>
      </c>
      <c r="W176" s="271">
        <f t="shared" si="50"/>
        <v>-4.9500742564242625E-2</v>
      </c>
      <c r="X176" s="271">
        <f t="shared" ref="X176:Y176" si="51">hundred * $H67 * X97 / $H39 / hours_in_year</f>
        <v>-4.8621757415905596E-2</v>
      </c>
      <c r="Y176" s="271">
        <f t="shared" si="51"/>
        <v>-4.8621757415905596E-2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-3.7764258910303564E-2</v>
      </c>
      <c r="S177" s="271">
        <f t="shared" si="52"/>
        <v>-3.7345431639579312E-2</v>
      </c>
      <c r="T177" s="271">
        <f t="shared" ref="T177:U177" si="53">hundred * $H68 * T98 / $H40 / hours_in_year</f>
        <v>-3.7764258910303564E-2</v>
      </c>
      <c r="U177" s="271">
        <f t="shared" si="53"/>
        <v>-3.7764258910303564E-2</v>
      </c>
      <c r="V177" s="271">
        <f t="shared" ref="V177:W177" si="54">hundred * $H68 * V98 / $H40 / hours_in_year</f>
        <v>-3.7345431639579312E-2</v>
      </c>
      <c r="W177" s="271">
        <f t="shared" si="54"/>
        <v>-3.7345431639579312E-2</v>
      </c>
      <c r="X177" s="271">
        <f t="shared" ref="X177:Y177" si="55">hundred * $H68 * X98 / $H40 / hours_in_year</f>
        <v>-3.668228846093257E-2</v>
      </c>
      <c r="Y177" s="271">
        <f t="shared" si="55"/>
        <v>-3.668228846093257E-2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-1.3278072033496284E-2</v>
      </c>
      <c r="S178" s="271">
        <f t="shared" si="56"/>
        <v>-1.313081060613773E-2</v>
      </c>
      <c r="T178" s="271">
        <f t="shared" ref="T178:U178" si="57">hundred * $H69 * T99 / $H41 / hours_in_year</f>
        <v>-1.3278072033496284E-2</v>
      </c>
      <c r="U178" s="271">
        <f t="shared" si="57"/>
        <v>-1.3278072033496284E-2</v>
      </c>
      <c r="V178" s="271">
        <f t="shared" ref="V178:W178" si="58">hundred * $H69 * V99 / $H41 / hours_in_year</f>
        <v>-1.313081060613773E-2</v>
      </c>
      <c r="W178" s="271">
        <f t="shared" si="58"/>
        <v>-1.313081060613773E-2</v>
      </c>
      <c r="X178" s="271">
        <f t="shared" ref="X178:Y178" si="59">hundred * $H69 * X99 / $H41 / hours_in_year</f>
        <v>-1.2897646679486686E-2</v>
      </c>
      <c r="Y178" s="271">
        <f t="shared" si="59"/>
        <v>-1.2897646679486686E-2</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-0.21807076069752923</v>
      </c>
      <c r="S179" s="271">
        <f t="shared" si="60"/>
        <v>-0.21565223100402614</v>
      </c>
      <c r="T179" s="271">
        <f t="shared" ref="T179:U179" si="61">hundred * $H70 * T100 / $H42 / hours_in_year</f>
        <v>-0.21807076069752923</v>
      </c>
      <c r="U179" s="271">
        <f t="shared" si="61"/>
        <v>-0.21807076069752923</v>
      </c>
      <c r="V179" s="271">
        <f t="shared" ref="V179:W179" si="62">hundred * $H70 * V100 / $H42 / hours_in_year</f>
        <v>-0.21565223100402614</v>
      </c>
      <c r="W179" s="271">
        <f t="shared" si="62"/>
        <v>-0.21565223100402614</v>
      </c>
      <c r="X179" s="271">
        <f t="shared" ref="X179:Y179" si="63">hundred * $H70 * X100 / $H42 / hours_in_year</f>
        <v>-0.2118228923226462</v>
      </c>
      <c r="Y179" s="271">
        <f t="shared" si="63"/>
        <v>-0.2118228923226462</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-7.5692152660425366E-2</v>
      </c>
      <c r="S180" s="271">
        <f t="shared" si="64"/>
        <v>-7.4852683314838381E-2</v>
      </c>
      <c r="T180" s="271">
        <f t="shared" ref="T180:U180" si="65">hundred * $H71 * T101 / $H43 / hours_in_year</f>
        <v>-7.5692152660425366E-2</v>
      </c>
      <c r="U180" s="271">
        <f t="shared" si="65"/>
        <v>-7.5692152660425366E-2</v>
      </c>
      <c r="V180" s="271">
        <f t="shared" ref="V180:W180" si="66">hundred * $H71 * V101 / $H43 / hours_in_year</f>
        <v>-7.4852683314838381E-2</v>
      </c>
      <c r="W180" s="271">
        <f t="shared" si="66"/>
        <v>-7.4852683314838381E-2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-0.19234603073330431</v>
      </c>
      <c r="S181" s="271">
        <f t="shared" si="68"/>
        <v>0</v>
      </c>
      <c r="T181" s="271">
        <f t="shared" ref="T181:U181" si="69">hundred * $H72 * T102 / $H44 / hours_in_year</f>
        <v>-0.19234603073330431</v>
      </c>
      <c r="U181" s="271">
        <f t="shared" si="69"/>
        <v>-0.19234603073330431</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5.8564027860263212E-2</v>
      </c>
      <c r="K195" s="271">
        <f t="shared" si="72"/>
        <v>5.8564027860263212E-2</v>
      </c>
      <c r="L195" s="271">
        <f t="shared" ref="L195:M195" si="73">ABS(L125 + L160)*(1-L82)*PowerFactor*$H23</f>
        <v>3.8224484143575828E-2</v>
      </c>
      <c r="M195" s="271">
        <f t="shared" si="73"/>
        <v>3.8224484143575828E-2</v>
      </c>
      <c r="N195" s="271">
        <f t="shared" ref="N195:P195" si="74">ABS(N125 + N160)*(1-N82)*PowerFactor*$H23</f>
        <v>3.5120190114893125E-2</v>
      </c>
      <c r="O195" s="271">
        <f t="shared" si="74"/>
        <v>3.4116115386894928E-2</v>
      </c>
      <c r="P195" s="271">
        <f t="shared" si="74"/>
        <v>2.765774411340742E-2</v>
      </c>
      <c r="Q195" s="271">
        <f t="shared" ref="Q195:S195" si="75">ABS(Q125 + Q160)*(1-Q82)*PowerFactor*$H23</f>
        <v>5.6555608403649926E-2</v>
      </c>
      <c r="R195" s="271">
        <f t="shared" si="75"/>
        <v>2.7765582205813578E-2</v>
      </c>
      <c r="S195" s="271">
        <f t="shared" si="75"/>
        <v>2.7457645989113249E-2</v>
      </c>
      <c r="T195" s="271">
        <f t="shared" ref="T195:U195" si="76">ABS(T125 + T160)*(1-T82)*PowerFactor*$H23</f>
        <v>2.7765582205813578E-2</v>
      </c>
      <c r="U195" s="271">
        <f t="shared" si="76"/>
        <v>2.7765582205813578E-2</v>
      </c>
      <c r="V195" s="271">
        <f t="shared" ref="V195:W195" si="77">ABS(V125 + V160)*(1-V82)*PowerFactor*$H23</f>
        <v>2.7457645989113249E-2</v>
      </c>
      <c r="W195" s="271">
        <f t="shared" si="77"/>
        <v>2.7457645989113249E-2</v>
      </c>
      <c r="X195" s="271">
        <f t="shared" ref="X195:Y195" si="78">ABS(X125 + X160)*(1-X82)*PowerFactor*$H23</f>
        <v>2.6970080312671046E-2</v>
      </c>
      <c r="Y195" s="271">
        <f t="shared" si="78"/>
        <v>2.6970080312671046E-2</v>
      </c>
      <c r="Z195" s="256"/>
      <c r="AA195" s="256"/>
    </row>
    <row r="196" spans="4:27" x14ac:dyDescent="0.25">
      <c r="F196" t="s">
        <v>193</v>
      </c>
      <c r="G196" t="s">
        <v>272</v>
      </c>
      <c r="H196" s="256"/>
      <c r="I196" s="256"/>
      <c r="J196" s="271">
        <f t="shared" ref="J196:K196" si="79">ABS(J126 + J161)*(1-J83)*PowerFactor*$H24</f>
        <v>5.1244022796164577E-3</v>
      </c>
      <c r="K196" s="271">
        <f t="shared" si="79"/>
        <v>5.1244022796164577E-3</v>
      </c>
      <c r="L196" s="271">
        <f t="shared" ref="L196:M196" si="80">ABS(L126 + L161)*(1-L83)*PowerFactor*$H24</f>
        <v>3.3446748941155001E-3</v>
      </c>
      <c r="M196" s="271">
        <f t="shared" si="80"/>
        <v>3.3446748941155001E-3</v>
      </c>
      <c r="N196" s="271">
        <f t="shared" ref="N196:P196" si="81">ABS(N126 + N161)*(1-N83)*PowerFactor*$H24</f>
        <v>3.0730465246471663E-3</v>
      </c>
      <c r="O196" s="271">
        <f t="shared" si="81"/>
        <v>2.9851891314136248E-3</v>
      </c>
      <c r="P196" s="271">
        <f t="shared" si="81"/>
        <v>1.6477114202446369E-3</v>
      </c>
      <c r="Q196" s="271">
        <f t="shared" ref="Q196:S196" si="82">ABS(Q126 + Q161)*(1-Q83)*PowerFactor*$H24</f>
        <v>4.9486638678656074E-3</v>
      </c>
      <c r="R196" s="271">
        <f t="shared" si="82"/>
        <v>2.4295120733471656E-3</v>
      </c>
      <c r="S196" s="271">
        <f t="shared" si="82"/>
        <v>2.4025673923118917E-3</v>
      </c>
      <c r="T196" s="271">
        <f t="shared" ref="T196:U196" si="83">ABS(T126 + T161)*(1-T83)*PowerFactor*$H24</f>
        <v>2.4295120733471656E-3</v>
      </c>
      <c r="U196" s="271">
        <f t="shared" si="83"/>
        <v>2.4295120733471656E-3</v>
      </c>
      <c r="V196" s="271">
        <f t="shared" ref="V196:W196" si="84">ABS(V126 + V161)*(1-V83)*PowerFactor*$H24</f>
        <v>2.4025673923118917E-3</v>
      </c>
      <c r="W196" s="271">
        <f t="shared" si="84"/>
        <v>2.4025673923118917E-3</v>
      </c>
      <c r="X196" s="271">
        <f t="shared" ref="X196:Y196" si="85">ABS(X126 + X161)*(1-X83)*PowerFactor*$H24</f>
        <v>1.5103391876305334E-3</v>
      </c>
      <c r="Y196" s="271">
        <f t="shared" si="85"/>
        <v>1.5103391876305334E-3</v>
      </c>
      <c r="Z196" s="256"/>
      <c r="AA196" s="256"/>
    </row>
    <row r="197" spans="4:27" x14ac:dyDescent="0.25">
      <c r="F197" t="s">
        <v>194</v>
      </c>
      <c r="G197" t="s">
        <v>272</v>
      </c>
      <c r="H197" s="256"/>
      <c r="I197" s="256"/>
      <c r="J197" s="271">
        <f t="shared" ref="J197:K197" si="86">ABS(J127 + J162)*(1-J84)*PowerFactor*$H25</f>
        <v>1.770172774691774E-2</v>
      </c>
      <c r="K197" s="271">
        <f t="shared" si="86"/>
        <v>1.770172774691774E-2</v>
      </c>
      <c r="L197" s="271">
        <f t="shared" ref="L197:M197" si="87">ABS(L127 + L162)*(1-L84)*PowerFactor*$H25</f>
        <v>1.1553840066985314E-2</v>
      </c>
      <c r="M197" s="271">
        <f t="shared" si="87"/>
        <v>1.1553840066985314E-2</v>
      </c>
      <c r="N197" s="271">
        <f t="shared" ref="N197:P197" si="88">ABS(N127 + N162)*(1-N84)*PowerFactor*$H25</f>
        <v>1.0615527424397949E-2</v>
      </c>
      <c r="O197" s="271">
        <f t="shared" si="88"/>
        <v>1.0312032973589444E-2</v>
      </c>
      <c r="P197" s="271">
        <f t="shared" si="88"/>
        <v>4.5534815379624401E-3</v>
      </c>
      <c r="Q197" s="271">
        <f t="shared" ref="Q197:S197" si="89">ABS(Q127 + Q162)*(1-Q84)*PowerFactor*$H25</f>
        <v>1.7094657234155007E-2</v>
      </c>
      <c r="R197" s="271">
        <f t="shared" si="89"/>
        <v>8.3925029561613684E-3</v>
      </c>
      <c r="S197" s="271">
        <f t="shared" si="89"/>
        <v>8.2994252893647535E-3</v>
      </c>
      <c r="T197" s="271">
        <f t="shared" ref="T197:U197" si="90">ABS(T127 + T162)*(1-T84)*PowerFactor*$H25</f>
        <v>8.3925029561613684E-3</v>
      </c>
      <c r="U197" s="271">
        <f t="shared" si="90"/>
        <v>8.3925029561613684E-3</v>
      </c>
      <c r="V197" s="271">
        <f t="shared" ref="V197:W197" si="91">ABS(V127 + V162)*(1-V84)*PowerFactor*$H25</f>
        <v>8.2994252893647535E-3</v>
      </c>
      <c r="W197" s="271">
        <f t="shared" si="91"/>
        <v>8.2994252893647535E-3</v>
      </c>
      <c r="X197" s="271">
        <f t="shared" ref="X197:Y197" si="92">ABS(X127 + X162)*(1-X84)*PowerFactor*$H25</f>
        <v>5.2173134828395404E-3</v>
      </c>
      <c r="Y197" s="271">
        <f t="shared" si="92"/>
        <v>5.2173134828395404E-3</v>
      </c>
      <c r="Z197" s="256"/>
      <c r="AA197" s="256"/>
    </row>
    <row r="198" spans="4:27" x14ac:dyDescent="0.25">
      <c r="F198" t="s">
        <v>195</v>
      </c>
      <c r="G198" t="s">
        <v>272</v>
      </c>
      <c r="H198" s="256"/>
      <c r="I198" s="256"/>
      <c r="J198" s="271">
        <f t="shared" ref="J198:K198" si="93">ABS(J128 + J163)*(1-J85)*PowerFactor*$H26</f>
        <v>3.3387310433626595E-3</v>
      </c>
      <c r="K198" s="271">
        <f t="shared" si="93"/>
        <v>3.3387310433626595E-3</v>
      </c>
      <c r="L198" s="271">
        <f t="shared" ref="L198:M198" si="94">ABS(L128 + L163)*(1-L85)*PowerFactor*$H26</f>
        <v>2.1791751095261288E-3</v>
      </c>
      <c r="M198" s="271">
        <f t="shared" si="94"/>
        <v>2.1791751095261288E-3</v>
      </c>
      <c r="N198" s="271">
        <f t="shared" ref="N198:P198" si="95">ABS(N128 + N163)*(1-N85)*PowerFactor*$H26</f>
        <v>2.002199528781951E-3</v>
      </c>
      <c r="O198" s="271">
        <f t="shared" si="95"/>
        <v>1.9449573002893626E-3</v>
      </c>
      <c r="P198" s="271">
        <f t="shared" si="95"/>
        <v>0</v>
      </c>
      <c r="Q198" s="271">
        <f t="shared" ref="Q198:S198" si="96">ABS(Q128 + Q163)*(1-Q85)*PowerFactor*$H26</f>
        <v>3.2242311936616077E-3</v>
      </c>
      <c r="R198" s="271">
        <f t="shared" si="96"/>
        <v>1.5829138574412771E-3</v>
      </c>
      <c r="S198" s="271">
        <f t="shared" si="96"/>
        <v>1.5653584357321316E-3</v>
      </c>
      <c r="T198" s="271">
        <f t="shared" ref="T198:U198" si="97">ABS(T128 + T163)*(1-T85)*PowerFactor*$H26</f>
        <v>1.5829138574412771E-3</v>
      </c>
      <c r="U198" s="271">
        <f t="shared" si="97"/>
        <v>1.5829138574412771E-3</v>
      </c>
      <c r="V198" s="271">
        <f t="shared" ref="V198:W198" si="98">ABS(V128 + V163)*(1-V85)*PowerFactor*$H26</f>
        <v>1.5653584357321316E-3</v>
      </c>
      <c r="W198" s="271">
        <f t="shared" si="98"/>
        <v>1.5653584357321316E-3</v>
      </c>
      <c r="X198" s="271">
        <f t="shared" ref="X198:Y198" si="99">ABS(X128 + X163)*(1-X85)*PowerFactor*$H26</f>
        <v>5.5352244648935425E-4</v>
      </c>
      <c r="Y198" s="271">
        <f t="shared" si="99"/>
        <v>5.5352244648935425E-4</v>
      </c>
      <c r="Z198" s="256"/>
      <c r="AA198" s="256"/>
    </row>
    <row r="199" spans="4:27" x14ac:dyDescent="0.25">
      <c r="F199" t="s">
        <v>196</v>
      </c>
      <c r="G199" t="s">
        <v>272</v>
      </c>
      <c r="H199" s="256"/>
      <c r="I199" s="256"/>
      <c r="J199" s="271">
        <f t="shared" ref="J199:K199" si="100">ABS(J129 + J164)*(1-J86)*PowerFactor*$H27</f>
        <v>1.1739118566985601E-3</v>
      </c>
      <c r="K199" s="271">
        <f t="shared" si="100"/>
        <v>1.1739118566985601E-3</v>
      </c>
      <c r="L199" s="271">
        <f t="shared" ref="L199:M199" si="101">ABS(L129 + L164)*(1-L86)*PowerFactor*$H27</f>
        <v>7.6620712051085485E-4</v>
      </c>
      <c r="M199" s="271">
        <f t="shared" si="101"/>
        <v>7.6620712051085485E-4</v>
      </c>
      <c r="N199" s="271">
        <f t="shared" ref="N199:P199" si="102">ABS(N129 + N164)*(1-N86)*PowerFactor*$H27</f>
        <v>7.0398176306712967E-4</v>
      </c>
      <c r="O199" s="271">
        <f t="shared" si="102"/>
        <v>6.8385515512580275E-4</v>
      </c>
      <c r="P199" s="271">
        <f t="shared" si="102"/>
        <v>0</v>
      </c>
      <c r="Q199" s="271">
        <f t="shared" ref="Q199:S199" si="103">ABS(Q129 + Q164)*(1-Q86)*PowerFactor*$H27</f>
        <v>1.1336532286723589E-3</v>
      </c>
      <c r="R199" s="271">
        <f t="shared" si="103"/>
        <v>5.565591601266721E-4</v>
      </c>
      <c r="S199" s="271">
        <f t="shared" si="103"/>
        <v>5.5038660012526723E-4</v>
      </c>
      <c r="T199" s="271">
        <f t="shared" ref="T199:U199" si="104">ABS(T129 + T164)*(1-T86)*PowerFactor*$H27</f>
        <v>5.565591601266721E-4</v>
      </c>
      <c r="U199" s="271">
        <f t="shared" si="104"/>
        <v>5.565591601266721E-4</v>
      </c>
      <c r="V199" s="271">
        <f t="shared" ref="V199:W199" si="105">ABS(V129 + V164)*(1-V86)*PowerFactor*$H27</f>
        <v>5.5038660012526723E-4</v>
      </c>
      <c r="W199" s="271">
        <f t="shared" si="105"/>
        <v>5.5038660012526723E-4</v>
      </c>
      <c r="X199" s="271">
        <f t="shared" ref="X199:Y199" si="106">ABS(X129 + X164)*(1-X86)*PowerFactor*$H27</f>
        <v>1.9462081684429536E-4</v>
      </c>
      <c r="Y199" s="271">
        <f t="shared" si="106"/>
        <v>1.9462081684429536E-4</v>
      </c>
      <c r="Z199" s="256"/>
      <c r="AA199" s="256"/>
    </row>
    <row r="200" spans="4:27" x14ac:dyDescent="0.25">
      <c r="F200" t="s">
        <v>197</v>
      </c>
      <c r="G200" t="s">
        <v>272</v>
      </c>
      <c r="H200" s="256"/>
      <c r="I200" s="256"/>
      <c r="J200" s="271">
        <f t="shared" ref="J200:K200" si="107">ABS(J130 + J165)*(1-J87)*PowerFactor*$H28</f>
        <v>1.9279595029783627E-2</v>
      </c>
      <c r="K200" s="271">
        <f t="shared" si="107"/>
        <v>1.9279595029783627E-2</v>
      </c>
      <c r="L200" s="271">
        <f t="shared" ref="L200:M200" si="108">ABS(L130 + L165)*(1-L87)*PowerFactor*$H28</f>
        <v>1.2583707122551994E-2</v>
      </c>
      <c r="M200" s="271">
        <f t="shared" si="108"/>
        <v>1.2583707122551994E-2</v>
      </c>
      <c r="N200" s="271">
        <f t="shared" ref="N200:P200" si="109">ABS(N130 + N165)*(1-N87)*PowerFactor*$H28</f>
        <v>9.2494053776458439E-3</v>
      </c>
      <c r="O200" s="271">
        <f t="shared" si="109"/>
        <v>0</v>
      </c>
      <c r="P200" s="271">
        <f t="shared" si="109"/>
        <v>0</v>
      </c>
      <c r="Q200" s="271">
        <f t="shared" ref="Q200:S200" si="110">ABS(Q130 + Q165)*(1-Q87)*PowerFactor*$H28</f>
        <v>1.8618412471339493E-2</v>
      </c>
      <c r="R200" s="271">
        <f t="shared" si="110"/>
        <v>9.1405799814781776E-3</v>
      </c>
      <c r="S200" s="271">
        <f t="shared" si="110"/>
        <v>9.0392057118129834E-3</v>
      </c>
      <c r="T200" s="271">
        <f t="shared" ref="T200:U200" si="111">ABS(T130 + T165)*(1-T87)*PowerFactor*$H28</f>
        <v>9.1405799814781776E-3</v>
      </c>
      <c r="U200" s="271">
        <f t="shared" si="111"/>
        <v>9.1405799814781776E-3</v>
      </c>
      <c r="V200" s="271">
        <f t="shared" ref="V200:W200" si="112">ABS(V130 + V165)*(1-V87)*PowerFactor*$H28</f>
        <v>9.0392057118129834E-3</v>
      </c>
      <c r="W200" s="271">
        <f t="shared" si="112"/>
        <v>9.0392057118129834E-3</v>
      </c>
      <c r="X200" s="271">
        <f t="shared" ref="X200:Y200" si="113">ABS(X130 + X165)*(1-X87)*PowerFactor*$H28</f>
        <v>3.1963307225435136E-3</v>
      </c>
      <c r="Y200" s="271">
        <f t="shared" si="113"/>
        <v>3.1963307225435136E-3</v>
      </c>
      <c r="Z200" s="256"/>
      <c r="AA200" s="256"/>
    </row>
    <row r="201" spans="4:27" x14ac:dyDescent="0.25">
      <c r="F201" t="s">
        <v>198</v>
      </c>
      <c r="G201" t="s">
        <v>272</v>
      </c>
      <c r="H201" s="256"/>
      <c r="I201" s="256"/>
      <c r="J201" s="271">
        <f t="shared" ref="J201:K201" si="114">ABS(J131 + J166)*(1-J88)*PowerFactor*$H29</f>
        <v>1.3383858024411395E-3</v>
      </c>
      <c r="K201" s="271">
        <f t="shared" si="114"/>
        <v>1.3383858024411395E-3</v>
      </c>
      <c r="L201" s="271">
        <f t="shared" ref="L201:M201" si="115">ABS(L131 + L166)*(1-L88)*PowerFactor*$H29</f>
        <v>8.7355854357331112E-4</v>
      </c>
      <c r="M201" s="271">
        <f t="shared" si="115"/>
        <v>8.7355854357331112E-4</v>
      </c>
      <c r="N201" s="271">
        <f t="shared" ref="N201:P201" si="116">ABS(N131 + N166)*(1-N88)*PowerFactor*$H29</f>
        <v>0</v>
      </c>
      <c r="O201" s="271">
        <f t="shared" si="116"/>
        <v>0</v>
      </c>
      <c r="P201" s="271">
        <f t="shared" si="116"/>
        <v>0</v>
      </c>
      <c r="Q201" s="271">
        <f t="shared" ref="Q201:S201" si="117">ABS(Q131 + Q166)*(1-Q88)*PowerFactor*$H29</f>
        <v>1.2924866355926508E-3</v>
      </c>
      <c r="R201" s="271">
        <f t="shared" si="117"/>
        <v>6.3453731545653667E-4</v>
      </c>
      <c r="S201" s="271">
        <f t="shared" si="117"/>
        <v>6.274999330300316E-4</v>
      </c>
      <c r="T201" s="271">
        <f t="shared" ref="T201:U201" si="118">ABS(T131 + T166)*(1-T88)*PowerFactor*$H29</f>
        <v>6.3453731545653667E-4</v>
      </c>
      <c r="U201" s="271">
        <f t="shared" si="118"/>
        <v>6.3453731545653667E-4</v>
      </c>
      <c r="V201" s="271">
        <f t="shared" ref="V201:W201" si="119">ABS(V131 + V166)*(1-V88)*PowerFactor*$H29</f>
        <v>6.274999330300316E-4</v>
      </c>
      <c r="W201" s="271">
        <f t="shared" si="119"/>
        <v>6.274999330300316E-4</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3.2844180723382793E-3</v>
      </c>
      <c r="R202" s="271">
        <f t="shared" si="124"/>
        <v>1.6124621865067389E-3</v>
      </c>
      <c r="S202" s="271">
        <f t="shared" si="124"/>
        <v>0</v>
      </c>
      <c r="T202" s="271">
        <f t="shared" ref="T202:U202" si="125">ABS(T132 + T167)*(1-T89)*PowerFactor*$H30</f>
        <v>1.6124621865067389E-3</v>
      </c>
      <c r="U202" s="271">
        <f t="shared" si="125"/>
        <v>1.6124621865067389E-3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2.3446595115215157E-2</v>
      </c>
      <c r="K207" s="421">
        <f t="shared" si="128"/>
        <v>2.3446595115215157E-2</v>
      </c>
      <c r="L207" s="421">
        <f t="shared" ref="L207:M207" si="129">ABS(L137 + L172)*(1-L81)*PowerFactor*$H22</f>
        <v>1.5303489803345576E-2</v>
      </c>
      <c r="M207" s="421">
        <f t="shared" si="129"/>
        <v>1.5303489803345576E-2</v>
      </c>
      <c r="N207" s="421">
        <f t="shared" ref="N207:P207" si="130">ABS(N137 + N172)*(1-N81)*PowerFactor*$H22</f>
        <v>1.4060659897882575E-2</v>
      </c>
      <c r="O207" s="421">
        <f t="shared" si="130"/>
        <v>1.3658670238479942E-2</v>
      </c>
      <c r="P207" s="421">
        <f t="shared" si="130"/>
        <v>1.1779795363544478E-2</v>
      </c>
      <c r="Q207" s="421">
        <f t="shared" ref="Q207:S207" si="131">ABS(Q137 + Q172)*(1-Q81)*PowerFactor*$H22</f>
        <v>2.2642507699419705E-2</v>
      </c>
      <c r="R207" s="421">
        <f t="shared" si="131"/>
        <v>1.1116181517966508E-2</v>
      </c>
      <c r="S207" s="421">
        <f t="shared" si="131"/>
        <v>1.0992896695216419E-2</v>
      </c>
      <c r="T207" s="421">
        <f t="shared" ref="T207:U207" si="132">ABS(T137 + T172)*(1-T81)*PowerFactor*$H22</f>
        <v>1.1116181517966508E-2</v>
      </c>
      <c r="U207" s="421">
        <f t="shared" si="132"/>
        <v>1.1116181517966508E-2</v>
      </c>
      <c r="V207" s="421">
        <f t="shared" ref="V207:W207" si="133">ABS(V137 + V172)*(1-V81)*PowerFactor*$H22</f>
        <v>1.0992896695216419E-2</v>
      </c>
      <c r="W207" s="421">
        <f t="shared" si="133"/>
        <v>1.0992896695216419E-2</v>
      </c>
      <c r="X207" s="421">
        <f t="shared" ref="X207:Y207" si="134">ABS(X137 + X172)*(1-X81)*PowerFactor*$H22</f>
        <v>1.0797695725862104E-2</v>
      </c>
      <c r="Y207" s="421">
        <f t="shared" si="134"/>
        <v>1.0797695725862104E-2</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5.7911005867995552E-2</v>
      </c>
      <c r="K209" s="271">
        <f t="shared" si="142"/>
        <v>5.7911005867995552E-2</v>
      </c>
      <c r="L209" s="271">
        <f t="shared" ref="L209:M209" si="143">ABS(L139 + L174)*(1-L82)*PowerFactor*$H23</f>
        <v>3.7798259553142921E-2</v>
      </c>
      <c r="M209" s="271">
        <f t="shared" si="143"/>
        <v>3.7798259553142921E-2</v>
      </c>
      <c r="N209" s="271">
        <f t="shared" ref="N209:P209" si="144">ABS(N139 + N174)*(1-N82)*PowerFactor*$H23</f>
        <v>3.4728580156432466E-2</v>
      </c>
      <c r="O209" s="271">
        <f t="shared" si="144"/>
        <v>3.3735701428832802E-2</v>
      </c>
      <c r="P209" s="271">
        <f t="shared" si="144"/>
        <v>2.7349344643246978E-2</v>
      </c>
      <c r="Q209" s="271">
        <f t="shared" ref="Q209:S209" si="145">ABS(Q139 + Q174)*(1-Q82)*PowerFactor*$H23</f>
        <v>5.5924981422838707E-2</v>
      </c>
      <c r="R209" s="271">
        <f t="shared" si="145"/>
        <v>2.7455980280007269E-2</v>
      </c>
      <c r="S209" s="271">
        <f t="shared" si="145"/>
        <v>2.7151477726070031E-2</v>
      </c>
      <c r="T209" s="271">
        <f t="shared" ref="T209:U209" si="146">ABS(T139 + T174)*(1-T82)*PowerFactor*$H23</f>
        <v>2.7455980280007269E-2</v>
      </c>
      <c r="U209" s="271">
        <f t="shared" si="146"/>
        <v>2.7455980280007269E-2</v>
      </c>
      <c r="V209" s="271">
        <f t="shared" ref="V209:W209" si="147">ABS(V139 + V174)*(1-V82)*PowerFactor*$H23</f>
        <v>2.7151477726070031E-2</v>
      </c>
      <c r="W209" s="271">
        <f t="shared" si="147"/>
        <v>2.7151477726070031E-2</v>
      </c>
      <c r="X209" s="271">
        <f t="shared" ref="X209:Y209" si="148">ABS(X139 + X174)*(1-X82)*PowerFactor*$H23</f>
        <v>2.6669348682336072E-2</v>
      </c>
      <c r="Y209" s="271">
        <f t="shared" si="148"/>
        <v>2.6669348682336072E-2</v>
      </c>
      <c r="Z209" s="256"/>
      <c r="AA209" s="256"/>
    </row>
    <row r="210" spans="3:27" x14ac:dyDescent="0.25">
      <c r="F210" t="s">
        <v>193</v>
      </c>
      <c r="G210" t="s">
        <v>272</v>
      </c>
      <c r="H210" s="256"/>
      <c r="I210" s="256"/>
      <c r="J210" s="271">
        <f t="shared" ref="J210:K210" si="149">ABS(J140 + J175)*(1-J83)*PowerFactor*$H24</f>
        <v>5.0672622995283269E-3</v>
      </c>
      <c r="K210" s="271">
        <f t="shared" si="149"/>
        <v>5.0672622995283269E-3</v>
      </c>
      <c r="L210" s="271">
        <f t="shared" ref="L210:M210" si="150">ABS(L140 + L175)*(1-L83)*PowerFactor*$H24</f>
        <v>3.3073798797074328E-3</v>
      </c>
      <c r="M210" s="271">
        <f t="shared" si="150"/>
        <v>3.3073798797074328E-3</v>
      </c>
      <c r="N210" s="271">
        <f t="shared" ref="N210:P210" si="151">ABS(N140 + N175)*(1-N83)*PowerFactor*$H24</f>
        <v>3.0387803199960007E-3</v>
      </c>
      <c r="O210" s="271">
        <f t="shared" si="151"/>
        <v>2.9519025863258639E-3</v>
      </c>
      <c r="P210" s="271">
        <f t="shared" si="151"/>
        <v>2.5458414174223598E-3</v>
      </c>
      <c r="Q210" s="271">
        <f t="shared" ref="Q210:S210" si="152">ABS(Q140 + Q175)*(1-Q83)*PowerFactor*$H24</f>
        <v>4.8934834703395465E-3</v>
      </c>
      <c r="R210" s="271">
        <f t="shared" si="152"/>
        <v>2.4024216413474904E-3</v>
      </c>
      <c r="S210" s="271">
        <f t="shared" si="152"/>
        <v>2.375777408726262E-3</v>
      </c>
      <c r="T210" s="271">
        <f t="shared" ref="T210:U210" si="153">ABS(T140 + T175)*(1-T83)*PowerFactor*$H24</f>
        <v>2.4024216413474904E-3</v>
      </c>
      <c r="U210" s="271">
        <f t="shared" si="153"/>
        <v>2.4024216413474904E-3</v>
      </c>
      <c r="V210" s="271">
        <f t="shared" ref="V210:W210" si="154">ABS(V140 + V175)*(1-V83)*PowerFactor*$H24</f>
        <v>2.375777408726262E-3</v>
      </c>
      <c r="W210" s="271">
        <f t="shared" si="154"/>
        <v>2.375777408726262E-3</v>
      </c>
      <c r="X210" s="271">
        <f t="shared" ref="X210:Y210" si="155">ABS(X140 + X175)*(1-X83)*PowerFactor*$H24</f>
        <v>2.3335907070759819E-3</v>
      </c>
      <c r="Y210" s="271">
        <f t="shared" si="155"/>
        <v>2.3335907070759819E-3</v>
      </c>
      <c r="Z210" s="256"/>
      <c r="AA210" s="256"/>
    </row>
    <row r="211" spans="3:27" x14ac:dyDescent="0.25">
      <c r="F211" t="s">
        <v>194</v>
      </c>
      <c r="G211" t="s">
        <v>272</v>
      </c>
      <c r="H211" s="256"/>
      <c r="I211" s="256"/>
      <c r="J211" s="271">
        <f t="shared" ref="J211:K211" si="156">ABS(J141 + J176)*(1-J84)*PowerFactor*$H25</f>
        <v>1.7504343483194382E-2</v>
      </c>
      <c r="K211" s="271">
        <f t="shared" si="156"/>
        <v>1.7504343483194382E-2</v>
      </c>
      <c r="L211" s="271">
        <f t="shared" ref="L211:M211" si="157">ABS(L141 + L176)*(1-L84)*PowerFactor*$H25</f>
        <v>1.1425008223709654E-2</v>
      </c>
      <c r="M211" s="271">
        <f t="shared" si="157"/>
        <v>1.1425008223709654E-2</v>
      </c>
      <c r="N211" s="271">
        <f t="shared" ref="N211:P211" si="158">ABS(N141 + N176)*(1-N84)*PowerFactor*$H25</f>
        <v>1.0497158297120827E-2</v>
      </c>
      <c r="O211" s="271">
        <f t="shared" si="158"/>
        <v>1.0197047980876671E-2</v>
      </c>
      <c r="P211" s="271">
        <f t="shared" si="158"/>
        <v>7.0354806978831924E-3</v>
      </c>
      <c r="Q211" s="271">
        <f t="shared" ref="Q211:S211" si="159">ABS(Q141 + Q176)*(1-Q84)*PowerFactor*$H25</f>
        <v>1.6904042149570715E-2</v>
      </c>
      <c r="R211" s="271">
        <f t="shared" si="159"/>
        <v>8.2989218074462964E-3</v>
      </c>
      <c r="S211" s="271">
        <f t="shared" si="159"/>
        <v>8.2068820092121436E-3</v>
      </c>
      <c r="T211" s="271">
        <f t="shared" ref="T211:U211" si="160">ABS(T141 + T176)*(1-T84)*PowerFactor*$H25</f>
        <v>8.2989218074462964E-3</v>
      </c>
      <c r="U211" s="271">
        <f t="shared" si="160"/>
        <v>8.2989218074462964E-3</v>
      </c>
      <c r="V211" s="271">
        <f t="shared" ref="V211:W211" si="161">ABS(V141 + V176)*(1-V84)*PowerFactor*$H25</f>
        <v>8.2068820092121436E-3</v>
      </c>
      <c r="W211" s="271">
        <f t="shared" si="161"/>
        <v>8.2068820092121436E-3</v>
      </c>
      <c r="X211" s="271">
        <f t="shared" ref="X211:Y211" si="162">ABS(X141 + X176)*(1-X84)*PowerFactor*$H25</f>
        <v>8.06115232867473E-3</v>
      </c>
      <c r="Y211" s="271">
        <f t="shared" si="162"/>
        <v>8.06115232867473E-3</v>
      </c>
      <c r="Z211" s="256"/>
      <c r="AA211" s="256"/>
    </row>
    <row r="212" spans="3:27" x14ac:dyDescent="0.25">
      <c r="F212" t="s">
        <v>195</v>
      </c>
      <c r="G212" t="s">
        <v>272</v>
      </c>
      <c r="H212" s="256"/>
      <c r="I212" s="256"/>
      <c r="J212" s="271">
        <f t="shared" ref="J212:K212" si="163">ABS(J142 + J177)*(1-J85)*PowerFactor*$H26</f>
        <v>1.3206009224992186E-2</v>
      </c>
      <c r="K212" s="271">
        <f t="shared" si="163"/>
        <v>1.3206009224992186E-2</v>
      </c>
      <c r="L212" s="271">
        <f t="shared" ref="L212:M212" si="164">ABS(L142 + L177)*(1-L85)*PowerFactor*$H26</f>
        <v>8.6195043043332288E-3</v>
      </c>
      <c r="M212" s="271">
        <f t="shared" si="164"/>
        <v>8.6195043043332288E-3</v>
      </c>
      <c r="N212" s="271">
        <f t="shared" ref="N212:P212" si="165">ABS(N142 + N177)*(1-N85)*PowerFactor*$H26</f>
        <v>7.9194954921373035E-3</v>
      </c>
      <c r="O212" s="271">
        <f t="shared" si="165"/>
        <v>7.6930797108975936E-3</v>
      </c>
      <c r="P212" s="271">
        <f t="shared" si="165"/>
        <v>0</v>
      </c>
      <c r="Q212" s="271">
        <f t="shared" ref="Q212:S212" si="166">ABS(Q142 + Q177)*(1-Q85)*PowerFactor*$H26</f>
        <v>1.2753116778199174E-2</v>
      </c>
      <c r="R212" s="271">
        <f t="shared" si="166"/>
        <v>6.2610538951001224E-3</v>
      </c>
      <c r="S212" s="271">
        <f t="shared" si="166"/>
        <v>6.1916152197385678E-3</v>
      </c>
      <c r="T212" s="271">
        <f t="shared" ref="T212:U212" si="167">ABS(T142 + T177)*(1-T85)*PowerFactor*$H26</f>
        <v>6.2610538951001224E-3</v>
      </c>
      <c r="U212" s="271">
        <f t="shared" si="167"/>
        <v>6.2610538951001224E-3</v>
      </c>
      <c r="V212" s="271">
        <f t="shared" ref="V212:W212" si="168">ABS(V142 + V177)*(1-V85)*PowerFactor*$H26</f>
        <v>6.1916152197385678E-3</v>
      </c>
      <c r="W212" s="271">
        <f t="shared" si="168"/>
        <v>6.1916152197385678E-3</v>
      </c>
      <c r="X212" s="271">
        <f t="shared" ref="X212:Y212" si="169">ABS(X142 + X177)*(1-X85)*PowerFactor*$H26</f>
        <v>6.0816706504161072E-3</v>
      </c>
      <c r="Y212" s="271">
        <f t="shared" si="169"/>
        <v>6.0816706504161072E-3</v>
      </c>
      <c r="Z212" s="256"/>
      <c r="AA212" s="256"/>
    </row>
    <row r="213" spans="3:27" x14ac:dyDescent="0.25">
      <c r="F213" t="s">
        <v>196</v>
      </c>
      <c r="G213" t="s">
        <v>272</v>
      </c>
      <c r="H213" s="256"/>
      <c r="I213" s="256"/>
      <c r="J213" s="271">
        <f t="shared" ref="J213:K213" si="170">ABS(J143 + J178)*(1-J86)*PowerFactor*$H27</f>
        <v>4.6432883055099556E-3</v>
      </c>
      <c r="K213" s="271">
        <f t="shared" si="170"/>
        <v>4.6432883055099556E-3</v>
      </c>
      <c r="L213" s="271">
        <f t="shared" ref="L213:M213" si="171">ABS(L143 + L178)*(1-L86)*PowerFactor*$H27</f>
        <v>3.030653913209491E-3</v>
      </c>
      <c r="M213" s="271">
        <f t="shared" si="171"/>
        <v>3.030653913209491E-3</v>
      </c>
      <c r="N213" s="271">
        <f t="shared" ref="N213:P213" si="172">ABS(N143 + N178)*(1-N86)*PowerFactor*$H27</f>
        <v>2.7845278749759248E-3</v>
      </c>
      <c r="O213" s="271">
        <f t="shared" si="172"/>
        <v>2.7049191354012432E-3</v>
      </c>
      <c r="P213" s="271">
        <f t="shared" si="172"/>
        <v>0</v>
      </c>
      <c r="Q213" s="271">
        <f t="shared" ref="Q213:S213" si="173">ABS(Q143 + Q178)*(1-Q86)*PowerFactor*$H27</f>
        <v>4.4840494191802343E-3</v>
      </c>
      <c r="R213" s="271">
        <f t="shared" si="173"/>
        <v>2.2014128444093344E-3</v>
      </c>
      <c r="S213" s="271">
        <f t="shared" si="173"/>
        <v>2.1769979145267906E-3</v>
      </c>
      <c r="T213" s="271">
        <f t="shared" ref="T213:U213" si="174">ABS(T143 + T178)*(1-T86)*PowerFactor*$H27</f>
        <v>2.2014128444093344E-3</v>
      </c>
      <c r="U213" s="271">
        <f t="shared" si="174"/>
        <v>2.2014128444093344E-3</v>
      </c>
      <c r="V213" s="271">
        <f t="shared" ref="V213:W213" si="175">ABS(V143 + V178)*(1-V86)*PowerFactor*$H27</f>
        <v>2.1769979145267906E-3</v>
      </c>
      <c r="W213" s="271">
        <f t="shared" si="175"/>
        <v>2.1769979145267906E-3</v>
      </c>
      <c r="X213" s="271">
        <f t="shared" ref="X213:Y213" si="176">ABS(X143 + X178)*(1-X86)*PowerFactor*$H27</f>
        <v>2.1383409422127634E-3</v>
      </c>
      <c r="Y213" s="271">
        <f t="shared" si="176"/>
        <v>2.1383409422127634E-3</v>
      </c>
      <c r="Z213" s="256"/>
      <c r="AA213" s="256"/>
    </row>
    <row r="214" spans="3:27" x14ac:dyDescent="0.25">
      <c r="F214" t="s">
        <v>197</v>
      </c>
      <c r="G214" t="s">
        <v>272</v>
      </c>
      <c r="H214" s="256"/>
      <c r="I214" s="256"/>
      <c r="J214" s="271">
        <f t="shared" ref="J214:K214" si="177">ABS(J144 + J179)*(1-J87)*PowerFactor*$H28</f>
        <v>7.6258466618204998E-2</v>
      </c>
      <c r="K214" s="271">
        <f t="shared" si="177"/>
        <v>7.6258466618204998E-2</v>
      </c>
      <c r="L214" s="271">
        <f t="shared" ref="L214:M214" si="178">ABS(L144 + L179)*(1-L87)*PowerFactor*$H28</f>
        <v>4.9773566719423422E-2</v>
      </c>
      <c r="M214" s="271">
        <f t="shared" si="178"/>
        <v>4.9773566719423422E-2</v>
      </c>
      <c r="N214" s="271">
        <f t="shared" ref="N214:P214" si="179">ABS(N144 + N179)*(1-N87)*PowerFactor*$H28</f>
        <v>3.6585077131538031E-2</v>
      </c>
      <c r="O214" s="271">
        <f t="shared" si="179"/>
        <v>0</v>
      </c>
      <c r="P214" s="271">
        <f t="shared" si="179"/>
        <v>0</v>
      </c>
      <c r="Q214" s="271">
        <f t="shared" ref="Q214:S214" si="180">ABS(Q144 + Q179)*(1-Q87)*PowerFactor*$H28</f>
        <v>7.3643226620489291E-2</v>
      </c>
      <c r="R214" s="271">
        <f t="shared" si="180"/>
        <v>3.6154629405429441E-2</v>
      </c>
      <c r="S214" s="271">
        <f t="shared" si="180"/>
        <v>3.5753653848252777E-2</v>
      </c>
      <c r="T214" s="271">
        <f t="shared" ref="T214:U214" si="181">ABS(T144 + T179)*(1-T87)*PowerFactor*$H28</f>
        <v>3.6154629405429441E-2</v>
      </c>
      <c r="U214" s="271">
        <f t="shared" si="181"/>
        <v>3.6154629405429441E-2</v>
      </c>
      <c r="V214" s="271">
        <f t="shared" ref="V214:W214" si="182">ABS(V144 + V179)*(1-V87)*PowerFactor*$H28</f>
        <v>3.5753653848252777E-2</v>
      </c>
      <c r="W214" s="271">
        <f t="shared" si="182"/>
        <v>3.5753653848252777E-2</v>
      </c>
      <c r="X214" s="271">
        <f t="shared" ref="X214:Y214" si="183">ABS(X144 + X179)*(1-X87)*PowerFactor*$H28</f>
        <v>3.5118775882723052E-2</v>
      </c>
      <c r="Y214" s="271">
        <f t="shared" si="183"/>
        <v>3.5118775882723052E-2</v>
      </c>
      <c r="Z214" s="256"/>
      <c r="AA214" s="256"/>
    </row>
    <row r="215" spans="3:27" x14ac:dyDescent="0.25">
      <c r="F215" t="s">
        <v>198</v>
      </c>
      <c r="G215" t="s">
        <v>272</v>
      </c>
      <c r="H215" s="256"/>
      <c r="I215" s="256"/>
      <c r="J215" s="271">
        <f t="shared" ref="J215:K215" si="184">ABS(J145 + J180)*(1-J88)*PowerFactor*$H29</f>
        <v>2.6469240894341151E-2</v>
      </c>
      <c r="K215" s="271">
        <f t="shared" si="184"/>
        <v>2.6469240894341151E-2</v>
      </c>
      <c r="L215" s="271">
        <f t="shared" ref="L215:M215" si="185">ABS(L145 + L180)*(1-L88)*PowerFactor*$H29</f>
        <v>1.7276357447141011E-2</v>
      </c>
      <c r="M215" s="271">
        <f t="shared" si="185"/>
        <v>1.7276357447141011E-2</v>
      </c>
      <c r="N215" s="271">
        <f t="shared" ref="N215:P215" si="186">ABS(N145 + N180)*(1-N88)*PowerFactor*$H29</f>
        <v>0</v>
      </c>
      <c r="O215" s="271">
        <f t="shared" si="186"/>
        <v>0</v>
      </c>
      <c r="P215" s="271">
        <f t="shared" si="186"/>
        <v>0</v>
      </c>
      <c r="Q215" s="271">
        <f t="shared" ref="Q215:S215" si="187">ABS(Q145 + Q180)*(1-Q88)*PowerFactor*$H29</f>
        <v>2.5561493590128669E-2</v>
      </c>
      <c r="R215" s="271">
        <f t="shared" si="187"/>
        <v>1.2549237319039973E-2</v>
      </c>
      <c r="S215" s="271">
        <f t="shared" si="187"/>
        <v>1.2410059086296459E-2</v>
      </c>
      <c r="T215" s="271">
        <f t="shared" ref="T215:U215" si="188">ABS(T145 + T180)*(1-T88)*PowerFactor*$H29</f>
        <v>1.2549237319039973E-2</v>
      </c>
      <c r="U215" s="271">
        <f t="shared" si="188"/>
        <v>1.2549237319039973E-2</v>
      </c>
      <c r="V215" s="271">
        <f t="shared" ref="V215:W215" si="189">ABS(V145 + V180)*(1-V88)*PowerFactor*$H29</f>
        <v>1.2410059086296459E-2</v>
      </c>
      <c r="W215" s="271">
        <f t="shared" si="189"/>
        <v>1.2410059086296459E-2</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6.4955899110617527E-2</v>
      </c>
      <c r="R216" s="271">
        <f t="shared" si="194"/>
        <v>3.1889646445603242E-2</v>
      </c>
      <c r="S216" s="271">
        <f t="shared" si="194"/>
        <v>0</v>
      </c>
      <c r="T216" s="271">
        <f t="shared" ref="T216:U216" si="195">ABS(T146 + T181)*(1-T89)*PowerFactor*$H30</f>
        <v>3.1889646445603242E-2</v>
      </c>
      <c r="U216" s="271">
        <f t="shared" si="195"/>
        <v>3.1889646445603242E-2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3.5120190114893125E-2</v>
      </c>
      <c r="O225" s="271">
        <f t="shared" si="200"/>
        <v>3.4116115386894928E-2</v>
      </c>
      <c r="P225" s="271">
        <f t="shared" si="200"/>
        <v>2.765774411340742E-2</v>
      </c>
      <c r="Q225" s="271">
        <f t="shared" ref="Q225:S225" si="201">Q$78 * Q195</f>
        <v>0</v>
      </c>
      <c r="R225" s="271">
        <f t="shared" si="201"/>
        <v>0</v>
      </c>
      <c r="S225" s="271">
        <f t="shared" si="201"/>
        <v>0</v>
      </c>
      <c r="T225" s="271">
        <f t="shared" ref="T225:U225" si="202">T$78 * T195</f>
        <v>2.7765582205813578E-2</v>
      </c>
      <c r="U225" s="271">
        <f t="shared" si="202"/>
        <v>0</v>
      </c>
      <c r="V225" s="271">
        <f t="shared" ref="V225:W225" si="203">V$78 * V195</f>
        <v>2.7457645989113249E-2</v>
      </c>
      <c r="W225" s="271">
        <f t="shared" si="203"/>
        <v>0</v>
      </c>
      <c r="X225" s="271">
        <f t="shared" ref="X225:Y225" si="204">X$78 * X195</f>
        <v>2.6970080312671046E-2</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3.0730465246471663E-3</v>
      </c>
      <c r="O226" s="271">
        <f t="shared" si="207"/>
        <v>2.9851891314136248E-3</v>
      </c>
      <c r="P226" s="271">
        <f t="shared" si="207"/>
        <v>1.6477114202446369E-3</v>
      </c>
      <c r="Q226" s="271">
        <f t="shared" ref="Q226:S226" si="208">Q$78 * Q196</f>
        <v>0</v>
      </c>
      <c r="R226" s="271">
        <f t="shared" si="208"/>
        <v>0</v>
      </c>
      <c r="S226" s="271">
        <f t="shared" si="208"/>
        <v>0</v>
      </c>
      <c r="T226" s="271">
        <f t="shared" ref="T226:U226" si="209">T$78 * T196</f>
        <v>2.4295120733471656E-3</v>
      </c>
      <c r="U226" s="271">
        <f t="shared" si="209"/>
        <v>0</v>
      </c>
      <c r="V226" s="271">
        <f t="shared" ref="V226:W226" si="210">V$78 * V196</f>
        <v>2.4025673923118917E-3</v>
      </c>
      <c r="W226" s="271">
        <f t="shared" si="210"/>
        <v>0</v>
      </c>
      <c r="X226" s="271">
        <f t="shared" ref="X226:Y226" si="211">X$78 * X196</f>
        <v>1.5103391876305334E-3</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1.0615527424397949E-2</v>
      </c>
      <c r="O227" s="271">
        <f t="shared" si="214"/>
        <v>1.0312032973589444E-2</v>
      </c>
      <c r="P227" s="271">
        <f t="shared" si="214"/>
        <v>4.5534815379624401E-3</v>
      </c>
      <c r="Q227" s="271">
        <f t="shared" ref="Q227:S227" si="215">Q$78 * Q197</f>
        <v>0</v>
      </c>
      <c r="R227" s="271">
        <f t="shared" si="215"/>
        <v>0</v>
      </c>
      <c r="S227" s="271">
        <f t="shared" si="215"/>
        <v>0</v>
      </c>
      <c r="T227" s="271">
        <f t="shared" ref="T227:U227" si="216">T$78 * T197</f>
        <v>8.3925029561613684E-3</v>
      </c>
      <c r="U227" s="271">
        <f t="shared" si="216"/>
        <v>0</v>
      </c>
      <c r="V227" s="271">
        <f t="shared" ref="V227:W227" si="217">V$78 * V197</f>
        <v>8.2994252893647535E-3</v>
      </c>
      <c r="W227" s="271">
        <f t="shared" si="217"/>
        <v>0</v>
      </c>
      <c r="X227" s="271">
        <f t="shared" ref="X227:Y227" si="218">X$78 * X197</f>
        <v>5.2173134828395404E-3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2.002199528781951E-3</v>
      </c>
      <c r="O228" s="271">
        <f t="shared" si="221"/>
        <v>1.9449573002893626E-3</v>
      </c>
      <c r="P228" s="271">
        <f t="shared" si="221"/>
        <v>0</v>
      </c>
      <c r="Q228" s="271">
        <f t="shared" ref="Q228:S228" si="222">Q$78 * Q198</f>
        <v>0</v>
      </c>
      <c r="R228" s="271">
        <f t="shared" si="222"/>
        <v>0</v>
      </c>
      <c r="S228" s="271">
        <f t="shared" si="222"/>
        <v>0</v>
      </c>
      <c r="T228" s="271">
        <f t="shared" ref="T228:U228" si="223">T$78 * T198</f>
        <v>1.5829138574412771E-3</v>
      </c>
      <c r="U228" s="271">
        <f t="shared" si="223"/>
        <v>0</v>
      </c>
      <c r="V228" s="271">
        <f t="shared" ref="V228:W228" si="224">V$78 * V198</f>
        <v>1.5653584357321316E-3</v>
      </c>
      <c r="W228" s="271">
        <f t="shared" si="224"/>
        <v>0</v>
      </c>
      <c r="X228" s="271">
        <f t="shared" ref="X228:Y228" si="225">X$78 * X198</f>
        <v>5.5352244648935425E-4</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7.0398176306712967E-4</v>
      </c>
      <c r="O229" s="271">
        <f t="shared" si="228"/>
        <v>6.8385515512580275E-4</v>
      </c>
      <c r="P229" s="271">
        <f t="shared" si="228"/>
        <v>0</v>
      </c>
      <c r="Q229" s="271">
        <f t="shared" ref="Q229:S229" si="229">Q$78 * Q199</f>
        <v>0</v>
      </c>
      <c r="R229" s="271">
        <f t="shared" si="229"/>
        <v>0</v>
      </c>
      <c r="S229" s="271">
        <f t="shared" si="229"/>
        <v>0</v>
      </c>
      <c r="T229" s="271">
        <f t="shared" ref="T229:U229" si="230">T$78 * T199</f>
        <v>5.565591601266721E-4</v>
      </c>
      <c r="U229" s="271">
        <f t="shared" si="230"/>
        <v>0</v>
      </c>
      <c r="V229" s="271">
        <f t="shared" ref="V229:W229" si="231">V$78 * V199</f>
        <v>5.5038660012526723E-4</v>
      </c>
      <c r="W229" s="271">
        <f t="shared" si="231"/>
        <v>0</v>
      </c>
      <c r="X229" s="271">
        <f t="shared" ref="X229:Y229" si="232">X$78 * X199</f>
        <v>1.9462081684429536E-4</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9.2494053776458439E-3</v>
      </c>
      <c r="O230" s="271">
        <f t="shared" si="235"/>
        <v>0</v>
      </c>
      <c r="P230" s="271">
        <f t="shared" si="235"/>
        <v>0</v>
      </c>
      <c r="Q230" s="271">
        <f t="shared" ref="Q230:S230" si="236">Q$78 * Q200</f>
        <v>0</v>
      </c>
      <c r="R230" s="271">
        <f t="shared" si="236"/>
        <v>0</v>
      </c>
      <c r="S230" s="271">
        <f t="shared" si="236"/>
        <v>0</v>
      </c>
      <c r="T230" s="271">
        <f t="shared" ref="T230:U230" si="237">T$78 * T200</f>
        <v>9.1405799814781776E-3</v>
      </c>
      <c r="U230" s="271">
        <f t="shared" si="237"/>
        <v>0</v>
      </c>
      <c r="V230" s="271">
        <f t="shared" ref="V230:W230" si="238">V$78 * V200</f>
        <v>9.0392057118129834E-3</v>
      </c>
      <c r="W230" s="271">
        <f t="shared" si="238"/>
        <v>0</v>
      </c>
      <c r="X230" s="271">
        <f t="shared" ref="X230:Y230" si="239">X$78 * X200</f>
        <v>3.1963307225435136E-3</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6.3453731545653667E-4</v>
      </c>
      <c r="U231" s="271">
        <f t="shared" si="244"/>
        <v>0</v>
      </c>
      <c r="V231" s="271">
        <f t="shared" ref="V231:W231" si="245">V$78 * V201</f>
        <v>6.274999330300316E-4</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1.6124621865067389E-3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1.4060659897882575E-2</v>
      </c>
      <c r="O237" s="270">
        <f t="shared" si="256"/>
        <v>1.3658670238479942E-2</v>
      </c>
      <c r="P237" s="270">
        <f t="shared" si="256"/>
        <v>1.1779795363544478E-2</v>
      </c>
      <c r="Q237" s="270">
        <f t="shared" ref="Q237:S237" si="257">Q$78 * Q207</f>
        <v>0</v>
      </c>
      <c r="R237" s="270">
        <f t="shared" si="257"/>
        <v>0</v>
      </c>
      <c r="S237" s="270">
        <f t="shared" si="257"/>
        <v>0</v>
      </c>
      <c r="T237" s="270">
        <f t="shared" ref="T237:U237" si="258">T$78 * T207</f>
        <v>1.1116181517966508E-2</v>
      </c>
      <c r="U237" s="270">
        <f t="shared" si="258"/>
        <v>0</v>
      </c>
      <c r="V237" s="270">
        <f t="shared" ref="V237:W237" si="259">V$78 * V207</f>
        <v>1.0992896695216419E-2</v>
      </c>
      <c r="W237" s="270">
        <f t="shared" si="259"/>
        <v>0</v>
      </c>
      <c r="X237" s="270">
        <f t="shared" ref="X237:Y237" si="260">X$78 * X207</f>
        <v>1.0797695725862104E-2</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3.4728580156432466E-2</v>
      </c>
      <c r="O239" s="271">
        <f t="shared" si="270"/>
        <v>3.3735701428832802E-2</v>
      </c>
      <c r="P239" s="271">
        <f t="shared" si="270"/>
        <v>2.7349344643246978E-2</v>
      </c>
      <c r="Q239" s="271">
        <f t="shared" ref="Q239:S239" si="271">Q$78 * Q209</f>
        <v>0</v>
      </c>
      <c r="R239" s="271">
        <f t="shared" si="271"/>
        <v>0</v>
      </c>
      <c r="S239" s="271">
        <f t="shared" si="271"/>
        <v>0</v>
      </c>
      <c r="T239" s="271">
        <f t="shared" ref="T239:U239" si="272">T$78 * T209</f>
        <v>2.7455980280007269E-2</v>
      </c>
      <c r="U239" s="271">
        <f t="shared" si="272"/>
        <v>0</v>
      </c>
      <c r="V239" s="271">
        <f t="shared" ref="V239:W239" si="273">V$78 * V209</f>
        <v>2.7151477726070031E-2</v>
      </c>
      <c r="W239" s="271">
        <f t="shared" si="273"/>
        <v>0</v>
      </c>
      <c r="X239" s="271">
        <f t="shared" ref="X239:Y239" si="274">X$78 * X209</f>
        <v>2.6669348682336072E-2</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3.0387803199960007E-3</v>
      </c>
      <c r="O240" s="271">
        <f t="shared" si="277"/>
        <v>2.9519025863258639E-3</v>
      </c>
      <c r="P240" s="271">
        <f t="shared" si="277"/>
        <v>2.5458414174223598E-3</v>
      </c>
      <c r="Q240" s="271">
        <f t="shared" ref="Q240:S240" si="278">Q$78 * Q210</f>
        <v>0</v>
      </c>
      <c r="R240" s="271">
        <f t="shared" si="278"/>
        <v>0</v>
      </c>
      <c r="S240" s="271">
        <f t="shared" si="278"/>
        <v>0</v>
      </c>
      <c r="T240" s="271">
        <f t="shared" ref="T240:U240" si="279">T$78 * T210</f>
        <v>2.4024216413474904E-3</v>
      </c>
      <c r="U240" s="271">
        <f t="shared" si="279"/>
        <v>0</v>
      </c>
      <c r="V240" s="271">
        <f t="shared" ref="V240:W240" si="280">V$78 * V210</f>
        <v>2.375777408726262E-3</v>
      </c>
      <c r="W240" s="271">
        <f t="shared" si="280"/>
        <v>0</v>
      </c>
      <c r="X240" s="271">
        <f t="shared" ref="X240:Y240" si="281">X$78 * X210</f>
        <v>2.3335907070759819E-3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1.0497158297120827E-2</v>
      </c>
      <c r="O241" s="271">
        <f t="shared" si="284"/>
        <v>1.0197047980876671E-2</v>
      </c>
      <c r="P241" s="271">
        <f t="shared" si="284"/>
        <v>7.0354806978831924E-3</v>
      </c>
      <c r="Q241" s="271">
        <f t="shared" ref="Q241:S241" si="285">Q$78 * Q211</f>
        <v>0</v>
      </c>
      <c r="R241" s="271">
        <f t="shared" si="285"/>
        <v>0</v>
      </c>
      <c r="S241" s="271">
        <f t="shared" si="285"/>
        <v>0</v>
      </c>
      <c r="T241" s="271">
        <f t="shared" ref="T241:U241" si="286">T$78 * T211</f>
        <v>8.2989218074462964E-3</v>
      </c>
      <c r="U241" s="271">
        <f t="shared" si="286"/>
        <v>0</v>
      </c>
      <c r="V241" s="271">
        <f t="shared" ref="V241:W241" si="287">V$78 * V211</f>
        <v>8.2068820092121436E-3</v>
      </c>
      <c r="W241" s="271">
        <f t="shared" si="287"/>
        <v>0</v>
      </c>
      <c r="X241" s="271">
        <f t="shared" ref="X241:Y241" si="288">X$78 * X211</f>
        <v>8.06115232867473E-3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7.9194954921373035E-3</v>
      </c>
      <c r="O242" s="271">
        <f t="shared" si="291"/>
        <v>7.6930797108975936E-3</v>
      </c>
      <c r="P242" s="271">
        <f t="shared" si="291"/>
        <v>0</v>
      </c>
      <c r="Q242" s="271">
        <f t="shared" ref="Q242:S242" si="292">Q$78 * Q212</f>
        <v>0</v>
      </c>
      <c r="R242" s="271">
        <f t="shared" si="292"/>
        <v>0</v>
      </c>
      <c r="S242" s="271">
        <f t="shared" si="292"/>
        <v>0</v>
      </c>
      <c r="T242" s="271">
        <f t="shared" ref="T242:U242" si="293">T$78 * T212</f>
        <v>6.2610538951001224E-3</v>
      </c>
      <c r="U242" s="271">
        <f t="shared" si="293"/>
        <v>0</v>
      </c>
      <c r="V242" s="271">
        <f t="shared" ref="V242:W242" si="294">V$78 * V212</f>
        <v>6.1916152197385678E-3</v>
      </c>
      <c r="W242" s="271">
        <f t="shared" si="294"/>
        <v>0</v>
      </c>
      <c r="X242" s="271">
        <f t="shared" ref="X242:Y242" si="295">X$78 * X212</f>
        <v>6.0816706504161072E-3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2.7845278749759248E-3</v>
      </c>
      <c r="O243" s="271">
        <f t="shared" si="298"/>
        <v>2.7049191354012432E-3</v>
      </c>
      <c r="P243" s="271">
        <f t="shared" si="298"/>
        <v>0</v>
      </c>
      <c r="Q243" s="271">
        <f t="shared" ref="Q243:S243" si="299">Q$78 * Q213</f>
        <v>0</v>
      </c>
      <c r="R243" s="271">
        <f t="shared" si="299"/>
        <v>0</v>
      </c>
      <c r="S243" s="271">
        <f t="shared" si="299"/>
        <v>0</v>
      </c>
      <c r="T243" s="271">
        <f t="shared" ref="T243:U243" si="300">T$78 * T213</f>
        <v>2.2014128444093344E-3</v>
      </c>
      <c r="U243" s="271">
        <f t="shared" si="300"/>
        <v>0</v>
      </c>
      <c r="V243" s="271">
        <f t="shared" ref="V243:W243" si="301">V$78 * V213</f>
        <v>2.1769979145267906E-3</v>
      </c>
      <c r="W243" s="271">
        <f t="shared" si="301"/>
        <v>0</v>
      </c>
      <c r="X243" s="271">
        <f t="shared" ref="X243:Y243" si="302">X$78 * X213</f>
        <v>2.1383409422127634E-3</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3.6585077131538031E-2</v>
      </c>
      <c r="O244" s="271">
        <f t="shared" si="305"/>
        <v>0</v>
      </c>
      <c r="P244" s="271">
        <f t="shared" si="305"/>
        <v>0</v>
      </c>
      <c r="Q244" s="271">
        <f t="shared" ref="Q244:S244" si="306">Q$78 * Q214</f>
        <v>0</v>
      </c>
      <c r="R244" s="271">
        <f t="shared" si="306"/>
        <v>0</v>
      </c>
      <c r="S244" s="271">
        <f t="shared" si="306"/>
        <v>0</v>
      </c>
      <c r="T244" s="271">
        <f t="shared" ref="T244:U244" si="307">T$78 * T214</f>
        <v>3.6154629405429441E-2</v>
      </c>
      <c r="U244" s="271">
        <f t="shared" si="307"/>
        <v>0</v>
      </c>
      <c r="V244" s="271">
        <f t="shared" ref="V244:W244" si="308">V$78 * V214</f>
        <v>3.5753653848252777E-2</v>
      </c>
      <c r="W244" s="271">
        <f t="shared" si="308"/>
        <v>0</v>
      </c>
      <c r="X244" s="271">
        <f t="shared" ref="X244:Y244" si="309">X$78 * X214</f>
        <v>3.5118775882723052E-2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1.2549237319039973E-2</v>
      </c>
      <c r="U245" s="271">
        <f t="shared" si="314"/>
        <v>0</v>
      </c>
      <c r="V245" s="271">
        <f t="shared" ref="V245:W245" si="315">V$78 * V215</f>
        <v>1.2410059086296459E-2</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3.1889646445603242E-2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0.17037862990351629</v>
      </c>
      <c r="O250" s="261">
        <f t="shared" si="326"/>
        <v>0.12098347102812729</v>
      </c>
      <c r="P250" s="261">
        <f t="shared" si="326"/>
        <v>8.2569399193711507E-2</v>
      </c>
      <c r="Q250" s="261">
        <f t="shared" ref="Q250:S250" si="327">SUM(Q223:Q234,Q237:Q248)</f>
        <v>0</v>
      </c>
      <c r="R250" s="261">
        <f t="shared" si="327"/>
        <v>0</v>
      </c>
      <c r="S250" s="261">
        <f t="shared" si="327"/>
        <v>0</v>
      </c>
      <c r="T250" s="261">
        <f t="shared" ref="T250:U250" si="328">SUM(T223:T234,T237:T248)</f>
        <v>0.19044413489268119</v>
      </c>
      <c r="U250" s="261">
        <f t="shared" si="328"/>
        <v>0</v>
      </c>
      <c r="V250" s="261">
        <f t="shared" ref="V250:W250" si="329">SUM(V223:V234,V237:V248)</f>
        <v>0.15520144925952978</v>
      </c>
      <c r="W250" s="261">
        <f t="shared" si="329"/>
        <v>0</v>
      </c>
      <c r="X250" s="261">
        <f t="shared" ref="X250:Y250" si="330">SUM(X223:X234,X237:X248)</f>
        <v>0.1288427818883191</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1073992.5006865829</v>
      </c>
      <c r="K18" s="110">
        <f>'Volume adjustments'!K275</f>
        <v>0</v>
      </c>
      <c r="L18" s="110">
        <f>'Volume adjustments'!L275</f>
        <v>82073.457970041156</v>
      </c>
      <c r="M18" s="110">
        <f>'Volume adjustments'!M275</f>
        <v>0</v>
      </c>
      <c r="N18" s="110">
        <f>'Volume adjustments'!N275</f>
        <v>6334.8600013146533</v>
      </c>
      <c r="O18" s="110">
        <f>'Volume adjustments'!O275</f>
        <v>130.28688442760134</v>
      </c>
      <c r="P18" s="110">
        <f>'Volume adjustments'!P275</f>
        <v>747.87802394926962</v>
      </c>
      <c r="Q18" s="110">
        <f>'Volume adjustments'!Q275</f>
        <v>1690</v>
      </c>
      <c r="R18" s="110">
        <f>'Volume adjustments'!R275</f>
        <v>0</v>
      </c>
      <c r="S18" s="110">
        <f>'Volume adjustments'!S275</f>
        <v>0</v>
      </c>
      <c r="T18" s="110">
        <f>'Volume adjustments'!T275</f>
        <v>422.59562841530061</v>
      </c>
      <c r="U18" s="110">
        <f>'Volume adjustments'!U275</f>
        <v>0</v>
      </c>
      <c r="V18" s="110">
        <f>'Volume adjustments'!V275</f>
        <v>21.451502732240439</v>
      </c>
      <c r="W18" s="110">
        <f>'Volume adjustments'!W275</f>
        <v>0</v>
      </c>
      <c r="X18" s="110">
        <f>'Volume adjustments'!X275</f>
        <v>184.72677595628411</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877.845571313753</v>
      </c>
      <c r="K20" s="110">
        <f>'System peak demand'!K200</f>
        <v>0.6168014000584463</v>
      </c>
      <c r="L20" s="110">
        <f>'System peak demand'!L200</f>
        <v>305.44593919777242</v>
      </c>
      <c r="M20" s="110">
        <f>'System peak demand'!M200</f>
        <v>0.53960039290046435</v>
      </c>
      <c r="N20" s="110">
        <f>'System peak demand'!N200</f>
        <v>287.14948497101716</v>
      </c>
      <c r="O20" s="110">
        <f>'System peak demand'!O200</f>
        <v>19.465110655680562</v>
      </c>
      <c r="P20" s="110">
        <f>'System peak demand'!P200</f>
        <v>280.10864820656889</v>
      </c>
      <c r="Q20" s="110">
        <f>'System peak demand'!Q200</f>
        <v>19.439030164787887</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0.1313986314516136</v>
      </c>
      <c r="K34" s="110">
        <f>'Capacity charges'!K271</f>
        <v>0</v>
      </c>
      <c r="L34" s="110">
        <f>'Capacity charges'!L271</f>
        <v>0.1313986314516136</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2.5986692497303832</v>
      </c>
      <c r="K48" s="110">
        <f>'Capacity charges'!K285</f>
        <v>0</v>
      </c>
      <c r="L48" s="110">
        <f>'Capacity charges'!L285</f>
        <v>2.5986692497303832</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3.0746322077899886</v>
      </c>
      <c r="K55" s="114">
        <f>'Service model charges'!K42</f>
        <v>0</v>
      </c>
      <c r="L55" s="114">
        <f>'Service model charges'!L42</f>
        <v>9.0152406419541897</v>
      </c>
      <c r="M55" s="114">
        <f>'Service model charges'!M42</f>
        <v>0</v>
      </c>
      <c r="N55" s="114">
        <f>'Service model charges'!N42</f>
        <v>17.986646209731532</v>
      </c>
      <c r="O55" s="114">
        <f>'Service model charges'!O42</f>
        <v>14.04051027938622</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129.61968331778161</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81.121530426433765</v>
      </c>
      <c r="Y56" s="115">
        <f>'Service model charges'!Y43</f>
        <v>81.121530426433765</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121418.63862788107</v>
      </c>
      <c r="K79" s="88">
        <f t="shared" si="49"/>
        <v>0</v>
      </c>
      <c r="L79" s="88">
        <f t="shared" ref="L79:M79" si="50">L$20 * L34 * thousand / PowerFactor</f>
        <v>42247.556203200074</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2401295.044405316</v>
      </c>
      <c r="K93" s="88">
        <f t="shared" si="119"/>
        <v>0</v>
      </c>
      <c r="L93" s="88">
        <f t="shared" ref="L93:M93" si="120">L$20 * L48 * thousand / PowerFactor</f>
        <v>835529.44173501839</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163666.19483108114</v>
      </c>
      <c r="K109" s="88">
        <f t="shared" si="133"/>
        <v>0</v>
      </c>
      <c r="L109" s="88">
        <f t="shared" si="133"/>
        <v>163666.19483108114</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3236824.4861403345</v>
      </c>
      <c r="K123" s="88">
        <f t="shared" si="143"/>
        <v>0</v>
      </c>
      <c r="L123" s="88">
        <f t="shared" si="143"/>
        <v>3236824.4861403345</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1156065.958656624</v>
      </c>
      <c r="K129" s="79">
        <f t="shared" si="144"/>
        <v>9531.7988167953481</v>
      </c>
      <c r="L129" s="79">
        <f t="shared" si="144"/>
        <v>1156065.958656624</v>
      </c>
      <c r="M129" s="79">
        <f t="shared" si="144"/>
        <v>9531.7988167953481</v>
      </c>
      <c r="N129" s="79">
        <f t="shared" si="144"/>
        <v>9531.7988167953481</v>
      </c>
      <c r="O129" s="79">
        <f t="shared" si="144"/>
        <v>9531.7988167953481</v>
      </c>
      <c r="P129" s="79">
        <f t="shared" si="144"/>
        <v>9531.7988167953481</v>
      </c>
      <c r="Q129" s="79">
        <f t="shared" si="144"/>
        <v>9531.7988167953481</v>
      </c>
      <c r="R129" s="79">
        <f t="shared" si="144"/>
        <v>9531.7988167953481</v>
      </c>
      <c r="S129" s="79">
        <f t="shared" si="144"/>
        <v>9531.7988167953481</v>
      </c>
      <c r="T129" s="79">
        <f t="shared" si="144"/>
        <v>9531.7988167953481</v>
      </c>
      <c r="U129" s="79">
        <f t="shared" si="144"/>
        <v>9531.7988167953481</v>
      </c>
      <c r="V129" s="79">
        <f t="shared" si="144"/>
        <v>9531.7988167953481</v>
      </c>
      <c r="W129" s="79">
        <f t="shared" si="144"/>
        <v>9531.7988167953481</v>
      </c>
      <c r="X129" s="79">
        <f t="shared" si="144"/>
        <v>9531.7988167953481</v>
      </c>
      <c r="Y129" s="79">
        <f t="shared" si="144"/>
        <v>9531.7988167953481</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0.14157167556535022</v>
      </c>
      <c r="K141" s="88">
        <f t="shared" si="208"/>
        <v>0</v>
      </c>
      <c r="L141" s="88">
        <f t="shared" ref="L141:M141" si="209">IF(L$129 = 0, 0, L109 / L$129)</f>
        <v>0.14157167556535022</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2.7998614282368468</v>
      </c>
      <c r="K155" s="88">
        <f t="shared" si="278"/>
        <v>0</v>
      </c>
      <c r="L155" s="88">
        <f t="shared" ref="L155:M155" si="279">IF(L$129 = 0, 0, L123 / L$129)</f>
        <v>2.7998614282368468</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3.0746322077899886</v>
      </c>
      <c r="K156" s="116">
        <f t="shared" si="285"/>
        <v>0</v>
      </c>
      <c r="L156" s="116">
        <f t="shared" ref="L156:M156" si="286">L55</f>
        <v>9.0152406419541897</v>
      </c>
      <c r="M156" s="116">
        <f t="shared" si="286"/>
        <v>0</v>
      </c>
      <c r="N156" s="116">
        <f t="shared" ref="N156:P156" si="287">N55</f>
        <v>17.986646209731532</v>
      </c>
      <c r="O156" s="116">
        <f t="shared" si="287"/>
        <v>14.04051027938622</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129.61968331778161</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81.121530426433765</v>
      </c>
      <c r="Y157" s="90">
        <f t="shared" si="298"/>
        <v>81.121530426433765</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6.016065311592186</v>
      </c>
      <c r="K161" s="111">
        <f t="shared" si="299"/>
        <v>0</v>
      </c>
      <c r="L161" s="111">
        <f t="shared" ref="L161:M161" si="300">SUM(L132:L143,L146:L157)</f>
        <v>11.956673745756387</v>
      </c>
      <c r="M161" s="111">
        <f t="shared" si="300"/>
        <v>0</v>
      </c>
      <c r="N161" s="111">
        <f t="shared" ref="N161:P161" si="301">SUM(N132:N143,N146:N157)</f>
        <v>17.986646209731532</v>
      </c>
      <c r="O161" s="111">
        <f t="shared" si="301"/>
        <v>14.04051027938622</v>
      </c>
      <c r="P161" s="111">
        <f t="shared" si="301"/>
        <v>129.61968331778161</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81.121530426433765</v>
      </c>
      <c r="Y161" s="111">
        <f>SUM(Y132:Y143,Y146:Y157)</f>
        <v>81.121530426433765</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1063886.6411657543</v>
      </c>
      <c r="K20" s="267">
        <f>'Volume adjustments'!K202</f>
        <v>0</v>
      </c>
      <c r="L20" s="267">
        <f>'Volume adjustments'!L202</f>
        <v>81888.57103825135</v>
      </c>
      <c r="M20" s="267">
        <f>'Volume adjustments'!M202</f>
        <v>0</v>
      </c>
      <c r="N20" s="267">
        <f>'Volume adjustments'!N202</f>
        <v>6262.3773899314638</v>
      </c>
      <c r="O20" s="267">
        <f>'Volume adjustments'!O202</f>
        <v>125.02540755643585</v>
      </c>
      <c r="P20" s="267">
        <f>'Volume adjustments'!P202</f>
        <v>745.55808187231821</v>
      </c>
      <c r="Q20" s="267">
        <f>'Volume adjustments'!Q202</f>
        <v>1690</v>
      </c>
      <c r="R20" s="267">
        <f>'Volume adjustments'!R202</f>
        <v>0</v>
      </c>
      <c r="S20" s="267">
        <f>'Volume adjustments'!S202</f>
        <v>0</v>
      </c>
      <c r="T20" s="267">
        <f>'Volume adjustments'!T202</f>
        <v>422.59562841530061</v>
      </c>
      <c r="U20" s="267">
        <f>'Volume adjustments'!U202</f>
        <v>0</v>
      </c>
      <c r="V20" s="267">
        <f>'Volume adjustments'!V202</f>
        <v>21.451502732240439</v>
      </c>
      <c r="W20" s="267">
        <f>'Volume adjustments'!W202</f>
        <v>0</v>
      </c>
      <c r="X20" s="267">
        <f>'Volume adjustments'!X202</f>
        <v>184.72677595628411</v>
      </c>
      <c r="Y20" s="267">
        <f>'Volume adjustments'!Y202</f>
        <v>0</v>
      </c>
      <c r="Z20" s="256"/>
      <c r="AA20" s="256"/>
    </row>
    <row r="21" spans="1:27" x14ac:dyDescent="0.25">
      <c r="C21" s="78"/>
      <c r="F21" t="s">
        <v>447</v>
      </c>
      <c r="G21" t="s">
        <v>212</v>
      </c>
      <c r="H21" s="268"/>
      <c r="I21" s="256"/>
      <c r="J21" s="268">
        <f>'Volume adjustments'!J211</f>
        <v>3835.2422586520956</v>
      </c>
      <c r="K21" s="268">
        <f>'Volume adjustments'!K211</f>
        <v>0</v>
      </c>
      <c r="L21" s="268">
        <f>'Volume adjustments'!L211</f>
        <v>39.624316939890711</v>
      </c>
      <c r="M21" s="268">
        <f>'Volume adjustments'!M211</f>
        <v>0</v>
      </c>
      <c r="N21" s="268">
        <f>'Volume adjustments'!N211</f>
        <v>15.416211293260471</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18141.523224043714</v>
      </c>
      <c r="K22" s="268">
        <f>'Volume adjustments'!K220</f>
        <v>0</v>
      </c>
      <c r="L22" s="268">
        <f>'Volume adjustments'!L220</f>
        <v>380.95400728597446</v>
      </c>
      <c r="M22" s="268">
        <f>'Volume adjustments'!M220</f>
        <v>0</v>
      </c>
      <c r="N22" s="268">
        <f>'Volume adjustments'!N220</f>
        <v>149.53779599271402</v>
      </c>
      <c r="O22" s="268">
        <f>'Volume adjustments'!O220</f>
        <v>8.2081056466302336</v>
      </c>
      <c r="P22" s="268">
        <f>'Volume adjustments'!P220</f>
        <v>3</v>
      </c>
      <c r="Q22" s="268">
        <f>'Volume adjustments'!Q220</f>
        <v>0</v>
      </c>
      <c r="R22" s="268">
        <f>'Volume adjustments'!R220</f>
        <v>0</v>
      </c>
      <c r="S22" s="268">
        <f>'Volume adjustments'!S220</f>
        <v>0</v>
      </c>
      <c r="T22" s="268">
        <f>'Volume adjustments'!T220</f>
        <v>5</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25">
      <c r="C23" s="78"/>
      <c r="F23" s="28" t="s">
        <v>869</v>
      </c>
      <c r="G23" s="28" t="s">
        <v>212</v>
      </c>
      <c r="H23" s="201"/>
      <c r="I23" s="28"/>
      <c r="J23" s="115">
        <f>'Inputs by customer type'!J161</f>
        <v>222.20810564663029</v>
      </c>
      <c r="K23" s="115">
        <f>'Inputs by customer type'!K161</f>
        <v>0</v>
      </c>
      <c r="L23" s="115">
        <f>'Inputs by customer type'!L161</f>
        <v>47</v>
      </c>
      <c r="M23" s="115">
        <f>'Inputs by customer type'!M161</f>
        <v>0</v>
      </c>
      <c r="N23" s="115">
        <f>'Inputs by customer type'!N161</f>
        <v>56.624316939890711</v>
      </c>
      <c r="O23" s="115">
        <f>'Inputs by customer type'!O161</f>
        <v>0</v>
      </c>
      <c r="P23" s="115">
        <f>'Inputs by customer type'!P161</f>
        <v>6.2081056466302362</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410063.92190812534</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799578.29388990486</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1086085.6147540966</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1086085.6147540966</v>
      </c>
      <c r="K39" s="433">
        <f t="shared" ref="K39:Y39" si="1">SUM( K$20:K$23 ) * K27</f>
        <v>0</v>
      </c>
      <c r="L39" s="433">
        <f t="shared" si="1"/>
        <v>82356.149362477212</v>
      </c>
      <c r="M39" s="433">
        <f t="shared" si="1"/>
        <v>0</v>
      </c>
      <c r="N39" s="433">
        <f t="shared" si="1"/>
        <v>6483.9557141573287</v>
      </c>
      <c r="O39" s="433">
        <f t="shared" si="1"/>
        <v>133.23351320306608</v>
      </c>
      <c r="P39" s="433">
        <f t="shared" si="1"/>
        <v>754.76618751894841</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1086085.6147540966</v>
      </c>
      <c r="K40" s="72">
        <f t="shared" ref="K40:Y40" si="2">SUM( K$20:K$23 ) * K28</f>
        <v>0</v>
      </c>
      <c r="L40" s="72">
        <f t="shared" si="2"/>
        <v>82356.149362477212</v>
      </c>
      <c r="M40" s="72">
        <f t="shared" si="2"/>
        <v>0</v>
      </c>
      <c r="N40" s="72">
        <f t="shared" si="2"/>
        <v>6483.9557141573287</v>
      </c>
      <c r="O40" s="72">
        <f t="shared" si="2"/>
        <v>133.23351320306608</v>
      </c>
      <c r="P40" s="72">
        <f t="shared" si="2"/>
        <v>754.76618751894841</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0.10315883149882654</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0.18579815075730952</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0.10315883149882654</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0.18579815075730952</v>
      </c>
      <c r="K49" s="436">
        <f t="shared" ref="K49:Y49" si="4">IF( K27 = 1, $H44, 0)</f>
        <v>0</v>
      </c>
      <c r="L49" s="436">
        <f t="shared" si="4"/>
        <v>0.18579815075730952</v>
      </c>
      <c r="M49" s="436">
        <f t="shared" si="4"/>
        <v>0</v>
      </c>
      <c r="N49" s="436">
        <f t="shared" si="4"/>
        <v>0.18579815075730952</v>
      </c>
      <c r="O49" s="436">
        <f t="shared" si="4"/>
        <v>0.18579815075730952</v>
      </c>
      <c r="P49" s="436">
        <f t="shared" si="4"/>
        <v>0.18579815075730952</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0.28895698225613609</v>
      </c>
      <c r="K51" s="469">
        <f t="shared" ref="K51:Y51" si="6" xml:space="preserve"> K48 + K50 + K49</f>
        <v>0</v>
      </c>
      <c r="L51" s="469">
        <f t="shared" si="6"/>
        <v>0.18579815075730952</v>
      </c>
      <c r="M51" s="469">
        <f t="shared" si="6"/>
        <v>0</v>
      </c>
      <c r="N51" s="469">
        <f t="shared" si="6"/>
        <v>0.18579815075730952</v>
      </c>
      <c r="O51" s="469">
        <f t="shared" si="6"/>
        <v>0.18579815075730952</v>
      </c>
      <c r="P51" s="469">
        <f t="shared" si="6"/>
        <v>0.18579815075730952</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1148390.1960466634</v>
      </c>
      <c r="K55" s="205">
        <f t="shared" si="7"/>
        <v>0</v>
      </c>
      <c r="L55" s="205">
        <f t="shared" si="7"/>
        <v>55971.969135556945</v>
      </c>
      <c r="M55" s="205">
        <f t="shared" si="7"/>
        <v>0</v>
      </c>
      <c r="N55" s="205">
        <f t="shared" si="7"/>
        <v>4370.7218137410637</v>
      </c>
      <c r="O55" s="205">
        <f t="shared" si="7"/>
        <v>90.601617761627097</v>
      </c>
      <c r="P55" s="205">
        <f t="shared" si="7"/>
        <v>509.0353888875145</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1209332.5240026107</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235.00341612424083</v>
      </c>
      <c r="K59" s="205">
        <f t="shared" si="8"/>
        <v>0</v>
      </c>
      <c r="L59" s="205">
        <f t="shared" si="8"/>
        <v>31.960997893272385</v>
      </c>
      <c r="M59" s="205">
        <f t="shared" si="8"/>
        <v>0</v>
      </c>
      <c r="N59" s="205">
        <f t="shared" si="8"/>
        <v>38.505737753698618</v>
      </c>
      <c r="O59" s="205">
        <f t="shared" si="8"/>
        <v>0</v>
      </c>
      <c r="P59" s="205">
        <f t="shared" si="8"/>
        <v>4.2216436487906677</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309.69179542000251</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1148625.1994627877</v>
      </c>
      <c r="K65" s="205">
        <f t="shared" ref="K65:Y65" si="9" xml:space="preserve"> K55 + K59</f>
        <v>0</v>
      </c>
      <c r="L65" s="205">
        <f t="shared" si="9"/>
        <v>56003.930133450216</v>
      </c>
      <c r="M65" s="205">
        <f t="shared" si="9"/>
        <v>0</v>
      </c>
      <c r="N65" s="205">
        <f t="shared" si="9"/>
        <v>4409.2275514947623</v>
      </c>
      <c r="O65" s="205">
        <f t="shared" si="9"/>
        <v>90.601617761627097</v>
      </c>
      <c r="P65" s="205">
        <f t="shared" si="9"/>
        <v>513.25703253630513</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1209642.2157980306</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11.185716272376927</v>
      </c>
      <c r="K20" s="267">
        <f>'Unit rate charges'!K217</f>
        <v>11.185716272376927</v>
      </c>
      <c r="L20" s="267">
        <f>'Unit rate charges'!L217</f>
        <v>10.092127994909156</v>
      </c>
      <c r="M20" s="267">
        <f>'Unit rate charges'!M217</f>
        <v>10.092127994909156</v>
      </c>
      <c r="N20" s="267">
        <f>'Unit rate charges'!N217</f>
        <v>7.7200131135202934</v>
      </c>
      <c r="O20" s="267">
        <f>'Unit rate charges'!O217</f>
        <v>5.4276860445119732</v>
      </c>
      <c r="P20" s="267">
        <f>'Unit rate charges'!P217</f>
        <v>3.9843198503954351</v>
      </c>
      <c r="Q20" s="267">
        <f>'Unit rate charges'!Q217</f>
        <v>25.903420277750836</v>
      </c>
      <c r="R20" s="267">
        <f>'Unit rate charges'!R217</f>
        <v>-7.466901343893972</v>
      </c>
      <c r="S20" s="267">
        <f>'Unit rate charges'!S217</f>
        <v>-6.7744675599126722</v>
      </c>
      <c r="T20" s="267">
        <f>'Unit rate charges'!T217</f>
        <v>-7.466901343893972</v>
      </c>
      <c r="U20" s="267">
        <f>'Unit rate charges'!U217</f>
        <v>-7.466901343893972</v>
      </c>
      <c r="V20" s="267">
        <f>'Unit rate charges'!V217</f>
        <v>-6.7744675599126722</v>
      </c>
      <c r="W20" s="267">
        <f>'Unit rate charges'!W217</f>
        <v>-6.7744675599126722</v>
      </c>
      <c r="X20" s="267">
        <f>'Unit rate charges'!X217</f>
        <v>-4.3584110234619828</v>
      </c>
      <c r="Y20" s="267">
        <f>'Unit rate charges'!Y217</f>
        <v>-4.3584110234619828</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1.2245362779080122</v>
      </c>
      <c r="K21" s="330">
        <f>'Unit rate charges'!K218</f>
        <v>1.2245362779080122</v>
      </c>
      <c r="L21" s="330">
        <f>'Unit rate charges'!L218</f>
        <v>1.1048176576385873</v>
      </c>
      <c r="M21" s="330">
        <f>'Unit rate charges'!M218</f>
        <v>1.1048176576385873</v>
      </c>
      <c r="N21" s="330">
        <f>'Unit rate charges'!N218</f>
        <v>0.83232217742821091</v>
      </c>
      <c r="O21" s="330">
        <f>'Unit rate charges'!O218</f>
        <v>0.56202389516754736</v>
      </c>
      <c r="P21" s="330">
        <f>'Unit rate charges'!P218</f>
        <v>0.39980204476395009</v>
      </c>
      <c r="Q21" s="330">
        <f>'Unit rate charges'!Q218</f>
        <v>2.2644366590888358</v>
      </c>
      <c r="R21" s="330">
        <f>'Unit rate charges'!R218</f>
        <v>-0.81742566649380055</v>
      </c>
      <c r="S21" s="330">
        <f>'Unit rate charges'!S218</f>
        <v>-0.73537071803374865</v>
      </c>
      <c r="T21" s="330">
        <f>'Unit rate charges'!T218</f>
        <v>-0.81742566649380055</v>
      </c>
      <c r="U21" s="330">
        <f>'Unit rate charges'!U218</f>
        <v>-0.81742566649380055</v>
      </c>
      <c r="V21" s="330">
        <f>'Unit rate charges'!V218</f>
        <v>-0.73537071803374865</v>
      </c>
      <c r="W21" s="330">
        <f>'Unit rate charges'!W218</f>
        <v>-0.73537071803374865</v>
      </c>
      <c r="X21" s="330">
        <f>'Unit rate charges'!X218</f>
        <v>-0.44802706025209865</v>
      </c>
      <c r="Y21" s="330">
        <f>'Unit rate charges'!Y218</f>
        <v>-0.44802706025209865</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0.13389902059422451</v>
      </c>
      <c r="K22" s="330">
        <f>'Unit rate charges'!K219</f>
        <v>0.13389902059422451</v>
      </c>
      <c r="L22" s="330">
        <f>'Unit rate charges'!L219</f>
        <v>0.12080818262545996</v>
      </c>
      <c r="M22" s="330">
        <f>'Unit rate charges'!M219</f>
        <v>0.12080818262545996</v>
      </c>
      <c r="N22" s="330">
        <f>'Unit rate charges'!N219</f>
        <v>9.7841717466254946E-2</v>
      </c>
      <c r="O22" s="330">
        <f>'Unit rate charges'!O219</f>
        <v>7.8600462189813924E-2</v>
      </c>
      <c r="P22" s="330">
        <f>'Unit rate charges'!P219</f>
        <v>6.0522779942745665E-2</v>
      </c>
      <c r="Q22" s="330">
        <f>'Unit rate charges'!Q219</f>
        <v>1.3658233415361181</v>
      </c>
      <c r="R22" s="330">
        <f>'Unit rate charges'!R219</f>
        <v>-8.9382812193272751E-2</v>
      </c>
      <c r="S22" s="330">
        <f>'Unit rate charges'!S219</f>
        <v>-8.3743169660996222E-2</v>
      </c>
      <c r="T22" s="330">
        <f>'Unit rate charges'!T219</f>
        <v>-8.9382812193272751E-2</v>
      </c>
      <c r="U22" s="330">
        <f>'Unit rate charges'!U219</f>
        <v>-8.9382812193272751E-2</v>
      </c>
      <c r="V22" s="330">
        <f>'Unit rate charges'!V219</f>
        <v>-8.3743169660996222E-2</v>
      </c>
      <c r="W22" s="330">
        <f>'Unit rate charges'!W219</f>
        <v>-8.3743169660996222E-2</v>
      </c>
      <c r="X22" s="330">
        <f>'Unit rate charges'!X219</f>
        <v>-6.4082437718041771E-2</v>
      </c>
      <c r="Y22" s="330">
        <f>'Unit rate charges'!Y219</f>
        <v>-6.4082437718041771E-2</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6.016065311592186</v>
      </c>
      <c r="K23" s="114">
        <f>'Fixed charges'!K161</f>
        <v>0</v>
      </c>
      <c r="L23" s="114">
        <f>'Fixed charges'!L161</f>
        <v>11.956673745756387</v>
      </c>
      <c r="M23" s="114">
        <f>'Fixed charges'!M161</f>
        <v>0</v>
      </c>
      <c r="N23" s="114">
        <f>'Fixed charges'!N161</f>
        <v>17.986646209731532</v>
      </c>
      <c r="O23" s="114">
        <f>'Fixed charges'!O161</f>
        <v>14.04051027938622</v>
      </c>
      <c r="P23" s="114">
        <f>'Fixed charges'!P161</f>
        <v>129.61968331778161</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81.121530426433765</v>
      </c>
      <c r="Y23" s="114">
        <f>'Fixed charges'!Y161</f>
        <v>81.121530426433765</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4.5436589705954296</v>
      </c>
      <c r="O24" s="114">
        <f>'Capacity charges'!O256</f>
        <v>4.7152630952391652</v>
      </c>
      <c r="P24" s="114">
        <f>'Capacity charges'!P256</f>
        <v>4.8433926889986108</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8.4704204549960913</v>
      </c>
      <c r="O25" s="115">
        <f>'Capacity charges'!O257</f>
        <v>7.8984393904269723</v>
      </c>
      <c r="P25" s="115">
        <f>'Capacity charges'!P257</f>
        <v>8.4108321412264768</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0.17037862990351629</v>
      </c>
      <c r="O26" s="272">
        <f>'Reactive power charges'!O250</f>
        <v>0.12098347102812729</v>
      </c>
      <c r="P26" s="272">
        <f>'Reactive power charges'!P250</f>
        <v>8.2569399193711507E-2</v>
      </c>
      <c r="Q26" s="272">
        <f>'Reactive power charges'!Q250</f>
        <v>0</v>
      </c>
      <c r="R26" s="272">
        <f>'Reactive power charges'!R250</f>
        <v>0</v>
      </c>
      <c r="S26" s="272">
        <f>'Reactive power charges'!S250</f>
        <v>0</v>
      </c>
      <c r="T26" s="272">
        <f>'Reactive power charges'!T250</f>
        <v>0.19044413489268119</v>
      </c>
      <c r="U26" s="272">
        <f>'Reactive power charges'!U250</f>
        <v>0</v>
      </c>
      <c r="V26" s="272">
        <f>'Reactive power charges'!V250</f>
        <v>0.15520144925952978</v>
      </c>
      <c r="W26" s="272">
        <f>'Reactive power charges'!W250</f>
        <v>0</v>
      </c>
      <c r="X26" s="272">
        <f>'Reactive power charges'!X250</f>
        <v>0.1288427818883191</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0.28895698225613609</v>
      </c>
      <c r="K29" s="327">
        <f>'SoLR &amp; bad debt adders'!K51</f>
        <v>0</v>
      </c>
      <c r="L29" s="327">
        <f>'SoLR &amp; bad debt adders'!L51</f>
        <v>0.18579815075730952</v>
      </c>
      <c r="M29" s="327">
        <f>'SoLR &amp; bad debt adders'!M51</f>
        <v>0</v>
      </c>
      <c r="N29" s="327">
        <f>'SoLR &amp; bad debt adders'!N51</f>
        <v>0.18579815075730952</v>
      </c>
      <c r="O29" s="327">
        <f>'SoLR &amp; bad debt adders'!O51</f>
        <v>0.18579815075730952</v>
      </c>
      <c r="P29" s="327">
        <f>'SoLR &amp; bad debt adders'!P51</f>
        <v>0.18579815075730952</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11.185716272376927</v>
      </c>
      <c r="K40" s="263">
        <f t="shared" si="0"/>
        <v>11.185716272376927</v>
      </c>
      <c r="L40" s="263">
        <f t="shared" si="0"/>
        <v>10.092127994909156</v>
      </c>
      <c r="M40" s="263">
        <f t="shared" si="0"/>
        <v>10.092127994909156</v>
      </c>
      <c r="N40" s="263">
        <f t="shared" si="0"/>
        <v>10.092127994909156</v>
      </c>
      <c r="O40" s="263">
        <f t="shared" si="0"/>
        <v>10.092127994909156</v>
      </c>
      <c r="P40" s="263">
        <f t="shared" si="0"/>
        <v>10.092127994909156</v>
      </c>
      <c r="Q40" s="263">
        <f t="shared" si="0"/>
        <v>10.092127994909156</v>
      </c>
      <c r="R40" s="263">
        <f t="shared" si="0"/>
        <v>7.7200131135202934</v>
      </c>
      <c r="S40" s="263">
        <f t="shared" si="0"/>
        <v>7.7200131135202934</v>
      </c>
      <c r="T40" s="263">
        <f t="shared" si="0"/>
        <v>7.7200131135202934</v>
      </c>
      <c r="U40" s="263">
        <f t="shared" si="0"/>
        <v>7.7200131135202934</v>
      </c>
      <c r="V40" s="263">
        <f t="shared" si="0"/>
        <v>7.7200131135202934</v>
      </c>
      <c r="W40" s="263">
        <f t="shared" si="0"/>
        <v>5.4276860445119732</v>
      </c>
      <c r="X40" s="263">
        <f t="shared" si="0"/>
        <v>5.4276860445119732</v>
      </c>
      <c r="Y40" s="263">
        <f t="shared" si="0"/>
        <v>5.4276860445119732</v>
      </c>
      <c r="Z40" s="263">
        <f t="shared" si="0"/>
        <v>5.4276860445119732</v>
      </c>
      <c r="AA40" s="263">
        <f t="shared" si="0"/>
        <v>5.4276860445119732</v>
      </c>
      <c r="AB40" s="263">
        <f t="shared" si="0"/>
        <v>3.9843198503954351</v>
      </c>
      <c r="AC40" s="263">
        <f t="shared" si="0"/>
        <v>3.9843198503954351</v>
      </c>
      <c r="AD40" s="263">
        <f t="shared" si="0"/>
        <v>3.9843198503954351</v>
      </c>
      <c r="AE40" s="263">
        <f t="shared" si="0"/>
        <v>3.9843198503954351</v>
      </c>
      <c r="AF40" s="263">
        <f t="shared" si="0"/>
        <v>3.9843198503954351</v>
      </c>
      <c r="AG40" s="263">
        <f t="shared" si="0"/>
        <v>25.903420277750836</v>
      </c>
      <c r="AH40" s="263">
        <f t="shared" si="0"/>
        <v>-7.466901343893972</v>
      </c>
      <c r="AI40" s="263">
        <f t="shared" si="0"/>
        <v>-6.7744675599126722</v>
      </c>
      <c r="AJ40" s="263">
        <f t="shared" si="0"/>
        <v>-7.466901343893972</v>
      </c>
      <c r="AK40" s="263">
        <f t="shared" si="0"/>
        <v>-7.466901343893972</v>
      </c>
      <c r="AL40" s="263">
        <f t="shared" si="0"/>
        <v>-6.7744675599126722</v>
      </c>
      <c r="AM40" s="263">
        <f t="shared" si="0"/>
        <v>-6.7744675599126722</v>
      </c>
      <c r="AN40" s="263">
        <f t="shared" si="0"/>
        <v>-4.3584110234619828</v>
      </c>
      <c r="AO40" s="263">
        <f t="shared" si="0"/>
        <v>-4.3584110234619828</v>
      </c>
      <c r="AP40" s="256"/>
      <c r="AQ40" s="256"/>
    </row>
    <row r="41" spans="1:43" x14ac:dyDescent="0.25">
      <c r="D41"/>
      <c r="E41" s="78"/>
      <c r="F41" t="s">
        <v>157</v>
      </c>
      <c r="G41" t="s">
        <v>269</v>
      </c>
      <c r="H41" s="256"/>
      <c r="I41" s="256"/>
      <c r="J41" s="264">
        <f t="shared" ref="J41:AO41" si="1">INDEX($J21:$Y21,J$37)</f>
        <v>1.2245362779080122</v>
      </c>
      <c r="K41" s="264">
        <f t="shared" si="1"/>
        <v>1.2245362779080122</v>
      </c>
      <c r="L41" s="264">
        <f t="shared" si="1"/>
        <v>1.1048176576385873</v>
      </c>
      <c r="M41" s="264">
        <f t="shared" si="1"/>
        <v>1.1048176576385873</v>
      </c>
      <c r="N41" s="264">
        <f t="shared" si="1"/>
        <v>1.1048176576385873</v>
      </c>
      <c r="O41" s="264">
        <f t="shared" si="1"/>
        <v>1.1048176576385873</v>
      </c>
      <c r="P41" s="264">
        <f t="shared" si="1"/>
        <v>1.1048176576385873</v>
      </c>
      <c r="Q41" s="264">
        <f t="shared" si="1"/>
        <v>1.1048176576385873</v>
      </c>
      <c r="R41" s="264">
        <f t="shared" si="1"/>
        <v>0.83232217742821091</v>
      </c>
      <c r="S41" s="264">
        <f t="shared" si="1"/>
        <v>0.83232217742821091</v>
      </c>
      <c r="T41" s="264">
        <f t="shared" si="1"/>
        <v>0.83232217742821091</v>
      </c>
      <c r="U41" s="264">
        <f t="shared" si="1"/>
        <v>0.83232217742821091</v>
      </c>
      <c r="V41" s="264">
        <f t="shared" si="1"/>
        <v>0.83232217742821091</v>
      </c>
      <c r="W41" s="264">
        <f t="shared" si="1"/>
        <v>0.56202389516754736</v>
      </c>
      <c r="X41" s="264">
        <f t="shared" si="1"/>
        <v>0.56202389516754736</v>
      </c>
      <c r="Y41" s="264">
        <f t="shared" si="1"/>
        <v>0.56202389516754736</v>
      </c>
      <c r="Z41" s="264">
        <f t="shared" si="1"/>
        <v>0.56202389516754736</v>
      </c>
      <c r="AA41" s="264">
        <f t="shared" si="1"/>
        <v>0.56202389516754736</v>
      </c>
      <c r="AB41" s="264">
        <f t="shared" si="1"/>
        <v>0.39980204476395009</v>
      </c>
      <c r="AC41" s="264">
        <f t="shared" si="1"/>
        <v>0.39980204476395009</v>
      </c>
      <c r="AD41" s="264">
        <f t="shared" si="1"/>
        <v>0.39980204476395009</v>
      </c>
      <c r="AE41" s="264">
        <f t="shared" si="1"/>
        <v>0.39980204476395009</v>
      </c>
      <c r="AF41" s="264">
        <f t="shared" si="1"/>
        <v>0.39980204476395009</v>
      </c>
      <c r="AG41" s="264">
        <f t="shared" si="1"/>
        <v>2.2644366590888358</v>
      </c>
      <c r="AH41" s="264">
        <f t="shared" si="1"/>
        <v>-0.81742566649380055</v>
      </c>
      <c r="AI41" s="264">
        <f t="shared" si="1"/>
        <v>-0.73537071803374865</v>
      </c>
      <c r="AJ41" s="264">
        <f t="shared" si="1"/>
        <v>-0.81742566649380055</v>
      </c>
      <c r="AK41" s="264">
        <f t="shared" si="1"/>
        <v>-0.81742566649380055</v>
      </c>
      <c r="AL41" s="264">
        <f t="shared" si="1"/>
        <v>-0.73537071803374865</v>
      </c>
      <c r="AM41" s="264">
        <f t="shared" si="1"/>
        <v>-0.73537071803374865</v>
      </c>
      <c r="AN41" s="264">
        <f t="shared" si="1"/>
        <v>-0.44802706025209865</v>
      </c>
      <c r="AO41" s="264">
        <f t="shared" si="1"/>
        <v>-0.44802706025209865</v>
      </c>
      <c r="AP41" s="256"/>
      <c r="AQ41" s="256"/>
    </row>
    <row r="42" spans="1:43" x14ac:dyDescent="0.25">
      <c r="D42"/>
      <c r="E42" s="78"/>
      <c r="F42" t="s">
        <v>158</v>
      </c>
      <c r="G42" t="s">
        <v>269</v>
      </c>
      <c r="H42" s="256"/>
      <c r="I42" s="256"/>
      <c r="J42" s="264">
        <f t="shared" ref="J42:AO42" si="2">INDEX($J22:$Y22,J$37)</f>
        <v>0.13389902059422451</v>
      </c>
      <c r="K42" s="264">
        <f t="shared" si="2"/>
        <v>0.13389902059422451</v>
      </c>
      <c r="L42" s="264">
        <f t="shared" si="2"/>
        <v>0.12080818262545996</v>
      </c>
      <c r="M42" s="264">
        <f t="shared" si="2"/>
        <v>0.12080818262545996</v>
      </c>
      <c r="N42" s="264">
        <f t="shared" si="2"/>
        <v>0.12080818262545996</v>
      </c>
      <c r="O42" s="264">
        <f t="shared" si="2"/>
        <v>0.12080818262545996</v>
      </c>
      <c r="P42" s="264">
        <f t="shared" si="2"/>
        <v>0.12080818262545996</v>
      </c>
      <c r="Q42" s="264">
        <f t="shared" si="2"/>
        <v>0.12080818262545996</v>
      </c>
      <c r="R42" s="264">
        <f t="shared" si="2"/>
        <v>9.7841717466254946E-2</v>
      </c>
      <c r="S42" s="264">
        <f t="shared" si="2"/>
        <v>9.7841717466254946E-2</v>
      </c>
      <c r="T42" s="264">
        <f t="shared" si="2"/>
        <v>9.7841717466254946E-2</v>
      </c>
      <c r="U42" s="264">
        <f t="shared" si="2"/>
        <v>9.7841717466254946E-2</v>
      </c>
      <c r="V42" s="264">
        <f t="shared" si="2"/>
        <v>9.7841717466254946E-2</v>
      </c>
      <c r="W42" s="264">
        <f t="shared" si="2"/>
        <v>7.8600462189813924E-2</v>
      </c>
      <c r="X42" s="264">
        <f t="shared" si="2"/>
        <v>7.8600462189813924E-2</v>
      </c>
      <c r="Y42" s="264">
        <f t="shared" si="2"/>
        <v>7.8600462189813924E-2</v>
      </c>
      <c r="Z42" s="264">
        <f t="shared" si="2"/>
        <v>7.8600462189813924E-2</v>
      </c>
      <c r="AA42" s="264">
        <f t="shared" si="2"/>
        <v>7.8600462189813924E-2</v>
      </c>
      <c r="AB42" s="264">
        <f t="shared" si="2"/>
        <v>6.0522779942745665E-2</v>
      </c>
      <c r="AC42" s="264">
        <f t="shared" si="2"/>
        <v>6.0522779942745665E-2</v>
      </c>
      <c r="AD42" s="264">
        <f t="shared" si="2"/>
        <v>6.0522779942745665E-2</v>
      </c>
      <c r="AE42" s="264">
        <f t="shared" si="2"/>
        <v>6.0522779942745665E-2</v>
      </c>
      <c r="AF42" s="264">
        <f t="shared" si="2"/>
        <v>6.0522779942745665E-2</v>
      </c>
      <c r="AG42" s="264">
        <f t="shared" si="2"/>
        <v>1.3658233415361181</v>
      </c>
      <c r="AH42" s="264">
        <f t="shared" si="2"/>
        <v>-8.9382812193272751E-2</v>
      </c>
      <c r="AI42" s="264">
        <f t="shared" si="2"/>
        <v>-8.3743169660996222E-2</v>
      </c>
      <c r="AJ42" s="264">
        <f t="shared" si="2"/>
        <v>-8.9382812193272751E-2</v>
      </c>
      <c r="AK42" s="264">
        <f t="shared" si="2"/>
        <v>-8.9382812193272751E-2</v>
      </c>
      <c r="AL42" s="264">
        <f t="shared" si="2"/>
        <v>-8.3743169660996222E-2</v>
      </c>
      <c r="AM42" s="264">
        <f t="shared" si="2"/>
        <v>-8.3743169660996222E-2</v>
      </c>
      <c r="AN42" s="264">
        <f t="shared" si="2"/>
        <v>-6.4082437718041771E-2</v>
      </c>
      <c r="AO42" s="264">
        <f t="shared" si="2"/>
        <v>-6.4082437718041771E-2</v>
      </c>
      <c r="AP42" s="256"/>
      <c r="AQ42" s="256"/>
    </row>
    <row r="43" spans="1:43" x14ac:dyDescent="0.25">
      <c r="D43"/>
      <c r="E43" s="78"/>
      <c r="F43" t="s">
        <v>159</v>
      </c>
      <c r="G43" t="s">
        <v>270</v>
      </c>
      <c r="J43" s="189">
        <f t="shared" ref="J43:AO43" si="3">INDEX($J23:$Y23,J$37)</f>
        <v>6.016065311592186</v>
      </c>
      <c r="K43" s="189">
        <f t="shared" si="3"/>
        <v>0</v>
      </c>
      <c r="L43" s="189">
        <f t="shared" si="3"/>
        <v>11.956673745756387</v>
      </c>
      <c r="M43" s="189">
        <f t="shared" si="3"/>
        <v>11.956673745756387</v>
      </c>
      <c r="N43" s="189">
        <f t="shared" si="3"/>
        <v>11.956673745756387</v>
      </c>
      <c r="O43" s="189">
        <f t="shared" si="3"/>
        <v>11.956673745756387</v>
      </c>
      <c r="P43" s="189">
        <f t="shared" si="3"/>
        <v>11.956673745756387</v>
      </c>
      <c r="Q43" s="189">
        <f t="shared" si="3"/>
        <v>0</v>
      </c>
      <c r="R43" s="189">
        <f t="shared" si="3"/>
        <v>17.986646209731532</v>
      </c>
      <c r="S43" s="189">
        <f t="shared" si="3"/>
        <v>17.986646209731532</v>
      </c>
      <c r="T43" s="189">
        <f t="shared" si="3"/>
        <v>17.986646209731532</v>
      </c>
      <c r="U43" s="189">
        <f t="shared" si="3"/>
        <v>17.986646209731532</v>
      </c>
      <c r="V43" s="189">
        <f t="shared" si="3"/>
        <v>17.986646209731532</v>
      </c>
      <c r="W43" s="189">
        <f t="shared" si="3"/>
        <v>14.04051027938622</v>
      </c>
      <c r="X43" s="189">
        <f t="shared" si="3"/>
        <v>14.04051027938622</v>
      </c>
      <c r="Y43" s="189">
        <f t="shared" si="3"/>
        <v>14.04051027938622</v>
      </c>
      <c r="Z43" s="189">
        <f t="shared" si="3"/>
        <v>14.04051027938622</v>
      </c>
      <c r="AA43" s="189">
        <f t="shared" si="3"/>
        <v>14.04051027938622</v>
      </c>
      <c r="AB43" s="189">
        <f t="shared" si="3"/>
        <v>129.61968331778161</v>
      </c>
      <c r="AC43" s="189">
        <f t="shared" si="3"/>
        <v>129.61968331778161</v>
      </c>
      <c r="AD43" s="189">
        <f t="shared" si="3"/>
        <v>129.61968331778161</v>
      </c>
      <c r="AE43" s="189">
        <f t="shared" si="3"/>
        <v>129.61968331778161</v>
      </c>
      <c r="AF43" s="189">
        <f t="shared" si="3"/>
        <v>129.61968331778161</v>
      </c>
      <c r="AG43" s="189">
        <f t="shared" si="3"/>
        <v>0</v>
      </c>
      <c r="AH43" s="189">
        <f t="shared" si="3"/>
        <v>0</v>
      </c>
      <c r="AI43" s="189">
        <f t="shared" si="3"/>
        <v>0</v>
      </c>
      <c r="AJ43" s="189">
        <f t="shared" si="3"/>
        <v>0</v>
      </c>
      <c r="AK43" s="189">
        <f t="shared" si="3"/>
        <v>0</v>
      </c>
      <c r="AL43" s="189">
        <f t="shared" si="3"/>
        <v>0</v>
      </c>
      <c r="AM43" s="189">
        <f t="shared" si="3"/>
        <v>0</v>
      </c>
      <c r="AN43" s="189">
        <f t="shared" si="3"/>
        <v>81.121530426433765</v>
      </c>
      <c r="AO43" s="189">
        <f t="shared" si="3"/>
        <v>81.121530426433765</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4.5436589705954296</v>
      </c>
      <c r="S44" s="189">
        <f t="shared" si="4"/>
        <v>4.5436589705954296</v>
      </c>
      <c r="T44" s="189">
        <f t="shared" si="4"/>
        <v>4.5436589705954296</v>
      </c>
      <c r="U44" s="189">
        <f t="shared" si="4"/>
        <v>4.5436589705954296</v>
      </c>
      <c r="V44" s="189">
        <f t="shared" si="4"/>
        <v>4.5436589705954296</v>
      </c>
      <c r="W44" s="189">
        <f t="shared" si="4"/>
        <v>4.7152630952391652</v>
      </c>
      <c r="X44" s="189">
        <f t="shared" si="4"/>
        <v>4.7152630952391652</v>
      </c>
      <c r="Y44" s="189">
        <f t="shared" si="4"/>
        <v>4.7152630952391652</v>
      </c>
      <c r="Z44" s="189">
        <f t="shared" si="4"/>
        <v>4.7152630952391652</v>
      </c>
      <c r="AA44" s="189">
        <f t="shared" si="4"/>
        <v>4.7152630952391652</v>
      </c>
      <c r="AB44" s="189">
        <f t="shared" si="4"/>
        <v>4.8433926889986108</v>
      </c>
      <c r="AC44" s="189">
        <f t="shared" si="4"/>
        <v>4.8433926889986108</v>
      </c>
      <c r="AD44" s="189">
        <f t="shared" si="4"/>
        <v>4.8433926889986108</v>
      </c>
      <c r="AE44" s="189">
        <f t="shared" si="4"/>
        <v>4.8433926889986108</v>
      </c>
      <c r="AF44" s="189">
        <f t="shared" si="4"/>
        <v>4.8433926889986108</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8.4704204549960913</v>
      </c>
      <c r="S45" s="189">
        <f t="shared" si="5"/>
        <v>8.4704204549960913</v>
      </c>
      <c r="T45" s="189">
        <f t="shared" si="5"/>
        <v>8.4704204549960913</v>
      </c>
      <c r="U45" s="189">
        <f t="shared" si="5"/>
        <v>8.4704204549960913</v>
      </c>
      <c r="V45" s="189">
        <f t="shared" si="5"/>
        <v>8.4704204549960913</v>
      </c>
      <c r="W45" s="189">
        <f t="shared" si="5"/>
        <v>7.8984393904269723</v>
      </c>
      <c r="X45" s="189">
        <f t="shared" si="5"/>
        <v>7.8984393904269723</v>
      </c>
      <c r="Y45" s="189">
        <f t="shared" si="5"/>
        <v>7.8984393904269723</v>
      </c>
      <c r="Z45" s="189">
        <f t="shared" si="5"/>
        <v>7.8984393904269723</v>
      </c>
      <c r="AA45" s="189">
        <f t="shared" si="5"/>
        <v>7.8984393904269723</v>
      </c>
      <c r="AB45" s="189">
        <f t="shared" si="5"/>
        <v>8.4108321412264768</v>
      </c>
      <c r="AC45" s="189">
        <f t="shared" si="5"/>
        <v>8.4108321412264768</v>
      </c>
      <c r="AD45" s="189">
        <f t="shared" si="5"/>
        <v>8.4108321412264768</v>
      </c>
      <c r="AE45" s="189">
        <f t="shared" si="5"/>
        <v>8.4108321412264768</v>
      </c>
      <c r="AF45" s="189">
        <f t="shared" si="5"/>
        <v>8.4108321412264768</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0.17037862990351629</v>
      </c>
      <c r="S46" s="265">
        <f t="shared" si="6"/>
        <v>0.17037862990351629</v>
      </c>
      <c r="T46" s="265">
        <f t="shared" si="6"/>
        <v>0.17037862990351629</v>
      </c>
      <c r="U46" s="265">
        <f t="shared" si="6"/>
        <v>0.17037862990351629</v>
      </c>
      <c r="V46" s="265">
        <f t="shared" si="6"/>
        <v>0.17037862990351629</v>
      </c>
      <c r="W46" s="265">
        <f t="shared" si="6"/>
        <v>0.12098347102812729</v>
      </c>
      <c r="X46" s="265">
        <f t="shared" si="6"/>
        <v>0.12098347102812729</v>
      </c>
      <c r="Y46" s="265">
        <f t="shared" si="6"/>
        <v>0.12098347102812729</v>
      </c>
      <c r="Z46" s="265">
        <f t="shared" si="6"/>
        <v>0.12098347102812729</v>
      </c>
      <c r="AA46" s="265">
        <f t="shared" si="6"/>
        <v>0.12098347102812729</v>
      </c>
      <c r="AB46" s="265">
        <f t="shared" si="6"/>
        <v>8.2569399193711507E-2</v>
      </c>
      <c r="AC46" s="265">
        <f t="shared" si="6"/>
        <v>8.2569399193711507E-2</v>
      </c>
      <c r="AD46" s="265">
        <f t="shared" si="6"/>
        <v>8.2569399193711507E-2</v>
      </c>
      <c r="AE46" s="265">
        <f t="shared" si="6"/>
        <v>8.2569399193711507E-2</v>
      </c>
      <c r="AF46" s="265">
        <f t="shared" si="6"/>
        <v>8.2569399193711507E-2</v>
      </c>
      <c r="AG46" s="265">
        <f t="shared" si="6"/>
        <v>0</v>
      </c>
      <c r="AH46" s="265">
        <f t="shared" si="6"/>
        <v>0</v>
      </c>
      <c r="AI46" s="265">
        <f t="shared" si="6"/>
        <v>0</v>
      </c>
      <c r="AJ46" s="265">
        <f t="shared" si="6"/>
        <v>0.19044413489268119</v>
      </c>
      <c r="AK46" s="265">
        <f t="shared" si="6"/>
        <v>0</v>
      </c>
      <c r="AL46" s="265">
        <f t="shared" si="6"/>
        <v>0.15520144925952978</v>
      </c>
      <c r="AM46" s="265">
        <f t="shared" si="6"/>
        <v>0</v>
      </c>
      <c r="AN46" s="265">
        <f t="shared" si="6"/>
        <v>0.1288427818883191</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0.28895698225613609</v>
      </c>
      <c r="K48" s="189">
        <f t="shared" ref="K48:AO48" si="7">INDEX($J29:$Y29,K$37)</f>
        <v>0</v>
      </c>
      <c r="L48" s="189">
        <f t="shared" si="7"/>
        <v>0.18579815075730952</v>
      </c>
      <c r="M48" s="189">
        <f t="shared" si="7"/>
        <v>0.18579815075730952</v>
      </c>
      <c r="N48" s="189">
        <f t="shared" si="7"/>
        <v>0.18579815075730952</v>
      </c>
      <c r="O48" s="189">
        <f t="shared" si="7"/>
        <v>0.18579815075730952</v>
      </c>
      <c r="P48" s="189">
        <f t="shared" si="7"/>
        <v>0.18579815075730952</v>
      </c>
      <c r="Q48" s="189">
        <f t="shared" si="7"/>
        <v>0</v>
      </c>
      <c r="R48" s="189">
        <f t="shared" si="7"/>
        <v>0.18579815075730952</v>
      </c>
      <c r="S48" s="189">
        <f t="shared" si="7"/>
        <v>0.18579815075730952</v>
      </c>
      <c r="T48" s="189">
        <f t="shared" si="7"/>
        <v>0.18579815075730952</v>
      </c>
      <c r="U48" s="189">
        <f t="shared" si="7"/>
        <v>0.18579815075730952</v>
      </c>
      <c r="V48" s="189">
        <f t="shared" si="7"/>
        <v>0.18579815075730952</v>
      </c>
      <c r="W48" s="189">
        <f t="shared" si="7"/>
        <v>0.18579815075730952</v>
      </c>
      <c r="X48" s="189">
        <f t="shared" si="7"/>
        <v>0.18579815075730952</v>
      </c>
      <c r="Y48" s="189">
        <f t="shared" si="7"/>
        <v>0.18579815075730952</v>
      </c>
      <c r="Z48" s="189">
        <f t="shared" si="7"/>
        <v>0.18579815075730952</v>
      </c>
      <c r="AA48" s="189">
        <f t="shared" si="7"/>
        <v>0.18579815075730952</v>
      </c>
      <c r="AB48" s="189">
        <f t="shared" si="7"/>
        <v>0.18579815075730952</v>
      </c>
      <c r="AC48" s="189">
        <f t="shared" si="7"/>
        <v>0.18579815075730952</v>
      </c>
      <c r="AD48" s="189">
        <f t="shared" si="7"/>
        <v>0.18579815075730952</v>
      </c>
      <c r="AE48" s="189">
        <f t="shared" si="7"/>
        <v>0.18579815075730952</v>
      </c>
      <c r="AF48" s="189">
        <f t="shared" si="7"/>
        <v>0.18579815075730952</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359070.03031647991</v>
      </c>
      <c r="K53" s="183">
        <f>INDEX('Volume adjustments'!$J$481:$Y$521, K$36 + 1 + $H53*$H$59, K$37)</f>
        <v>0</v>
      </c>
      <c r="L53" s="183">
        <f>INDEX('Volume adjustments'!$J$481:$Y$521, L$36 + 1 + $H53*$H$59, L$37)</f>
        <v>1.6598135598820805</v>
      </c>
      <c r="M53" s="183">
        <f>INDEX('Volume adjustments'!$J$481:$Y$521, M$36 + 1 + $H53*$H$59, M$37)</f>
        <v>3803.3526396746038</v>
      </c>
      <c r="N53" s="183">
        <f>INDEX('Volume adjustments'!$J$481:$Y$521, N$36 + 1 + $H53*$H$59, N$37)</f>
        <v>14798.298309021318</v>
      </c>
      <c r="O53" s="183">
        <f>INDEX('Volume adjustments'!$J$481:$Y$521, O$36 + 1 + $H53*$H$59, O$37)</f>
        <v>17067.344253341304</v>
      </c>
      <c r="P53" s="183">
        <f>INDEX('Volume adjustments'!$J$481:$Y$521, P$36 + 1 + $H53*$H$59, P$37)</f>
        <v>52451.615284351166</v>
      </c>
      <c r="Q53" s="183">
        <f>INDEX('Volume adjustments'!$J$481:$Y$521, Q$36 + 1 + $H53*$H$59, Q$37)</f>
        <v>0</v>
      </c>
      <c r="R53" s="183">
        <f>INDEX('Volume adjustments'!$J$481:$Y$521, R$36 + 1 + $H53*$H$59, R$37)</f>
        <v>33.853899190370342</v>
      </c>
      <c r="S53" s="183">
        <f>INDEX('Volume adjustments'!$J$481:$Y$521, S$36 + 1 + $H53*$H$59, S$37)</f>
        <v>20490.676343348488</v>
      </c>
      <c r="T53" s="183">
        <f>INDEX('Volume adjustments'!$J$481:$Y$521, T$36 + 1 + $H53*$H$59, T$37)</f>
        <v>30542.076229684655</v>
      </c>
      <c r="U53" s="183">
        <f>INDEX('Volume adjustments'!$J$481:$Y$521, U$36 + 1 + $H53*$H$59, U$37)</f>
        <v>18079.191603951433</v>
      </c>
      <c r="V53" s="183">
        <f>INDEX('Volume adjustments'!$J$481:$Y$521, V$36 + 1 + $H53*$H$59, V$37)</f>
        <v>41194.839232891449</v>
      </c>
      <c r="W53" s="183">
        <f>INDEX('Volume adjustments'!$J$481:$Y$521, W$36 + 1 + $H53*$H$59, W$37)</f>
        <v>0</v>
      </c>
      <c r="X53" s="183">
        <f>INDEX('Volume adjustments'!$J$481:$Y$521, X$36 + 1 + $H53*$H$59, X$37)</f>
        <v>191.9303406333172</v>
      </c>
      <c r="Y53" s="183">
        <f>INDEX('Volume adjustments'!$J$481:$Y$521, Y$36 + 1 + $H53*$H$59, Y$37)</f>
        <v>200.96249303215063</v>
      </c>
      <c r="Z53" s="183">
        <f>INDEX('Volume adjustments'!$J$481:$Y$521, Z$36 + 1 + $H53*$H$59, Z$37)</f>
        <v>747.00683709370992</v>
      </c>
      <c r="AA53" s="183">
        <f>INDEX('Volume adjustments'!$J$481:$Y$521, AA$36 + 1 + $H53*$H$59, AA$37)</f>
        <v>7482.5854918146706</v>
      </c>
      <c r="AB53" s="183">
        <f>INDEX('Volume adjustments'!$J$481:$Y$521, AB$36 + 1 + $H53*$H$59, AB$37)</f>
        <v>155.54642571692139</v>
      </c>
      <c r="AC53" s="183">
        <f>INDEX('Volume adjustments'!$J$481:$Y$521, AC$36 + 1 + $H53*$H$59, AC$37)</f>
        <v>7920.4423998695393</v>
      </c>
      <c r="AD53" s="183">
        <f>INDEX('Volume adjustments'!$J$481:$Y$521, AD$36 + 1 + $H53*$H$59, AD$37)</f>
        <v>30043.294802432531</v>
      </c>
      <c r="AE53" s="183">
        <f>INDEX('Volume adjustments'!$J$481:$Y$521, AE$36 + 1 + $H53*$H$59, AE$37)</f>
        <v>27383.736581848007</v>
      </c>
      <c r="AF53" s="183">
        <f>INDEX('Volume adjustments'!$J$481:$Y$521, AF$36 + 1 + $H53*$H$59, AF$37)</f>
        <v>67329.777408842594</v>
      </c>
      <c r="AG53" s="183">
        <f>INDEX('Volume adjustments'!$J$481:$Y$521, AG$36 + 1 + $H53*$H$59, AG$37)</f>
        <v>3674.4794511000773</v>
      </c>
      <c r="AH53" s="183">
        <f>INDEX('Volume adjustments'!$J$481:$Y$521, AH$36 + 1 + $H53*$H$59, AH$37)</f>
        <v>222.35630057055801</v>
      </c>
      <c r="AI53" s="183">
        <f>INDEX('Volume adjustments'!$J$481:$Y$521, AI$36 + 1 + $H53*$H$59, AI$37)</f>
        <v>0</v>
      </c>
      <c r="AJ53" s="183">
        <f>INDEX('Volume adjustments'!$J$481:$Y$521, AJ$36 + 1 + $H53*$H$59, AJ$37)</f>
        <v>2398.8750900968762</v>
      </c>
      <c r="AK53" s="183">
        <f>INDEX('Volume adjustments'!$J$481:$Y$521, AK$36 + 1 + $H53*$H$59, AK$37)</f>
        <v>0</v>
      </c>
      <c r="AL53" s="183">
        <f>INDEX('Volume adjustments'!$J$481:$Y$521, AL$36 + 1 + $H53*$H$59, AL$37)</f>
        <v>102.34567716403872</v>
      </c>
      <c r="AM53" s="183">
        <f>INDEX('Volume adjustments'!$J$481:$Y$521, AM$36 + 1 + $H53*$H$59, AM$37)</f>
        <v>0</v>
      </c>
      <c r="AN53" s="183">
        <f>INDEX('Volume adjustments'!$J$481:$Y$521, AN$36 + 1 + $H53*$H$59, AN$37)</f>
        <v>52430.032867537724</v>
      </c>
      <c r="AO53" s="183">
        <f>INDEX('Volume adjustments'!$J$481:$Y$521, AO$36 + 1 + $H53*$H$59, AO$37)</f>
        <v>0</v>
      </c>
    </row>
    <row r="54" spans="4:41" x14ac:dyDescent="0.25">
      <c r="D54" s="78"/>
      <c r="F54" t="s">
        <v>157</v>
      </c>
      <c r="G54" t="s">
        <v>207</v>
      </c>
      <c r="H54" s="363">
        <v>1</v>
      </c>
      <c r="J54" s="327">
        <f>INDEX('Volume adjustments'!$J$481:$Y$521, J$36 + 1 + $H54*$H$59, J$37)</f>
        <v>1621787.3919475174</v>
      </c>
      <c r="K54" s="327">
        <f>INDEX('Volume adjustments'!$J$481:$Y$521, K$36 + 1 + $H54*$H$59, K$37)</f>
        <v>311.67466910456034</v>
      </c>
      <c r="L54" s="327">
        <f>INDEX('Volume adjustments'!$J$481:$Y$521, L$36 + 1 + $H54*$H$59, L$37)</f>
        <v>11.737621875054616</v>
      </c>
      <c r="M54" s="327">
        <f>INDEX('Volume adjustments'!$J$481:$Y$521, M$36 + 1 + $H54*$H$59, M$37)</f>
        <v>26900.613232110307</v>
      </c>
      <c r="N54" s="327">
        <f>INDEX('Volume adjustments'!$J$481:$Y$521, N$36 + 1 + $H54*$H$59, N$37)</f>
        <v>104666.41069618</v>
      </c>
      <c r="O54" s="327">
        <f>INDEX('Volume adjustments'!$J$481:$Y$521, O$36 + 1 + $H54*$H$59, O$37)</f>
        <v>120715.07316650719</v>
      </c>
      <c r="P54" s="327">
        <f>INDEX('Volume adjustments'!$J$481:$Y$521, P$36 + 1 + $H54*$H$59, P$37)</f>
        <v>370983.35176032851</v>
      </c>
      <c r="Q54" s="327">
        <f>INDEX('Volume adjustments'!$J$481:$Y$521, Q$36 + 1 + $H54*$H$59, Q$37)</f>
        <v>254.4533334022635</v>
      </c>
      <c r="R54" s="327">
        <f>INDEX('Volume adjustments'!$J$481:$Y$521, R$36 + 1 + $H54*$H$59, R$37)</f>
        <v>216.58892593568103</v>
      </c>
      <c r="S54" s="327">
        <f>INDEX('Volume adjustments'!$J$481:$Y$521, S$36 + 1 + $H54*$H$59, S$37)</f>
        <v>131362.29932335453</v>
      </c>
      <c r="T54" s="327">
        <f>INDEX('Volume adjustments'!$J$481:$Y$521, T$36 + 1 + $H54*$H$59, T$37)</f>
        <v>195799.87107998779</v>
      </c>
      <c r="U54" s="327">
        <f>INDEX('Volume adjustments'!$J$481:$Y$521, U$36 + 1 + $H54*$H$59, U$37)</f>
        <v>115902.51293537019</v>
      </c>
      <c r="V54" s="327">
        <f>INDEX('Volume adjustments'!$J$481:$Y$521, V$36 + 1 + $H54*$H$59, V$37)</f>
        <v>264093.11831462506</v>
      </c>
      <c r="W54" s="327">
        <f>INDEX('Volume adjustments'!$J$481:$Y$521, W$36 + 1 + $H54*$H$59, W$37)</f>
        <v>0</v>
      </c>
      <c r="X54" s="327">
        <f>INDEX('Volume adjustments'!$J$481:$Y$521, X$36 + 1 + $H54*$H$59, X$37)</f>
        <v>1154.1923715031865</v>
      </c>
      <c r="Y54" s="327">
        <f>INDEX('Volume adjustments'!$J$481:$Y$521, Y$36 + 1 + $H54*$H$59, Y$37)</f>
        <v>1208.5081267016017</v>
      </c>
      <c r="Z54" s="327">
        <f>INDEX('Volume adjustments'!$J$481:$Y$521, Z$36 + 1 + $H54*$H$59, Z$37)</f>
        <v>4492.200607727239</v>
      </c>
      <c r="AA54" s="327">
        <f>INDEX('Volume adjustments'!$J$481:$Y$521, AA$36 + 1 + $H54*$H$59, AA$37)</f>
        <v>44997.279040277637</v>
      </c>
      <c r="AB54" s="327">
        <f>INDEX('Volume adjustments'!$J$481:$Y$521, AB$36 + 1 + $H54*$H$59, AB$37)</f>
        <v>958.36330357081044</v>
      </c>
      <c r="AC54" s="327">
        <f>INDEX('Volume adjustments'!$J$481:$Y$521, AC$36 + 1 + $H54*$H$59, AC$37)</f>
        <v>48772.571389773046</v>
      </c>
      <c r="AD54" s="327">
        <f>INDEX('Volume adjustments'!$J$481:$Y$521, AD$36 + 1 + $H54*$H$59, AD$37)</f>
        <v>185002.44647290034</v>
      </c>
      <c r="AE54" s="327">
        <f>INDEX('Volume adjustments'!$J$481:$Y$521, AE$36 + 1 + $H54*$H$59, AE$37)</f>
        <v>168625.33775682611</v>
      </c>
      <c r="AF54" s="327">
        <f>INDEX('Volume adjustments'!$J$481:$Y$521, AF$36 + 1 + $H54*$H$59, AF$37)</f>
        <v>414607.64212083304</v>
      </c>
      <c r="AG54" s="327">
        <f>INDEX('Volume adjustments'!$J$481:$Y$521, AG$36 + 1 + $H54*$H$59, AG$37)</f>
        <v>25547.633225179434</v>
      </c>
      <c r="AH54" s="327">
        <f>INDEX('Volume adjustments'!$J$481:$Y$521, AH$36 + 1 + $H54*$H$59, AH$37)</f>
        <v>1828.1814266587364</v>
      </c>
      <c r="AI54" s="327">
        <f>INDEX('Volume adjustments'!$J$481:$Y$521, AI$36 + 1 + $H54*$H$59, AI$37)</f>
        <v>0</v>
      </c>
      <c r="AJ54" s="327">
        <f>INDEX('Volume adjustments'!$J$481:$Y$521, AJ$36 + 1 + $H54*$H$59, AJ$37)</f>
        <v>17857.273086779842</v>
      </c>
      <c r="AK54" s="327">
        <f>INDEX('Volume adjustments'!$J$481:$Y$521, AK$36 + 1 + $H54*$H$59, AK$37)</f>
        <v>0</v>
      </c>
      <c r="AL54" s="327">
        <f>INDEX('Volume adjustments'!$J$481:$Y$521, AL$36 + 1 + $H54*$H$59, AL$37)</f>
        <v>645.59135646956486</v>
      </c>
      <c r="AM54" s="327">
        <f>INDEX('Volume adjustments'!$J$481:$Y$521, AM$36 + 1 + $H54*$H$59, AM$37)</f>
        <v>0</v>
      </c>
      <c r="AN54" s="327">
        <f>INDEX('Volume adjustments'!$J$481:$Y$521, AN$36 + 1 + $H54*$H$59, AN$37)</f>
        <v>214960.9913087342</v>
      </c>
      <c r="AO54" s="327">
        <f>INDEX('Volume adjustments'!$J$481:$Y$521, AO$36 + 1 + $H54*$H$59, AO$37)</f>
        <v>0</v>
      </c>
    </row>
    <row r="55" spans="4:41" x14ac:dyDescent="0.25">
      <c r="D55" s="78"/>
      <c r="F55" t="s">
        <v>158</v>
      </c>
      <c r="G55" t="s">
        <v>207</v>
      </c>
      <c r="H55" s="363">
        <v>2</v>
      </c>
      <c r="J55" s="327">
        <f>INDEX('Volume adjustments'!$J$481:$Y$521, J$36 + 1 + $H55*$H$59, J$37)</f>
        <v>1464474.9253201522</v>
      </c>
      <c r="K55" s="327">
        <f>INDEX('Volume adjustments'!$J$481:$Y$521, K$36 + 1 + $H55*$H$59, K$37)</f>
        <v>689.94611207811806</v>
      </c>
      <c r="L55" s="327">
        <f>INDEX('Volume adjustments'!$J$481:$Y$521, L$36 + 1 + $H55*$H$59, L$37)</f>
        <v>8.6076645650633044</v>
      </c>
      <c r="M55" s="327">
        <f>INDEX('Volume adjustments'!$J$481:$Y$521, M$36 + 1 + $H55*$H$59, M$37)</f>
        <v>19714.783706248047</v>
      </c>
      <c r="N55" s="327">
        <f>INDEX('Volume adjustments'!$J$481:$Y$521, N$36 + 1 + $H55*$H$59, N$37)</f>
        <v>76707.40444561762</v>
      </c>
      <c r="O55" s="327">
        <f>INDEX('Volume adjustments'!$J$481:$Y$521, O$36 + 1 + $H55*$H$59, O$37)</f>
        <v>88469.069288563463</v>
      </c>
      <c r="P55" s="327">
        <f>INDEX('Volume adjustments'!$J$481:$Y$521, P$36 + 1 + $H55*$H$59, P$37)</f>
        <v>271884.45478152763</v>
      </c>
      <c r="Q55" s="327">
        <f>INDEX('Volume adjustments'!$J$481:$Y$521, Q$36 + 1 + $H55*$H$59, Q$37)</f>
        <v>716.8897730109868</v>
      </c>
      <c r="R55" s="327">
        <f>INDEX('Volume adjustments'!$J$481:$Y$521, R$36 + 1 + $H55*$H$59, R$37)</f>
        <v>183.30187487394863</v>
      </c>
      <c r="S55" s="327">
        <f>INDEX('Volume adjustments'!$J$481:$Y$521, S$36 + 1 + $H55*$H$59, S$37)</f>
        <v>111116.53669051928</v>
      </c>
      <c r="T55" s="327">
        <f>INDEX('Volume adjustments'!$J$481:$Y$521, T$36 + 1 + $H55*$H$59, T$37)</f>
        <v>165622.94702654131</v>
      </c>
      <c r="U55" s="327">
        <f>INDEX('Volume adjustments'!$J$481:$Y$521, U$36 + 1 + $H55*$H$59, U$37)</f>
        <v>98039.470885534334</v>
      </c>
      <c r="V55" s="327">
        <f>INDEX('Volume adjustments'!$J$481:$Y$521, V$36 + 1 + $H55*$H$59, V$37)</f>
        <v>223390.69734537604</v>
      </c>
      <c r="W55" s="327">
        <f>INDEX('Volume adjustments'!$J$481:$Y$521, W$36 + 1 + $H55*$H$59, W$37)</f>
        <v>0</v>
      </c>
      <c r="X55" s="327">
        <f>INDEX('Volume adjustments'!$J$481:$Y$521, X$36 + 1 + $H55*$H$59, X$37)</f>
        <v>1074.877532489852</v>
      </c>
      <c r="Y55" s="327">
        <f>INDEX('Volume adjustments'!$J$481:$Y$521, Y$36 + 1 + $H55*$H$59, Y$37)</f>
        <v>1125.4607683216393</v>
      </c>
      <c r="Z55" s="327">
        <f>INDEX('Volume adjustments'!$J$481:$Y$521, Z$36 + 1 + $H55*$H$59, Z$37)</f>
        <v>4183.5014889196373</v>
      </c>
      <c r="AA55" s="327">
        <f>INDEX('Volume adjustments'!$J$481:$Y$521, AA$36 + 1 + $H55*$H$59, AA$37)</f>
        <v>41905.115176406645</v>
      </c>
      <c r="AB55" s="327">
        <f>INDEX('Volume adjustments'!$J$481:$Y$521, AB$36 + 1 + $H55*$H$59, AB$37)</f>
        <v>980.82067071226822</v>
      </c>
      <c r="AC55" s="327">
        <f>INDEX('Volume adjustments'!$J$481:$Y$521, AC$36 + 1 + $H55*$H$59, AC$37)</f>
        <v>49895.288870035503</v>
      </c>
      <c r="AD55" s="327">
        <f>INDEX('Volume adjustments'!$J$481:$Y$521, AD$36 + 1 + $H55*$H$59, AD$37)</f>
        <v>189262.260619874</v>
      </c>
      <c r="AE55" s="327">
        <f>INDEX('Volume adjustments'!$J$481:$Y$521, AE$36 + 1 + $H55*$H$59, AE$37)</f>
        <v>172508.11782935169</v>
      </c>
      <c r="AF55" s="327">
        <f>INDEX('Volume adjustments'!$J$481:$Y$521, AF$36 + 1 + $H55*$H$59, AF$37)</f>
        <v>424154.42976353661</v>
      </c>
      <c r="AG55" s="327">
        <f>INDEX('Volume adjustments'!$J$481:$Y$521, AG$36 + 1 + $H55*$H$59, AG$37)</f>
        <v>46919.15737961929</v>
      </c>
      <c r="AH55" s="327">
        <f>INDEX('Volume adjustments'!$J$481:$Y$521, AH$36 + 1 + $H55*$H$59, AH$37)</f>
        <v>648.92877277070579</v>
      </c>
      <c r="AI55" s="327">
        <f>INDEX('Volume adjustments'!$J$481:$Y$521, AI$36 + 1 + $H55*$H$59, AI$37)</f>
        <v>0</v>
      </c>
      <c r="AJ55" s="327">
        <f>INDEX('Volume adjustments'!$J$481:$Y$521, AJ$36 + 1 + $H55*$H$59, AJ$37)</f>
        <v>13772.088173123282</v>
      </c>
      <c r="AK55" s="327">
        <f>INDEX('Volume adjustments'!$J$481:$Y$521, AK$36 + 1 + $H55*$H$59, AK$37)</f>
        <v>0</v>
      </c>
      <c r="AL55" s="327">
        <f>INDEX('Volume adjustments'!$J$481:$Y$521, AL$36 + 1 + $H55*$H$59, AL$37)</f>
        <v>513.84263303306307</v>
      </c>
      <c r="AM55" s="327">
        <f>INDEX('Volume adjustments'!$J$481:$Y$521, AM$36 + 1 + $H55*$H$59, AM$37)</f>
        <v>0</v>
      </c>
      <c r="AN55" s="327">
        <f>INDEX('Volume adjustments'!$J$481:$Y$521, AN$36 + 1 + $H55*$H$59, AN$37)</f>
        <v>117165.61582372811</v>
      </c>
      <c r="AO55" s="327">
        <f>INDEX('Volume adjustments'!$J$481:$Y$521, AO$36 + 1 + $H55*$H$59, AO$37)</f>
        <v>0</v>
      </c>
    </row>
    <row r="56" spans="4:41" x14ac:dyDescent="0.25">
      <c r="D56" s="78"/>
      <c r="F56" t="s">
        <v>212</v>
      </c>
      <c r="G56" t="s">
        <v>212</v>
      </c>
      <c r="H56" s="363">
        <v>3</v>
      </c>
      <c r="J56" s="327">
        <f>INDEX('Volume adjustments'!$J$481:$Y$521, J$36 + 1 + $H56*$H$59, J$37)</f>
        <v>1073992.5006865829</v>
      </c>
      <c r="K56" s="327">
        <f>INDEX('Volume adjustments'!$J$481:$Y$521, K$36 + 1 + $H56*$H$59, K$37)</f>
        <v>0</v>
      </c>
      <c r="L56" s="327">
        <f>INDEX('Volume adjustments'!$J$481:$Y$521, L$36 + 1 + $H56*$H$59, L$37)</f>
        <v>22.005099999999999</v>
      </c>
      <c r="M56" s="327">
        <f>INDEX('Volume adjustments'!$J$481:$Y$521, M$36 + 1 + $H56*$H$59, M$37)</f>
        <v>32602.615982435935</v>
      </c>
      <c r="N56" s="327">
        <f>INDEX('Volume adjustments'!$J$481:$Y$521, N$36 + 1 + $H56*$H$59, N$37)</f>
        <v>25637.669550792689</v>
      </c>
      <c r="O56" s="327">
        <f>INDEX('Volume adjustments'!$J$481:$Y$521, O$36 + 1 + $H56*$H$59, O$37)</f>
        <v>12141.342798845388</v>
      </c>
      <c r="P56" s="327">
        <f>INDEX('Volume adjustments'!$J$481:$Y$521, P$36 + 1 + $H56*$H$59, P$37)</f>
        <v>11669.824537967152</v>
      </c>
      <c r="Q56" s="327">
        <f>INDEX('Volume adjustments'!$J$481:$Y$521, Q$36 + 1 + $H56*$H$59, Q$37)</f>
        <v>0</v>
      </c>
      <c r="R56" s="327">
        <f>INDEX('Volume adjustments'!$J$481:$Y$521, R$36 + 1 + $H56*$H$59, R$37)</f>
        <v>25</v>
      </c>
      <c r="S56" s="327">
        <f>INDEX('Volume adjustments'!$J$481:$Y$521, S$36 + 1 + $H56*$H$59, S$37)</f>
        <v>2761.1896792781063</v>
      </c>
      <c r="T56" s="327">
        <f>INDEX('Volume adjustments'!$J$481:$Y$521, T$36 + 1 + $H56*$H$59, T$37)</f>
        <v>2047.1181355697497</v>
      </c>
      <c r="U56" s="327">
        <f>INDEX('Volume adjustments'!$J$481:$Y$521, U$36 + 1 + $H56*$H$59, U$37)</f>
        <v>751.3006758767674</v>
      </c>
      <c r="V56" s="327">
        <f>INDEX('Volume adjustments'!$J$481:$Y$521, V$36 + 1 + $H56*$H$59, V$37)</f>
        <v>750.25151059003099</v>
      </c>
      <c r="W56" s="327">
        <f>INDEX('Volume adjustments'!$J$481:$Y$521, W$36 + 1 + $H56*$H$59, W$37)</f>
        <v>0</v>
      </c>
      <c r="X56" s="327">
        <f>INDEX('Volume adjustments'!$J$481:$Y$521, X$36 + 1 + $H56*$H$59, X$37)</f>
        <v>13.477953561476001</v>
      </c>
      <c r="Y56" s="327">
        <f>INDEX('Volume adjustments'!$J$481:$Y$521, Y$36 + 1 + $H56*$H$59, Y$37)</f>
        <v>12.354790764686333</v>
      </c>
      <c r="Z56" s="327">
        <f>INDEX('Volume adjustments'!$J$481:$Y$521, Z$36 + 1 + $H56*$H$59, Z$37)</f>
        <v>19.093767545424335</v>
      </c>
      <c r="AA56" s="327">
        <f>INDEX('Volume adjustments'!$J$481:$Y$521, AA$36 + 1 + $H56*$H$59, AA$37)</f>
        <v>85.360372556014681</v>
      </c>
      <c r="AB56" s="327">
        <f>INDEX('Volume adjustments'!$J$481:$Y$521, AB$36 + 1 + $H56*$H$59, AB$37)</f>
        <v>84</v>
      </c>
      <c r="AC56" s="327">
        <f>INDEX('Volume adjustments'!$J$481:$Y$521, AC$36 + 1 + $H56*$H$59, AC$37)</f>
        <v>221.66515101369524</v>
      </c>
      <c r="AD56" s="327">
        <f>INDEX('Volume adjustments'!$J$481:$Y$521, AD$36 + 1 + $H56*$H$59, AD$37)</f>
        <v>228.82655060162642</v>
      </c>
      <c r="AE56" s="327">
        <f>INDEX('Volume adjustments'!$J$481:$Y$521, AE$36 + 1 + $H56*$H$59, AE$37)</f>
        <v>101.56368226471562</v>
      </c>
      <c r="AF56" s="327">
        <f>INDEX('Volume adjustments'!$J$481:$Y$521, AF$36 + 1 + $H56*$H$59, AF$37)</f>
        <v>111.82264006923236</v>
      </c>
      <c r="AG56" s="327">
        <f>INDEX('Volume adjustments'!$J$481:$Y$521, AG$36 + 1 + $H56*$H$59, AG$37)</f>
        <v>1690</v>
      </c>
      <c r="AH56" s="327">
        <f>INDEX('Volume adjustments'!$J$481:$Y$521, AH$36 + 1 + $H56*$H$59, AH$37)</f>
        <v>0</v>
      </c>
      <c r="AI56" s="327">
        <f>INDEX('Volume adjustments'!$J$481:$Y$521, AI$36 + 1 + $H56*$H$59, AI$37)</f>
        <v>0</v>
      </c>
      <c r="AJ56" s="327">
        <f>INDEX('Volume adjustments'!$J$481:$Y$521, AJ$36 + 1 + $H56*$H$59, AJ$37)</f>
        <v>422.59562841530061</v>
      </c>
      <c r="AK56" s="327">
        <f>INDEX('Volume adjustments'!$J$481:$Y$521, AK$36 + 1 + $H56*$H$59, AK$37)</f>
        <v>0</v>
      </c>
      <c r="AL56" s="327">
        <f>INDEX('Volume adjustments'!$J$481:$Y$521, AL$36 + 1 + $H56*$H$59, AL$37)</f>
        <v>21.451502732240439</v>
      </c>
      <c r="AM56" s="327">
        <f>INDEX('Volume adjustments'!$J$481:$Y$521, AM$36 + 1 + $H56*$H$59, AM$37)</f>
        <v>0</v>
      </c>
      <c r="AN56" s="327">
        <f>INDEX('Volume adjustments'!$J$481:$Y$521, AN$36 + 1 + $H56*$H$59, AN$37)</f>
        <v>184.72677595628411</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655</v>
      </c>
      <c r="S57" s="327">
        <f>INDEX('Volume adjustments'!$J$481:$Y$521, S$36 + 1 + $H57*$H$59, S$37)</f>
        <v>127731.28065018301</v>
      </c>
      <c r="T57" s="327">
        <f>INDEX('Volume adjustments'!$J$481:$Y$521, T$36 + 1 + $H57*$H$59, T$37)</f>
        <v>236008.02603429678</v>
      </c>
      <c r="U57" s="327">
        <f>INDEX('Volume adjustments'!$J$481:$Y$521, U$36 + 1 + $H57*$H$59, U$37)</f>
        <v>140107.03180154829</v>
      </c>
      <c r="V57" s="327">
        <f>INDEX('Volume adjustments'!$J$481:$Y$521, V$36 + 1 + $H57*$H$59, V$37)</f>
        <v>288835.9516806071</v>
      </c>
      <c r="W57" s="327">
        <f>INDEX('Volume adjustments'!$J$481:$Y$521, W$36 + 1 + $H57*$H$59, W$37)</f>
        <v>0</v>
      </c>
      <c r="X57" s="327">
        <f>INDEX('Volume adjustments'!$J$481:$Y$521, X$36 + 1 + $H57*$H$59, X$37)</f>
        <v>209.70333306684404</v>
      </c>
      <c r="Y57" s="327">
        <f>INDEX('Volume adjustments'!$J$481:$Y$521, Y$36 + 1 + $H57*$H$59, Y$37)</f>
        <v>1550.8293003548001</v>
      </c>
      <c r="Z57" s="327">
        <f>INDEX('Volume adjustments'!$J$481:$Y$521, Z$36 + 1 + $H57*$H$59, Z$37)</f>
        <v>4241.6156729043632</v>
      </c>
      <c r="AA57" s="327">
        <f>INDEX('Volume adjustments'!$J$481:$Y$521, AA$36 + 1 + $H57*$H$59, AA$37)</f>
        <v>43999.904575868233</v>
      </c>
      <c r="AB57" s="327">
        <f>INDEX('Volume adjustments'!$J$481:$Y$521, AB$36 + 1 + $H57*$H$59, AB$37)</f>
        <v>4601</v>
      </c>
      <c r="AC57" s="327">
        <f>INDEX('Volume adjustments'!$J$481:$Y$521, AC$36 + 1 + $H57*$H$59, AC$37)</f>
        <v>53062.523698590434</v>
      </c>
      <c r="AD57" s="327">
        <f>INDEX('Volume adjustments'!$J$481:$Y$521, AD$36 + 1 + $H57*$H$59, AD$37)</f>
        <v>158238.00579473353</v>
      </c>
      <c r="AE57" s="327">
        <f>INDEX('Volume adjustments'!$J$481:$Y$521, AE$36 + 1 + $H57*$H$59, AE$37)</f>
        <v>143304.97140890721</v>
      </c>
      <c r="AF57" s="327">
        <f>INDEX('Volume adjustments'!$J$481:$Y$521, AF$36 + 1 + $H57*$H$59, AF$37)</f>
        <v>365696.08573731495</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2499.0999358840591</v>
      </c>
      <c r="T58" s="327">
        <f>INDEX('Volume adjustments'!$J$481:$Y$521, T$36 + 1 + $H58*$H$59, T$37)</f>
        <v>4603.2947841977939</v>
      </c>
      <c r="U58" s="327">
        <f>INDEX('Volume adjustments'!$J$481:$Y$521, U$36 + 1 + $H58*$H$59, U$37)</f>
        <v>2732.7628621739186</v>
      </c>
      <c r="V58" s="327">
        <f>INDEX('Volume adjustments'!$J$481:$Y$521, V$36 + 1 + $H58*$H$59, V$37)</f>
        <v>5638.7458747519931</v>
      </c>
      <c r="W58" s="327">
        <f>INDEX('Volume adjustments'!$J$481:$Y$521, W$36 + 1 + $H58*$H$59, W$37)</f>
        <v>0</v>
      </c>
      <c r="X58" s="327">
        <f>INDEX('Volume adjustments'!$J$481:$Y$521, X$36 + 1 + $H58*$H$59, X$37)</f>
        <v>5.3092033591159886</v>
      </c>
      <c r="Y58" s="327">
        <f>INDEX('Volume adjustments'!$J$481:$Y$521, Y$36 + 1 + $H58*$H$59, Y$37)</f>
        <v>39.263410888346151</v>
      </c>
      <c r="Z58" s="327">
        <f>INDEX('Volume adjustments'!$J$481:$Y$521, Z$36 + 1 + $H58*$H$59, Z$37)</f>
        <v>107.38789817653793</v>
      </c>
      <c r="AA58" s="327">
        <f>INDEX('Volume adjustments'!$J$481:$Y$521, AA$36 + 1 + $H58*$H$59, AA$37)</f>
        <v>1113.9758141112613</v>
      </c>
      <c r="AB58" s="327">
        <f>INDEX('Volume adjustments'!$J$481:$Y$521, AB$36 + 1 + $H58*$H$59, AB$37)</f>
        <v>0</v>
      </c>
      <c r="AC58" s="327">
        <f>INDEX('Volume adjustments'!$J$481:$Y$521, AC$36 + 1 + $H58*$H$59, AC$37)</f>
        <v>1134.4105223239142</v>
      </c>
      <c r="AD58" s="327">
        <f>INDEX('Volume adjustments'!$J$481:$Y$521, AD$36 + 1 + $H58*$H$59, AD$37)</f>
        <v>3113.0053678888548</v>
      </c>
      <c r="AE58" s="327">
        <f>INDEX('Volume adjustments'!$J$481:$Y$521, AE$36 + 1 + $H58*$H$59, AE$37)</f>
        <v>2819.2288129552148</v>
      </c>
      <c r="AF58" s="327">
        <f>INDEX('Volume adjustments'!$J$481:$Y$521, AF$36 + 1 + $H58*$H$59, AF$37)</f>
        <v>7194.3138577779855</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163.96744621098219</v>
      </c>
      <c r="S59" s="185">
        <f>INDEX('Volume adjustments'!$J$481:$Y$521, S$36 + 1 + $H59*$H$59, S$37)</f>
        <v>20419.758138088084</v>
      </c>
      <c r="T59" s="185">
        <f>INDEX('Volume adjustments'!$J$481:$Y$521, T$36 + 1 + $H59*$H$59, T$37)</f>
        <v>30590.280675223868</v>
      </c>
      <c r="U59" s="185">
        <f>INDEX('Volume adjustments'!$J$481:$Y$521, U$36 + 1 + $H59*$H$59, U$37)</f>
        <v>18124.274444334442</v>
      </c>
      <c r="V59" s="185">
        <f>INDEX('Volume adjustments'!$J$481:$Y$521, V$36 + 1 + $H59*$H$59, V$37)</f>
        <v>41317.505486228503</v>
      </c>
      <c r="W59" s="185">
        <f>INDEX('Volume adjustments'!$J$481:$Y$521, W$36 + 1 + $H59*$H$59, W$37)</f>
        <v>134.07422686454896</v>
      </c>
      <c r="X59" s="185">
        <f>INDEX('Volume adjustments'!$J$481:$Y$521, X$36 + 1 + $H59*$H$59, X$37)</f>
        <v>25.783798023612828</v>
      </c>
      <c r="Y59" s="185">
        <f>INDEX('Volume adjustments'!$J$481:$Y$521, Y$36 + 1 + $H59*$H$59, Y$37)</f>
        <v>120.58615105900401</v>
      </c>
      <c r="Z59" s="185">
        <f>INDEX('Volume adjustments'!$J$481:$Y$521, Z$36 + 1 + $H59*$H$59, Z$37)</f>
        <v>533.20829219812026</v>
      </c>
      <c r="AA59" s="185">
        <f>INDEX('Volume adjustments'!$J$481:$Y$521, AA$36 + 1 + $H59*$H$59, AA$37)</f>
        <v>5341.0175559295794</v>
      </c>
      <c r="AB59" s="185">
        <f>INDEX('Volume adjustments'!$J$481:$Y$521, AB$36 + 1 + $H59*$H$59, AB$37)</f>
        <v>153.60635938779083</v>
      </c>
      <c r="AC59" s="185">
        <f>INDEX('Volume adjustments'!$J$481:$Y$521, AC$36 + 1 + $H59*$H$59, AC$37)</f>
        <v>7814.0701927093742</v>
      </c>
      <c r="AD59" s="185">
        <f>INDEX('Volume adjustments'!$J$481:$Y$521, AD$36 + 1 + $H59*$H$59, AD$37)</f>
        <v>29640.246941576865</v>
      </c>
      <c r="AE59" s="185">
        <f>INDEX('Volume adjustments'!$J$481:$Y$521, AE$36 + 1 + $H59*$H$59, AE$37)</f>
        <v>27016.390979186468</v>
      </c>
      <c r="AF59" s="185">
        <f>INDEX('Volume adjustments'!$J$481:$Y$521, AF$36 + 1 + $H59*$H$59, AF$37)</f>
        <v>66426.566205893992</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5589.0440166666667</v>
      </c>
      <c r="AK59" s="185">
        <f>INDEX('Volume adjustments'!$J$481:$Y$521, AK$36 + 1 + $H59*$H$59, AK$37)</f>
        <v>0</v>
      </c>
      <c r="AL59" s="185">
        <f>INDEX('Volume adjustments'!$J$481:$Y$521, AL$36 + 1 + $H59*$H$59, AL$37)</f>
        <v>70.108999999999995</v>
      </c>
      <c r="AM59" s="185">
        <f>INDEX('Volume adjustments'!$J$481:$Y$521, AM$36 + 1 + $H59*$H$59, AM$37)</f>
        <v>0</v>
      </c>
      <c r="AN59" s="185">
        <f>INDEX('Volume adjustments'!$J$481:$Y$521, AN$36 + 1 + $H59*$H$59, AN$37)</f>
        <v>8614.4963333333344</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234232551.00399196</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410063.92190812534</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799578.29388990486</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233022908.78819391</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61800805.124548405</v>
      </c>
      <c r="I76" s="119"/>
      <c r="J76" s="311">
        <f t="shared" ref="J76:AO76" si="9">J53 * thousand * J40 / hundred</f>
        <v>40164554.810339257</v>
      </c>
      <c r="K76" s="311">
        <f t="shared" si="9"/>
        <v>0</v>
      </c>
      <c r="L76" s="311">
        <f t="shared" si="9"/>
        <v>167.51050894015768</v>
      </c>
      <c r="M76" s="311">
        <f t="shared" si="9"/>
        <v>383839.21649371705</v>
      </c>
      <c r="N76" s="311">
        <f t="shared" si="9"/>
        <v>1493463.2064149089</v>
      </c>
      <c r="O76" s="311">
        <f t="shared" si="9"/>
        <v>1722458.2273789765</v>
      </c>
      <c r="P76" s="311">
        <f t="shared" si="9"/>
        <v>5293484.149894054</v>
      </c>
      <c r="Q76" s="311">
        <f t="shared" si="9"/>
        <v>0</v>
      </c>
      <c r="R76" s="311">
        <f t="shared" si="9"/>
        <v>2613.5254569345307</v>
      </c>
      <c r="S76" s="311">
        <f t="shared" si="9"/>
        <v>1581882.9007555037</v>
      </c>
      <c r="T76" s="311">
        <f t="shared" si="9"/>
        <v>2357852.2900730199</v>
      </c>
      <c r="U76" s="311">
        <f t="shared" si="9"/>
        <v>1395715.9626435104</v>
      </c>
      <c r="V76" s="311">
        <f t="shared" si="9"/>
        <v>3180246.9908728222</v>
      </c>
      <c r="W76" s="311">
        <f t="shared" si="9"/>
        <v>0</v>
      </c>
      <c r="X76" s="311">
        <f t="shared" si="9"/>
        <v>10417.376313738851</v>
      </c>
      <c r="Y76" s="311">
        <f t="shared" si="9"/>
        <v>10907.613189009386</v>
      </c>
      <c r="Z76" s="311">
        <f t="shared" si="9"/>
        <v>40545.185848485584</v>
      </c>
      <c r="AA76" s="311">
        <f t="shared" si="9"/>
        <v>406131.24850790249</v>
      </c>
      <c r="AB76" s="311">
        <f t="shared" si="9"/>
        <v>6197.4671164198899</v>
      </c>
      <c r="AC76" s="311">
        <f t="shared" si="9"/>
        <v>315575.7587771386</v>
      </c>
      <c r="AD76" s="311">
        <f t="shared" si="9"/>
        <v>1197020.9585261391</v>
      </c>
      <c r="AE76" s="311">
        <f t="shared" si="9"/>
        <v>1091055.6524105666</v>
      </c>
      <c r="AF76" s="311">
        <f t="shared" si="9"/>
        <v>2682633.6865275768</v>
      </c>
      <c r="AG76" s="311">
        <f t="shared" si="9"/>
        <v>951815.8552380451</v>
      </c>
      <c r="AH76" s="311">
        <f t="shared" si="9"/>
        <v>-16603.125595535916</v>
      </c>
      <c r="AI76" s="311">
        <f t="shared" si="9"/>
        <v>0</v>
      </c>
      <c r="AJ76" s="311">
        <f t="shared" si="9"/>
        <v>-179121.63634078138</v>
      </c>
      <c r="AK76" s="311">
        <f t="shared" si="9"/>
        <v>0</v>
      </c>
      <c r="AL76" s="311">
        <f t="shared" si="9"/>
        <v>-6933.3746984507552</v>
      </c>
      <c r="AM76" s="311">
        <f t="shared" si="9"/>
        <v>0</v>
      </c>
      <c r="AN76" s="311">
        <f t="shared" si="9"/>
        <v>-2285116.3321035048</v>
      </c>
      <c r="AO76" s="311">
        <f t="shared" si="9"/>
        <v>0</v>
      </c>
    </row>
    <row r="77" spans="1:43" x14ac:dyDescent="0.25">
      <c r="D77" s="78"/>
      <c r="F77" t="s">
        <v>157</v>
      </c>
      <c r="G77" t="s">
        <v>277</v>
      </c>
      <c r="H77" s="79">
        <f t="shared" si="8"/>
        <v>35651146.11635612</v>
      </c>
      <c r="I77" s="53"/>
      <c r="J77" s="205">
        <f t="shared" ref="J77" si="10">J54 * thousand * J41 / hundred</f>
        <v>19859374.964935556</v>
      </c>
      <c r="K77" s="205">
        <f t="shared" ref="K77:AO77" si="11">K54 * thousand * K41 / hundred</f>
        <v>3816.5693922350965</v>
      </c>
      <c r="L77" s="205">
        <f t="shared" si="11"/>
        <v>129.67931906245283</v>
      </c>
      <c r="M77" s="205">
        <f t="shared" si="11"/>
        <v>297202.72500141693</v>
      </c>
      <c r="N77" s="205">
        <f t="shared" si="11"/>
        <v>1156372.9869879195</v>
      </c>
      <c r="O77" s="205">
        <f t="shared" si="11"/>
        <v>1333681.4437749116</v>
      </c>
      <c r="P77" s="205">
        <f t="shared" si="11"/>
        <v>4098689.5771475825</v>
      </c>
      <c r="Q77" s="205">
        <f t="shared" si="11"/>
        <v>2811.2453578781924</v>
      </c>
      <c r="R77" s="205">
        <f t="shared" si="11"/>
        <v>1802.7176644162353</v>
      </c>
      <c r="S77" s="205">
        <f t="shared" si="11"/>
        <v>1093357.5500479084</v>
      </c>
      <c r="T77" s="205">
        <f t="shared" si="11"/>
        <v>1629685.7503745842</v>
      </c>
      <c r="U77" s="205">
        <f t="shared" si="11"/>
        <v>964682.31935768691</v>
      </c>
      <c r="V77" s="205">
        <f t="shared" si="11"/>
        <v>2198105.5927943485</v>
      </c>
      <c r="W77" s="205">
        <f t="shared" si="11"/>
        <v>0</v>
      </c>
      <c r="X77" s="205">
        <f t="shared" si="11"/>
        <v>6486.8369240488973</v>
      </c>
      <c r="Y77" s="205">
        <f t="shared" si="11"/>
        <v>6792.1044471047007</v>
      </c>
      <c r="Z77" s="205">
        <f t="shared" si="11"/>
        <v>25247.240834288863</v>
      </c>
      <c r="AA77" s="205">
        <f t="shared" si="11"/>
        <v>252895.46038157877</v>
      </c>
      <c r="AB77" s="205">
        <f t="shared" si="11"/>
        <v>3831.5560839434429</v>
      </c>
      <c r="AC77" s="205">
        <f t="shared" si="11"/>
        <v>194993.73770026996</v>
      </c>
      <c r="AD77" s="205">
        <f t="shared" si="11"/>
        <v>739643.56386198779</v>
      </c>
      <c r="AE77" s="205">
        <f t="shared" si="11"/>
        <v>674167.54834190791</v>
      </c>
      <c r="AF77" s="205">
        <f t="shared" si="11"/>
        <v>1657609.8309466911</v>
      </c>
      <c r="AG77" s="205">
        <f t="shared" si="11"/>
        <v>578509.97228052258</v>
      </c>
      <c r="AH77" s="205">
        <f t="shared" si="11"/>
        <v>-14944.024211581049</v>
      </c>
      <c r="AI77" s="205">
        <f t="shared" si="11"/>
        <v>0</v>
      </c>
      <c r="AJ77" s="205">
        <f t="shared" si="11"/>
        <v>-145969.9335472282</v>
      </c>
      <c r="AK77" s="205">
        <f t="shared" si="11"/>
        <v>0</v>
      </c>
      <c r="AL77" s="205">
        <f t="shared" si="11"/>
        <v>-4747.4897936340567</v>
      </c>
      <c r="AM77" s="205">
        <f t="shared" si="11"/>
        <v>0</v>
      </c>
      <c r="AN77" s="205">
        <f t="shared" si="11"/>
        <v>-963083.41004929109</v>
      </c>
      <c r="AO77" s="205">
        <f t="shared" si="11"/>
        <v>0</v>
      </c>
    </row>
    <row r="78" spans="1:43" x14ac:dyDescent="0.25">
      <c r="D78" s="78"/>
      <c r="F78" t="s">
        <v>158</v>
      </c>
      <c r="G78" t="s">
        <v>277</v>
      </c>
      <c r="H78" s="79">
        <f t="shared" si="8"/>
        <v>4196819.6379033746</v>
      </c>
      <c r="I78" s="53"/>
      <c r="J78" s="205">
        <f t="shared" ref="J78" si="12">J55 * thousand * J42 / hundred</f>
        <v>1960917.5818516847</v>
      </c>
      <c r="K78" s="205">
        <f t="shared" ref="K78:AO78" si="13">K55 * thousand * K42 / hundred</f>
        <v>923.83108670053059</v>
      </c>
      <c r="L78" s="205">
        <f t="shared" si="13"/>
        <v>10.39876312754868</v>
      </c>
      <c r="M78" s="205">
        <f t="shared" si="13"/>
        <v>23817.071904058565</v>
      </c>
      <c r="N78" s="205">
        <f t="shared" si="13"/>
        <v>92668.821249911911</v>
      </c>
      <c r="O78" s="205">
        <f t="shared" si="13"/>
        <v>106877.87479317246</v>
      </c>
      <c r="P78" s="205">
        <f t="shared" si="13"/>
        <v>328458.668662704</v>
      </c>
      <c r="Q78" s="205">
        <f t="shared" si="13"/>
        <v>866.06150620235849</v>
      </c>
      <c r="R78" s="205">
        <f t="shared" si="13"/>
        <v>179.34570252451701</v>
      </c>
      <c r="S78" s="205">
        <f t="shared" si="13"/>
        <v>108718.32788702539</v>
      </c>
      <c r="T78" s="205">
        <f t="shared" si="13"/>
        <v>162048.33588899366</v>
      </c>
      <c r="U78" s="205">
        <f t="shared" si="13"/>
        <v>95923.502109235764</v>
      </c>
      <c r="V78" s="205">
        <f t="shared" si="13"/>
        <v>218569.29494255953</v>
      </c>
      <c r="W78" s="205">
        <f t="shared" si="13"/>
        <v>0</v>
      </c>
      <c r="X78" s="205">
        <f t="shared" si="13"/>
        <v>844.85870851149093</v>
      </c>
      <c r="Y78" s="205">
        <f t="shared" si="13"/>
        <v>884.61736566583943</v>
      </c>
      <c r="Z78" s="205">
        <f t="shared" si="13"/>
        <v>3288.2515060085821</v>
      </c>
      <c r="AA78" s="205">
        <f t="shared" si="13"/>
        <v>32937.61420982948</v>
      </c>
      <c r="AB78" s="205">
        <f t="shared" si="13"/>
        <v>593.61993616814823</v>
      </c>
      <c r="AC78" s="205">
        <f t="shared" si="13"/>
        <v>30198.01588460886</v>
      </c>
      <c r="AD78" s="205">
        <f t="shared" si="13"/>
        <v>114546.78150963213</v>
      </c>
      <c r="AE78" s="205">
        <f t="shared" si="13"/>
        <v>104406.70853723092</v>
      </c>
      <c r="AF78" s="205">
        <f t="shared" si="13"/>
        <v>256710.052143193</v>
      </c>
      <c r="AG78" s="205">
        <f t="shared" si="13"/>
        <v>640832.8031429064</v>
      </c>
      <c r="AH78" s="205">
        <f t="shared" si="13"/>
        <v>-580.03078623374961</v>
      </c>
      <c r="AI78" s="205">
        <f t="shared" si="13"/>
        <v>0</v>
      </c>
      <c r="AJ78" s="205">
        <f t="shared" si="13"/>
        <v>-12309.879706874712</v>
      </c>
      <c r="AK78" s="205">
        <f t="shared" si="13"/>
        <v>0</v>
      </c>
      <c r="AL78" s="205">
        <f t="shared" si="13"/>
        <v>-430.30810797140822</v>
      </c>
      <c r="AM78" s="205">
        <f t="shared" si="13"/>
        <v>0</v>
      </c>
      <c r="AN78" s="205">
        <f t="shared" si="13"/>
        <v>-75082.582787200648</v>
      </c>
      <c r="AO78" s="205">
        <f t="shared" si="13"/>
        <v>0</v>
      </c>
    </row>
    <row r="79" spans="1:43" x14ac:dyDescent="0.25">
      <c r="D79" s="78"/>
      <c r="F79" t="s">
        <v>159</v>
      </c>
      <c r="G79" t="s">
        <v>277</v>
      </c>
      <c r="H79" s="79">
        <f t="shared" si="8"/>
        <v>28073048.387258403</v>
      </c>
      <c r="I79" s="53"/>
      <c r="J79" s="311">
        <f t="shared" ref="J79" si="14">J56 * J43 * days_in_year / hundred</f>
        <v>23648025.043543953</v>
      </c>
      <c r="K79" s="311">
        <f t="shared" ref="K79:AO79" si="15">K56 * K43 * days_in_year / hundred</f>
        <v>0</v>
      </c>
      <c r="L79" s="311">
        <f t="shared" si="15"/>
        <v>962.97455328044248</v>
      </c>
      <c r="M79" s="311">
        <f t="shared" si="15"/>
        <v>1426736.9637702196</v>
      </c>
      <c r="N79" s="311">
        <f t="shared" si="15"/>
        <v>1121940.9765384477</v>
      </c>
      <c r="O79" s="311">
        <f t="shared" si="15"/>
        <v>531322.47333312978</v>
      </c>
      <c r="P79" s="311">
        <f t="shared" si="15"/>
        <v>510688.16189474543</v>
      </c>
      <c r="Q79" s="311">
        <f t="shared" si="15"/>
        <v>0</v>
      </c>
      <c r="R79" s="311">
        <f t="shared" si="15"/>
        <v>1645.7781281904352</v>
      </c>
      <c r="S79" s="311">
        <f t="shared" si="15"/>
        <v>181772.2232776428</v>
      </c>
      <c r="T79" s="311">
        <f t="shared" si="15"/>
        <v>134764.09013370707</v>
      </c>
      <c r="U79" s="311">
        <f t="shared" si="15"/>
        <v>49458.968802107003</v>
      </c>
      <c r="V79" s="311">
        <f t="shared" si="15"/>
        <v>49389.901070836306</v>
      </c>
      <c r="W79" s="311">
        <f t="shared" si="15"/>
        <v>0</v>
      </c>
      <c r="X79" s="311">
        <f t="shared" si="15"/>
        <v>692.60868462147778</v>
      </c>
      <c r="Y79" s="311">
        <f t="shared" si="15"/>
        <v>634.8912942363545</v>
      </c>
      <c r="Z79" s="311">
        <f t="shared" si="15"/>
        <v>981.19563654709327</v>
      </c>
      <c r="AA79" s="311">
        <f t="shared" si="15"/>
        <v>4386.5216692693593</v>
      </c>
      <c r="AB79" s="311">
        <f t="shared" si="15"/>
        <v>39850.275439218778</v>
      </c>
      <c r="AC79" s="311">
        <f t="shared" si="15"/>
        <v>105159.73003775928</v>
      </c>
      <c r="AD79" s="311">
        <f t="shared" si="15"/>
        <v>108557.15558668032</v>
      </c>
      <c r="AE79" s="311">
        <f t="shared" si="15"/>
        <v>48182.627534169245</v>
      </c>
      <c r="AF79" s="311">
        <f t="shared" si="15"/>
        <v>53049.559608327763</v>
      </c>
      <c r="AG79" s="311">
        <f t="shared" si="15"/>
        <v>0</v>
      </c>
      <c r="AH79" s="311">
        <f t="shared" si="15"/>
        <v>0</v>
      </c>
      <c r="AI79" s="311">
        <f t="shared" si="15"/>
        <v>0</v>
      </c>
      <c r="AJ79" s="311">
        <f t="shared" si="15"/>
        <v>0</v>
      </c>
      <c r="AK79" s="311">
        <f t="shared" si="15"/>
        <v>0</v>
      </c>
      <c r="AL79" s="311">
        <f t="shared" si="15"/>
        <v>0</v>
      </c>
      <c r="AM79" s="311">
        <f t="shared" si="15"/>
        <v>0</v>
      </c>
      <c r="AN79" s="311">
        <f t="shared" si="15"/>
        <v>54846.266721311855</v>
      </c>
      <c r="AO79" s="311">
        <f t="shared" si="15"/>
        <v>0</v>
      </c>
    </row>
    <row r="80" spans="1:43" x14ac:dyDescent="0.25">
      <c r="D80" s="78"/>
      <c r="F80" t="s">
        <v>735</v>
      </c>
      <c r="G80" t="s">
        <v>277</v>
      </c>
      <c r="H80" s="79">
        <f t="shared" si="8"/>
        <v>26906178.234543439</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10892.513650208422</v>
      </c>
      <c r="S80" s="388">
        <f t="shared" si="17"/>
        <v>2124144.6076957579</v>
      </c>
      <c r="T80" s="388">
        <f t="shared" si="17"/>
        <v>3924764.3437211029</v>
      </c>
      <c r="U80" s="388">
        <f t="shared" si="17"/>
        <v>2329950.7731122905</v>
      </c>
      <c r="V80" s="388">
        <f t="shared" si="17"/>
        <v>4803281.7501556547</v>
      </c>
      <c r="W80" s="388">
        <f t="shared" si="17"/>
        <v>0</v>
      </c>
      <c r="X80" s="388">
        <f t="shared" si="17"/>
        <v>3619.0313777329761</v>
      </c>
      <c r="Y80" s="388">
        <f t="shared" si="17"/>
        <v>26763.999491141542</v>
      </c>
      <c r="Z80" s="388">
        <f t="shared" si="17"/>
        <v>73201.221878680371</v>
      </c>
      <c r="AA80" s="388">
        <f t="shared" si="17"/>
        <v>759344.32204072911</v>
      </c>
      <c r="AB80" s="388">
        <f t="shared" si="17"/>
        <v>81561.086129222342</v>
      </c>
      <c r="AC80" s="388">
        <f t="shared" si="17"/>
        <v>940629.65999014047</v>
      </c>
      <c r="AD80" s="388">
        <f t="shared" si="17"/>
        <v>2805056.2094198316</v>
      </c>
      <c r="AE80" s="388">
        <f t="shared" si="17"/>
        <v>2540341.0379977454</v>
      </c>
      <c r="AF80" s="388">
        <f t="shared" si="17"/>
        <v>6482627.677883205</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955318.26111435355</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77476.443610529823</v>
      </c>
      <c r="T81" s="312">
        <f t="shared" si="19"/>
        <v>142710.14281963167</v>
      </c>
      <c r="U81" s="312">
        <f t="shared" si="19"/>
        <v>84720.400633866549</v>
      </c>
      <c r="V81" s="312">
        <f t="shared" si="19"/>
        <v>174810.92713676824</v>
      </c>
      <c r="W81" s="312">
        <f t="shared" si="19"/>
        <v>0</v>
      </c>
      <c r="X81" s="312">
        <f t="shared" si="19"/>
        <v>153.47998065294988</v>
      </c>
      <c r="Y81" s="312">
        <f t="shared" si="19"/>
        <v>1135.0379964566991</v>
      </c>
      <c r="Z81" s="312">
        <f t="shared" si="19"/>
        <v>3104.4003063465848</v>
      </c>
      <c r="AA81" s="312">
        <f t="shared" si="19"/>
        <v>32203.133847583187</v>
      </c>
      <c r="AB81" s="312">
        <f t="shared" si="19"/>
        <v>0</v>
      </c>
      <c r="AC81" s="312">
        <f t="shared" si="19"/>
        <v>34921.291525977424</v>
      </c>
      <c r="AD81" s="312">
        <f t="shared" si="19"/>
        <v>95829.654110823481</v>
      </c>
      <c r="AE81" s="312">
        <f t="shared" si="19"/>
        <v>86786.1407473203</v>
      </c>
      <c r="AF81" s="312">
        <f t="shared" si="19"/>
        <v>221467.20839839667</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325971.69263954734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279.36548834205649</v>
      </c>
      <c r="S82" s="312">
        <f t="shared" si="21"/>
        <v>34790.904145286244</v>
      </c>
      <c r="T82" s="312">
        <f t="shared" si="21"/>
        <v>52119.301098086537</v>
      </c>
      <c r="U82" s="312">
        <f t="shared" si="21"/>
        <v>30879.89047821016</v>
      </c>
      <c r="V82" s="312">
        <f t="shared" si="21"/>
        <v>70396.199757746304</v>
      </c>
      <c r="W82" s="312">
        <f t="shared" si="21"/>
        <v>162.20765341485722</v>
      </c>
      <c r="X82" s="312">
        <f t="shared" si="21"/>
        <v>31.194133811848484</v>
      </c>
      <c r="Y82" s="312">
        <f t="shared" si="21"/>
        <v>145.88931113040394</v>
      </c>
      <c r="Z82" s="312">
        <f t="shared" si="21"/>
        <v>645.0938997110851</v>
      </c>
      <c r="AA82" s="312">
        <f t="shared" si="21"/>
        <v>6461.7484273852551</v>
      </c>
      <c r="AB82" s="312">
        <f t="shared" si="21"/>
        <v>126.83184806983218</v>
      </c>
      <c r="AC82" s="312">
        <f t="shared" si="21"/>
        <v>6452.0308106950251</v>
      </c>
      <c r="AD82" s="312">
        <f t="shared" si="21"/>
        <v>24473.773819192465</v>
      </c>
      <c r="AE82" s="312">
        <f t="shared" si="21"/>
        <v>22307.271715338342</v>
      </c>
      <c r="AF82" s="312">
        <f t="shared" si="21"/>
        <v>54848.016621219671</v>
      </c>
      <c r="AG82" s="312">
        <f t="shared" si="21"/>
        <v>0</v>
      </c>
      <c r="AH82" s="312">
        <f t="shared" si="21"/>
        <v>0</v>
      </c>
      <c r="AI82" s="312">
        <f t="shared" si="21"/>
        <v>0</v>
      </c>
      <c r="AJ82" s="312">
        <f t="shared" si="21"/>
        <v>10644.006526311994</v>
      </c>
      <c r="AK82" s="312">
        <f t="shared" si="21"/>
        <v>0</v>
      </c>
      <c r="AL82" s="312">
        <f t="shared" si="21"/>
        <v>108.81018406136373</v>
      </c>
      <c r="AM82" s="312">
        <f t="shared" si="21"/>
        <v>0</v>
      </c>
      <c r="AN82" s="312">
        <f t="shared" si="21"/>
        <v>11099.156721533915</v>
      </c>
      <c r="AO82" s="312">
        <f t="shared" si="21"/>
        <v>0</v>
      </c>
    </row>
    <row r="83" spans="1:43" x14ac:dyDescent="0.25">
      <c r="D83"/>
      <c r="E83" s="24"/>
      <c r="F83" s="98" t="s">
        <v>100</v>
      </c>
      <c r="G83" s="142" t="s">
        <v>277</v>
      </c>
      <c r="H83" s="157">
        <f t="shared" si="8"/>
        <v>157909287.45436361</v>
      </c>
      <c r="I83" s="158"/>
      <c r="J83" s="206">
        <f t="shared" ref="J83" si="22">SUM(J76:J82)</f>
        <v>85632872.400670454</v>
      </c>
      <c r="K83" s="206">
        <f t="shared" ref="K83:AO83" si="23">SUM(K76:K82)</f>
        <v>4740.4004789356268</v>
      </c>
      <c r="L83" s="206">
        <f t="shared" si="23"/>
        <v>1270.5631444106016</v>
      </c>
      <c r="M83" s="206">
        <f t="shared" si="23"/>
        <v>2131595.9771694122</v>
      </c>
      <c r="N83" s="206">
        <f t="shared" si="23"/>
        <v>3864445.9911911883</v>
      </c>
      <c r="O83" s="206">
        <f t="shared" si="23"/>
        <v>3694340.0192801901</v>
      </c>
      <c r="P83" s="206">
        <f t="shared" si="23"/>
        <v>10231320.557599086</v>
      </c>
      <c r="Q83" s="206">
        <f t="shared" si="23"/>
        <v>3677.3068640805509</v>
      </c>
      <c r="R83" s="206">
        <f t="shared" si="23"/>
        <v>17413.246090616198</v>
      </c>
      <c r="S83" s="206">
        <f t="shared" si="23"/>
        <v>5202142.9574196544</v>
      </c>
      <c r="T83" s="206">
        <f t="shared" si="23"/>
        <v>8403944.2541091256</v>
      </c>
      <c r="U83" s="206">
        <f t="shared" si="23"/>
        <v>4951331.817136908</v>
      </c>
      <c r="V83" s="206">
        <f t="shared" si="23"/>
        <v>10694800.656730734</v>
      </c>
      <c r="W83" s="206">
        <f t="shared" si="23"/>
        <v>162.20765341485722</v>
      </c>
      <c r="X83" s="206">
        <f t="shared" si="23"/>
        <v>22245.386123118493</v>
      </c>
      <c r="Y83" s="206">
        <f t="shared" si="23"/>
        <v>47264.153094744921</v>
      </c>
      <c r="Z83" s="206">
        <f t="shared" si="23"/>
        <v>147012.5899100682</v>
      </c>
      <c r="AA83" s="206">
        <f t="shared" si="23"/>
        <v>1494360.0490842776</v>
      </c>
      <c r="AB83" s="206">
        <f t="shared" si="23"/>
        <v>132160.83655304243</v>
      </c>
      <c r="AC83" s="206">
        <f t="shared" si="23"/>
        <v>1627930.2247265894</v>
      </c>
      <c r="AD83" s="206">
        <f t="shared" si="23"/>
        <v>5085128.096834287</v>
      </c>
      <c r="AE83" s="206">
        <f t="shared" si="23"/>
        <v>4567246.9872842785</v>
      </c>
      <c r="AF83" s="206">
        <f t="shared" si="23"/>
        <v>11408946.03212861</v>
      </c>
      <c r="AG83" s="206">
        <f t="shared" si="23"/>
        <v>2171158.6306614741</v>
      </c>
      <c r="AH83" s="206">
        <f t="shared" si="23"/>
        <v>-32127.180593350713</v>
      </c>
      <c r="AI83" s="206">
        <f t="shared" si="23"/>
        <v>0</v>
      </c>
      <c r="AJ83" s="206">
        <f t="shared" si="23"/>
        <v>-326757.44306857232</v>
      </c>
      <c r="AK83" s="206">
        <f t="shared" si="23"/>
        <v>0</v>
      </c>
      <c r="AL83" s="206">
        <f t="shared" si="23"/>
        <v>-12002.362415994858</v>
      </c>
      <c r="AM83" s="206">
        <f t="shared" si="23"/>
        <v>0</v>
      </c>
      <c r="AN83" s="206">
        <f t="shared" si="23"/>
        <v>-3257336.9014971512</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75113621.333830297</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1073992.5006865829</v>
      </c>
      <c r="K115" s="348"/>
      <c r="L115" s="348"/>
      <c r="M115" s="349">
        <f t="shared" ref="M115:P122" si="51">SUMIF($J105:$AO105, M105, $J$56:$AO$56)</f>
        <v>32602.615982435935</v>
      </c>
      <c r="N115" s="349">
        <f t="shared" si="51"/>
        <v>25637.669550792689</v>
      </c>
      <c r="O115" s="349">
        <f t="shared" si="51"/>
        <v>12141.342798845388</v>
      </c>
      <c r="P115" s="349">
        <f t="shared" si="51"/>
        <v>11669.824537967152</v>
      </c>
      <c r="Q115" s="348"/>
      <c r="R115" s="348"/>
      <c r="S115" s="349">
        <f t="shared" ref="S115:V122" si="52">SUMIF($J105:$AO105, S105, $J$56:$AO$56)</f>
        <v>2774.6676328395824</v>
      </c>
      <c r="T115" s="349">
        <f t="shared" si="52"/>
        <v>2059.4729263344361</v>
      </c>
      <c r="U115" s="349">
        <f t="shared" si="52"/>
        <v>770.39444342219178</v>
      </c>
      <c r="V115" s="349">
        <f t="shared" si="52"/>
        <v>835.61188314604567</v>
      </c>
      <c r="W115" s="348"/>
      <c r="X115" s="349">
        <f t="shared" ref="X115:AA122" si="53">SUMIF($J105:$AO105, X105, $J$56:$AO$56)</f>
        <v>2774.6676328395824</v>
      </c>
      <c r="Y115" s="349">
        <f t="shared" si="53"/>
        <v>2059.4729263344361</v>
      </c>
      <c r="Z115" s="349">
        <f t="shared" si="53"/>
        <v>770.39444342219178</v>
      </c>
      <c r="AA115" s="349">
        <f t="shared" si="53"/>
        <v>835.61188314604567</v>
      </c>
      <c r="AB115" s="348"/>
      <c r="AC115" s="349">
        <f t="shared" ref="AC115:AG122" si="54">SUMIF($J105:$AO105, AC105, $J$56:$AO$56)</f>
        <v>221.66515101369524</v>
      </c>
      <c r="AD115" s="349">
        <f t="shared" si="54"/>
        <v>228.82655060162642</v>
      </c>
      <c r="AE115" s="349">
        <f t="shared" si="54"/>
        <v>101.56368226471562</v>
      </c>
      <c r="AF115" s="349">
        <f t="shared" si="54"/>
        <v>111.82264006923236</v>
      </c>
      <c r="AG115" s="349">
        <f t="shared" si="54"/>
        <v>1690</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1073992.5006865829</v>
      </c>
      <c r="K116" s="344"/>
      <c r="L116" s="344"/>
      <c r="M116" s="350">
        <f t="shared" si="51"/>
        <v>58240.285533228627</v>
      </c>
      <c r="N116" s="350">
        <f t="shared" si="51"/>
        <v>58240.285533228627</v>
      </c>
      <c r="O116" s="350">
        <f t="shared" si="51"/>
        <v>12141.342798845388</v>
      </c>
      <c r="P116" s="350">
        <f t="shared" si="51"/>
        <v>11669.824537967152</v>
      </c>
      <c r="Q116" s="344"/>
      <c r="R116" s="344"/>
      <c r="S116" s="350">
        <f t="shared" si="52"/>
        <v>4834.1405591740186</v>
      </c>
      <c r="T116" s="350">
        <f t="shared" si="52"/>
        <v>4834.1405591740186</v>
      </c>
      <c r="U116" s="350">
        <f t="shared" si="52"/>
        <v>770.39444342219178</v>
      </c>
      <c r="V116" s="350">
        <f t="shared" si="52"/>
        <v>835.61188314604567</v>
      </c>
      <c r="W116" s="344"/>
      <c r="X116" s="350">
        <f t="shared" si="53"/>
        <v>4834.1405591740186</v>
      </c>
      <c r="Y116" s="350">
        <f t="shared" si="53"/>
        <v>4834.1405591740186</v>
      </c>
      <c r="Z116" s="350">
        <f t="shared" si="53"/>
        <v>770.39444342219178</v>
      </c>
      <c r="AA116" s="350">
        <f t="shared" si="53"/>
        <v>835.61188314604567</v>
      </c>
      <c r="AB116" s="344"/>
      <c r="AC116" s="350">
        <f t="shared" si="54"/>
        <v>450.49170161532163</v>
      </c>
      <c r="AD116" s="350">
        <f t="shared" si="54"/>
        <v>450.49170161532163</v>
      </c>
      <c r="AE116" s="350">
        <f t="shared" si="54"/>
        <v>101.56368226471562</v>
      </c>
      <c r="AF116" s="350">
        <f t="shared" si="54"/>
        <v>111.82264006923236</v>
      </c>
      <c r="AG116" s="350">
        <f t="shared" si="54"/>
        <v>1690</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1073992.5006865829</v>
      </c>
      <c r="K117" s="344"/>
      <c r="L117" s="344"/>
      <c r="M117" s="350">
        <f t="shared" si="51"/>
        <v>32602.615982435935</v>
      </c>
      <c r="N117" s="350">
        <f t="shared" si="51"/>
        <v>37779.012349638077</v>
      </c>
      <c r="O117" s="350">
        <f t="shared" si="51"/>
        <v>37779.012349638077</v>
      </c>
      <c r="P117" s="350">
        <f t="shared" si="51"/>
        <v>11669.824537967152</v>
      </c>
      <c r="Q117" s="344"/>
      <c r="R117" s="344"/>
      <c r="S117" s="350">
        <f t="shared" si="52"/>
        <v>2774.6676328395824</v>
      </c>
      <c r="T117" s="350">
        <f t="shared" si="52"/>
        <v>2829.8673697566273</v>
      </c>
      <c r="U117" s="350">
        <f t="shared" si="52"/>
        <v>2829.8673697566273</v>
      </c>
      <c r="V117" s="350">
        <f t="shared" si="52"/>
        <v>835.61188314604567</v>
      </c>
      <c r="W117" s="344"/>
      <c r="X117" s="350">
        <f t="shared" si="53"/>
        <v>2774.6676328395824</v>
      </c>
      <c r="Y117" s="350">
        <f t="shared" si="53"/>
        <v>2829.8673697566273</v>
      </c>
      <c r="Z117" s="350">
        <f t="shared" si="53"/>
        <v>2829.8673697566273</v>
      </c>
      <c r="AA117" s="350">
        <f t="shared" si="53"/>
        <v>835.61188314604567</v>
      </c>
      <c r="AB117" s="344"/>
      <c r="AC117" s="350">
        <f t="shared" si="54"/>
        <v>221.66515101369524</v>
      </c>
      <c r="AD117" s="350">
        <f t="shared" si="54"/>
        <v>330.39023286634205</v>
      </c>
      <c r="AE117" s="350">
        <f t="shared" si="54"/>
        <v>330.39023286634205</v>
      </c>
      <c r="AF117" s="350">
        <f t="shared" si="54"/>
        <v>111.82264006923236</v>
      </c>
      <c r="AG117" s="350">
        <f t="shared" si="54"/>
        <v>1690</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1073992.5006865829</v>
      </c>
      <c r="K118" s="344"/>
      <c r="L118" s="344"/>
      <c r="M118" s="350">
        <f t="shared" si="51"/>
        <v>32602.615982435935</v>
      </c>
      <c r="N118" s="350">
        <f t="shared" si="51"/>
        <v>25637.669550792689</v>
      </c>
      <c r="O118" s="350">
        <f t="shared" si="51"/>
        <v>23811.167336812541</v>
      </c>
      <c r="P118" s="350">
        <f t="shared" si="51"/>
        <v>23811.167336812541</v>
      </c>
      <c r="Q118" s="344"/>
      <c r="R118" s="344"/>
      <c r="S118" s="350">
        <f t="shared" si="52"/>
        <v>2774.6676328395824</v>
      </c>
      <c r="T118" s="350">
        <f t="shared" si="52"/>
        <v>2059.4729263344361</v>
      </c>
      <c r="U118" s="350">
        <f t="shared" si="52"/>
        <v>1606.0063265682375</v>
      </c>
      <c r="V118" s="350">
        <f t="shared" si="52"/>
        <v>1606.0063265682375</v>
      </c>
      <c r="W118" s="344"/>
      <c r="X118" s="350">
        <f t="shared" si="53"/>
        <v>2774.6676328395824</v>
      </c>
      <c r="Y118" s="350">
        <f t="shared" si="53"/>
        <v>2059.4729263344361</v>
      </c>
      <c r="Z118" s="350">
        <f t="shared" si="53"/>
        <v>1606.0063265682375</v>
      </c>
      <c r="AA118" s="350">
        <f t="shared" si="53"/>
        <v>1606.0063265682375</v>
      </c>
      <c r="AB118" s="344"/>
      <c r="AC118" s="350">
        <f t="shared" si="54"/>
        <v>221.66515101369524</v>
      </c>
      <c r="AD118" s="350">
        <f t="shared" si="54"/>
        <v>228.82655060162642</v>
      </c>
      <c r="AE118" s="350">
        <f t="shared" si="54"/>
        <v>213.38632233394799</v>
      </c>
      <c r="AF118" s="350">
        <f t="shared" si="54"/>
        <v>213.38632233394799</v>
      </c>
      <c r="AG118" s="350">
        <f t="shared" si="54"/>
        <v>1690</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1073992.5006865829</v>
      </c>
      <c r="K119" s="344"/>
      <c r="L119" s="344"/>
      <c r="M119" s="350">
        <f t="shared" si="51"/>
        <v>58240.285533228627</v>
      </c>
      <c r="N119" s="350">
        <f t="shared" si="51"/>
        <v>58240.285533228627</v>
      </c>
      <c r="O119" s="350">
        <f t="shared" si="51"/>
        <v>23811.167336812541</v>
      </c>
      <c r="P119" s="350">
        <f t="shared" si="51"/>
        <v>23811.167336812541</v>
      </c>
      <c r="Q119" s="344"/>
      <c r="R119" s="344"/>
      <c r="S119" s="350">
        <f t="shared" si="52"/>
        <v>4834.1405591740186</v>
      </c>
      <c r="T119" s="350">
        <f t="shared" si="52"/>
        <v>4834.1405591740186</v>
      </c>
      <c r="U119" s="350">
        <f t="shared" si="52"/>
        <v>1606.0063265682375</v>
      </c>
      <c r="V119" s="350">
        <f t="shared" si="52"/>
        <v>1606.0063265682375</v>
      </c>
      <c r="W119" s="344"/>
      <c r="X119" s="350">
        <f t="shared" si="53"/>
        <v>4834.1405591740186</v>
      </c>
      <c r="Y119" s="350">
        <f t="shared" si="53"/>
        <v>4834.1405591740186</v>
      </c>
      <c r="Z119" s="350">
        <f t="shared" si="53"/>
        <v>1606.0063265682375</v>
      </c>
      <c r="AA119" s="350">
        <f t="shared" si="53"/>
        <v>1606.0063265682375</v>
      </c>
      <c r="AB119" s="344"/>
      <c r="AC119" s="350">
        <f t="shared" si="54"/>
        <v>450.49170161532163</v>
      </c>
      <c r="AD119" s="350">
        <f t="shared" si="54"/>
        <v>450.49170161532163</v>
      </c>
      <c r="AE119" s="350">
        <f t="shared" si="54"/>
        <v>213.38632233394799</v>
      </c>
      <c r="AF119" s="350">
        <f t="shared" si="54"/>
        <v>213.38632233394799</v>
      </c>
      <c r="AG119" s="350">
        <f t="shared" si="54"/>
        <v>1690</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1073992.5006865829</v>
      </c>
      <c r="K120" s="344"/>
      <c r="L120" s="344"/>
      <c r="M120" s="350">
        <f t="shared" si="51"/>
        <v>70381.628332074019</v>
      </c>
      <c r="N120" s="350">
        <f t="shared" si="51"/>
        <v>70381.628332074019</v>
      </c>
      <c r="O120" s="350">
        <f t="shared" si="51"/>
        <v>70381.628332074019</v>
      </c>
      <c r="P120" s="350">
        <f t="shared" si="51"/>
        <v>11669.824537967152</v>
      </c>
      <c r="Q120" s="344"/>
      <c r="R120" s="344"/>
      <c r="S120" s="350">
        <f t="shared" si="52"/>
        <v>5604.5350025962107</v>
      </c>
      <c r="T120" s="350">
        <f t="shared" si="52"/>
        <v>5604.5350025962107</v>
      </c>
      <c r="U120" s="350">
        <f t="shared" si="52"/>
        <v>5604.5350025962107</v>
      </c>
      <c r="V120" s="350">
        <f t="shared" si="52"/>
        <v>835.61188314604567</v>
      </c>
      <c r="W120" s="344"/>
      <c r="X120" s="350">
        <f t="shared" si="53"/>
        <v>5604.5350025962107</v>
      </c>
      <c r="Y120" s="350">
        <f t="shared" si="53"/>
        <v>5604.5350025962107</v>
      </c>
      <c r="Z120" s="350">
        <f t="shared" si="53"/>
        <v>5604.5350025962107</v>
      </c>
      <c r="AA120" s="350">
        <f t="shared" si="53"/>
        <v>835.61188314604567</v>
      </c>
      <c r="AB120" s="344"/>
      <c r="AC120" s="350">
        <f t="shared" si="54"/>
        <v>552.0553838800372</v>
      </c>
      <c r="AD120" s="350">
        <f t="shared" si="54"/>
        <v>552.0553838800372</v>
      </c>
      <c r="AE120" s="350">
        <f t="shared" si="54"/>
        <v>552.0553838800372</v>
      </c>
      <c r="AF120" s="350">
        <f t="shared" si="54"/>
        <v>111.82264006923236</v>
      </c>
      <c r="AG120" s="350">
        <f t="shared" si="54"/>
        <v>1690</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1073992.5006865829</v>
      </c>
      <c r="K121" s="344"/>
      <c r="L121" s="344"/>
      <c r="M121" s="350">
        <f t="shared" si="51"/>
        <v>32602.615982435935</v>
      </c>
      <c r="N121" s="350">
        <f t="shared" si="51"/>
        <v>49448.836887605226</v>
      </c>
      <c r="O121" s="350">
        <f t="shared" si="51"/>
        <v>49448.836887605226</v>
      </c>
      <c r="P121" s="350">
        <f t="shared" si="51"/>
        <v>49448.836887605226</v>
      </c>
      <c r="Q121" s="344"/>
      <c r="R121" s="344"/>
      <c r="S121" s="350">
        <f t="shared" si="52"/>
        <v>2774.6676328395824</v>
      </c>
      <c r="T121" s="350">
        <f t="shared" si="52"/>
        <v>3665.4792529026731</v>
      </c>
      <c r="U121" s="350">
        <f t="shared" si="52"/>
        <v>3665.4792529026731</v>
      </c>
      <c r="V121" s="350">
        <f t="shared" si="52"/>
        <v>3665.4792529026731</v>
      </c>
      <c r="W121" s="344"/>
      <c r="X121" s="350">
        <f t="shared" si="53"/>
        <v>2774.6676328395824</v>
      </c>
      <c r="Y121" s="350">
        <f t="shared" si="53"/>
        <v>3665.4792529026731</v>
      </c>
      <c r="Z121" s="350">
        <f t="shared" si="53"/>
        <v>3665.4792529026731</v>
      </c>
      <c r="AA121" s="350">
        <f t="shared" si="53"/>
        <v>3665.4792529026731</v>
      </c>
      <c r="AB121" s="344"/>
      <c r="AC121" s="350">
        <f t="shared" si="54"/>
        <v>221.66515101369524</v>
      </c>
      <c r="AD121" s="350">
        <f t="shared" si="54"/>
        <v>442.21287293557441</v>
      </c>
      <c r="AE121" s="350">
        <f t="shared" si="54"/>
        <v>442.21287293557441</v>
      </c>
      <c r="AF121" s="350">
        <f t="shared" si="54"/>
        <v>442.21287293557441</v>
      </c>
      <c r="AG121" s="350">
        <f t="shared" si="54"/>
        <v>1690</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1073992.5006865829</v>
      </c>
      <c r="K122" s="346"/>
      <c r="L122" s="346"/>
      <c r="M122" s="351">
        <f t="shared" si="51"/>
        <v>82051.452870041176</v>
      </c>
      <c r="N122" s="351">
        <f t="shared" si="51"/>
        <v>82051.452870041176</v>
      </c>
      <c r="O122" s="351">
        <f t="shared" si="51"/>
        <v>82051.452870041176</v>
      </c>
      <c r="P122" s="351">
        <f t="shared" si="51"/>
        <v>82051.452870041176</v>
      </c>
      <c r="Q122" s="346"/>
      <c r="R122" s="346"/>
      <c r="S122" s="351">
        <f t="shared" si="52"/>
        <v>6440.1468857422569</v>
      </c>
      <c r="T122" s="351">
        <f t="shared" si="52"/>
        <v>6440.1468857422569</v>
      </c>
      <c r="U122" s="351">
        <f t="shared" si="52"/>
        <v>6440.1468857422569</v>
      </c>
      <c r="V122" s="351">
        <f t="shared" si="52"/>
        <v>6440.1468857422569</v>
      </c>
      <c r="W122" s="346"/>
      <c r="X122" s="351">
        <f t="shared" si="53"/>
        <v>6440.1468857422569</v>
      </c>
      <c r="Y122" s="351">
        <f t="shared" si="53"/>
        <v>6440.1468857422569</v>
      </c>
      <c r="Z122" s="351">
        <f t="shared" si="53"/>
        <v>6440.1468857422569</v>
      </c>
      <c r="AA122" s="351">
        <f t="shared" si="53"/>
        <v>6440.1468857422569</v>
      </c>
      <c r="AB122" s="346"/>
      <c r="AC122" s="351">
        <f t="shared" si="54"/>
        <v>663.87802394926962</v>
      </c>
      <c r="AD122" s="351">
        <f t="shared" si="54"/>
        <v>663.87802394926962</v>
      </c>
      <c r="AE122" s="351">
        <f t="shared" si="54"/>
        <v>663.87802394926962</v>
      </c>
      <c r="AF122" s="351">
        <f t="shared" si="54"/>
        <v>663.87802394926962</v>
      </c>
      <c r="AG122" s="351">
        <f t="shared" si="54"/>
        <v>1690</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1073992.5006865829</v>
      </c>
      <c r="K154" s="153">
        <f t="shared" si="98"/>
        <v>0</v>
      </c>
      <c r="L154" s="153">
        <f t="shared" si="98"/>
        <v>0</v>
      </c>
      <c r="M154" s="153">
        <f t="shared" si="98"/>
        <v>32602.615982435935</v>
      </c>
      <c r="N154" s="153">
        <f t="shared" si="98"/>
        <v>25637.669550792689</v>
      </c>
      <c r="O154" s="153">
        <f t="shared" si="98"/>
        <v>12141.342798845388</v>
      </c>
      <c r="P154" s="153">
        <f t="shared" si="98"/>
        <v>11669.824537967152</v>
      </c>
      <c r="Q154" s="153">
        <f t="shared" si="98"/>
        <v>0</v>
      </c>
      <c r="R154" s="153">
        <f t="shared" si="98"/>
        <v>0</v>
      </c>
      <c r="S154" s="153">
        <f t="shared" si="98"/>
        <v>2761.1896792781063</v>
      </c>
      <c r="T154" s="153">
        <f t="shared" si="98"/>
        <v>2047.1181355697497</v>
      </c>
      <c r="U154" s="153">
        <f t="shared" si="98"/>
        <v>751.3006758767674</v>
      </c>
      <c r="V154" s="153">
        <f t="shared" si="98"/>
        <v>750.25151059003099</v>
      </c>
      <c r="W154" s="153">
        <f t="shared" si="98"/>
        <v>0</v>
      </c>
      <c r="X154" s="153">
        <f t="shared" si="98"/>
        <v>13.477953561476001</v>
      </c>
      <c r="Y154" s="153">
        <f t="shared" si="98"/>
        <v>12.354790764686333</v>
      </c>
      <c r="Z154" s="153">
        <f t="shared" si="98"/>
        <v>19.093767545424335</v>
      </c>
      <c r="AA154" s="153">
        <f t="shared" si="98"/>
        <v>85.360372556014681</v>
      </c>
      <c r="AB154" s="153">
        <f t="shared" si="98"/>
        <v>0</v>
      </c>
      <c r="AC154" s="153">
        <f t="shared" si="98"/>
        <v>221.66515101369524</v>
      </c>
      <c r="AD154" s="153">
        <f t="shared" si="98"/>
        <v>228.82655060162642</v>
      </c>
      <c r="AE154" s="153">
        <f t="shared" si="98"/>
        <v>101.56368226471562</v>
      </c>
      <c r="AF154" s="153">
        <f t="shared" si="98"/>
        <v>111.82264006923236</v>
      </c>
      <c r="AG154" s="153">
        <f t="shared" si="98"/>
        <v>1690</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1073992.5006865829</v>
      </c>
      <c r="K156" s="153">
        <f t="shared" si="99"/>
        <v>0</v>
      </c>
      <c r="L156" s="153">
        <f t="shared" si="99"/>
        <v>0</v>
      </c>
      <c r="M156" s="153">
        <f t="shared" si="99"/>
        <v>32602.615982435935</v>
      </c>
      <c r="N156" s="153">
        <f t="shared" si="99"/>
        <v>25637.669550792689</v>
      </c>
      <c r="O156" s="153">
        <f t="shared" si="99"/>
        <v>12141.342798845388</v>
      </c>
      <c r="P156" s="153">
        <f t="shared" si="99"/>
        <v>11669.824537967152</v>
      </c>
      <c r="Q156" s="153">
        <f t="shared" si="99"/>
        <v>0</v>
      </c>
      <c r="R156" s="153">
        <f t="shared" si="99"/>
        <v>0</v>
      </c>
      <c r="S156" s="153">
        <f t="shared" si="99"/>
        <v>2774.6676328395824</v>
      </c>
      <c r="T156" s="153">
        <f t="shared" si="99"/>
        <v>2059.4729263344361</v>
      </c>
      <c r="U156" s="153">
        <f t="shared" si="99"/>
        <v>770.39444342219178</v>
      </c>
      <c r="V156" s="153">
        <f t="shared" si="99"/>
        <v>835.61188314604567</v>
      </c>
      <c r="W156" s="153">
        <f t="shared" si="99"/>
        <v>0</v>
      </c>
      <c r="X156" s="153">
        <f t="shared" si="99"/>
        <v>2774.6676328395824</v>
      </c>
      <c r="Y156" s="153">
        <f t="shared" si="99"/>
        <v>2059.4729263344361</v>
      </c>
      <c r="Z156" s="153">
        <f t="shared" si="99"/>
        <v>770.39444342219178</v>
      </c>
      <c r="AA156" s="153">
        <f t="shared" si="99"/>
        <v>835.61188314604567</v>
      </c>
      <c r="AB156" s="153">
        <f t="shared" si="99"/>
        <v>0</v>
      </c>
      <c r="AC156" s="153">
        <f t="shared" si="99"/>
        <v>221.66515101369524</v>
      </c>
      <c r="AD156" s="153">
        <f t="shared" si="99"/>
        <v>228.82655060162642</v>
      </c>
      <c r="AE156" s="153">
        <f t="shared" si="99"/>
        <v>101.56368226471562</v>
      </c>
      <c r="AF156" s="153">
        <f t="shared" si="99"/>
        <v>111.82264006923236</v>
      </c>
      <c r="AG156" s="153">
        <f t="shared" si="99"/>
        <v>1690</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0.99514249800518162</v>
      </c>
      <c r="T158" s="389">
        <f t="shared" si="100"/>
        <v>0.99400099384327611</v>
      </c>
      <c r="U158" s="389">
        <f t="shared" si="100"/>
        <v>0.97521559545444358</v>
      </c>
      <c r="V158" s="389">
        <f t="shared" si="100"/>
        <v>0.89784686613761855</v>
      </c>
      <c r="W158" s="389">
        <f t="shared" si="100"/>
        <v>0</v>
      </c>
      <c r="X158" s="389">
        <f t="shared" si="100"/>
        <v>4.8575019948182852E-3</v>
      </c>
      <c r="Y158" s="389">
        <f t="shared" si="100"/>
        <v>5.9990061567238339E-3</v>
      </c>
      <c r="Z158" s="389">
        <f t="shared" si="100"/>
        <v>2.4784404545556363E-2</v>
      </c>
      <c r="AA158" s="389">
        <f t="shared" si="100"/>
        <v>0.10215313386238149</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3445332.3475841498</v>
      </c>
      <c r="K165" s="153">
        <f t="shared" si="101"/>
        <v>1001.6207811826785</v>
      </c>
      <c r="L165" s="153">
        <f t="shared" si="101"/>
        <v>22.005099999999999</v>
      </c>
      <c r="M165" s="153">
        <f t="shared" si="101"/>
        <v>50418.749578032955</v>
      </c>
      <c r="N165" s="153">
        <f t="shared" si="101"/>
        <v>196172.11345081893</v>
      </c>
      <c r="O165" s="153">
        <f t="shared" si="101"/>
        <v>226251.48670841195</v>
      </c>
      <c r="P165" s="153">
        <f t="shared" si="101"/>
        <v>695319.42182620731</v>
      </c>
      <c r="Q165" s="153">
        <f t="shared" si="101"/>
        <v>971.34310641325033</v>
      </c>
      <c r="R165" s="153">
        <f t="shared" si="101"/>
        <v>433.74470000000002</v>
      </c>
      <c r="S165" s="153">
        <f t="shared" si="101"/>
        <v>262969.51235722227</v>
      </c>
      <c r="T165" s="153">
        <f t="shared" si="101"/>
        <v>391964.89433621377</v>
      </c>
      <c r="U165" s="153">
        <f t="shared" si="101"/>
        <v>232021.17542485596</v>
      </c>
      <c r="V165" s="153">
        <f t="shared" si="101"/>
        <v>528678.65489289258</v>
      </c>
      <c r="W165" s="153">
        <f t="shared" si="101"/>
        <v>0</v>
      </c>
      <c r="X165" s="153">
        <f t="shared" si="101"/>
        <v>2421.0002446263557</v>
      </c>
      <c r="Y165" s="153">
        <f t="shared" si="101"/>
        <v>2534.9313880553918</v>
      </c>
      <c r="Z165" s="153">
        <f t="shared" si="101"/>
        <v>9422.7089337405851</v>
      </c>
      <c r="AA165" s="153">
        <f t="shared" si="101"/>
        <v>94384.979708498955</v>
      </c>
      <c r="AB165" s="153">
        <f t="shared" si="101"/>
        <v>2094.7303999999999</v>
      </c>
      <c r="AC165" s="153">
        <f t="shared" si="101"/>
        <v>106588.3026596781</v>
      </c>
      <c r="AD165" s="153">
        <f t="shared" si="101"/>
        <v>404308.00189520686</v>
      </c>
      <c r="AE165" s="153">
        <f t="shared" si="101"/>
        <v>368517.19216802577</v>
      </c>
      <c r="AF165" s="153">
        <f t="shared" si="101"/>
        <v>906091.84929321217</v>
      </c>
      <c r="AG165" s="153">
        <f t="shared" si="101"/>
        <v>76141.2700558988</v>
      </c>
      <c r="AH165" s="153">
        <f t="shared" si="101"/>
        <v>2699.4665000000005</v>
      </c>
      <c r="AI165" s="153">
        <f t="shared" si="101"/>
        <v>0</v>
      </c>
      <c r="AJ165" s="153">
        <f t="shared" si="101"/>
        <v>34028.236349999999</v>
      </c>
      <c r="AK165" s="153">
        <f t="shared" si="101"/>
        <v>0</v>
      </c>
      <c r="AL165" s="153">
        <f t="shared" si="101"/>
        <v>1261.7796666666668</v>
      </c>
      <c r="AM165" s="153">
        <f t="shared" si="101"/>
        <v>0</v>
      </c>
      <c r="AN165" s="153">
        <f t="shared" si="101"/>
        <v>384556.64</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3445332.3475841498</v>
      </c>
      <c r="K167" s="153">
        <f t="shared" si="102"/>
        <v>0</v>
      </c>
      <c r="L167" s="153">
        <f t="shared" si="102"/>
        <v>0</v>
      </c>
      <c r="M167" s="153">
        <f t="shared" si="102"/>
        <v>50418.749578032955</v>
      </c>
      <c r="N167" s="153">
        <f t="shared" si="102"/>
        <v>196172.11345081893</v>
      </c>
      <c r="O167" s="153">
        <f t="shared" si="102"/>
        <v>226251.48670841195</v>
      </c>
      <c r="P167" s="153">
        <f t="shared" si="102"/>
        <v>695319.42182620731</v>
      </c>
      <c r="Q167" s="153">
        <f t="shared" si="102"/>
        <v>0</v>
      </c>
      <c r="R167" s="153">
        <f t="shared" si="102"/>
        <v>0</v>
      </c>
      <c r="S167" s="153">
        <f t="shared" si="102"/>
        <v>262969.51235722227</v>
      </c>
      <c r="T167" s="153">
        <f t="shared" si="102"/>
        <v>391964.89433621377</v>
      </c>
      <c r="U167" s="153">
        <f t="shared" si="102"/>
        <v>232021.17542485596</v>
      </c>
      <c r="V167" s="153">
        <f t="shared" si="102"/>
        <v>528678.65489289258</v>
      </c>
      <c r="W167" s="153">
        <f t="shared" si="102"/>
        <v>0</v>
      </c>
      <c r="X167" s="153">
        <f t="shared" si="102"/>
        <v>2421.0002446263557</v>
      </c>
      <c r="Y167" s="153">
        <f t="shared" si="102"/>
        <v>2534.9313880553918</v>
      </c>
      <c r="Z167" s="153">
        <f t="shared" si="102"/>
        <v>9422.7089337405851</v>
      </c>
      <c r="AA167" s="153">
        <f t="shared" si="102"/>
        <v>94384.979708498955</v>
      </c>
      <c r="AB167" s="153">
        <f t="shared" si="102"/>
        <v>0</v>
      </c>
      <c r="AC167" s="153">
        <f t="shared" si="102"/>
        <v>106588.3026596781</v>
      </c>
      <c r="AD167" s="153">
        <f t="shared" si="102"/>
        <v>404308.00189520686</v>
      </c>
      <c r="AE167" s="153">
        <f t="shared" si="102"/>
        <v>368517.19216802577</v>
      </c>
      <c r="AF167" s="153">
        <f t="shared" si="102"/>
        <v>906091.84929321217</v>
      </c>
      <c r="AG167" s="153">
        <f t="shared" si="102"/>
        <v>76141.2700558988</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4.3178783754470734E-2</v>
      </c>
      <c r="N171" s="413">
        <f>'Volume adjustments'!L689</f>
        <v>0.16792915410203638</v>
      </c>
      <c r="O171" s="413">
        <f>'Volume adjustments'!M689</f>
        <v>0.19367799076496695</v>
      </c>
      <c r="P171" s="413">
        <f>'Volume adjustments'!N689</f>
        <v>0.59521407137852589</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1001.6207811826785</v>
      </c>
      <c r="K173" s="69"/>
      <c r="L173" s="69"/>
      <c r="M173" s="153">
        <f>M171*$Q165</f>
        <v>41.94141394321359</v>
      </c>
      <c r="N173" s="153">
        <f>N171*$Q165</f>
        <v>163.11682620282144</v>
      </c>
      <c r="O173" s="153">
        <f>O171*$Q165</f>
        <v>188.12778119351981</v>
      </c>
      <c r="P173" s="153">
        <f>P171*$Q165</f>
        <v>578.1570850736955</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3446333.9683653326</v>
      </c>
      <c r="K175" s="153">
        <f t="shared" si="103"/>
        <v>0</v>
      </c>
      <c r="L175" s="153">
        <f t="shared" si="103"/>
        <v>0</v>
      </c>
      <c r="M175" s="153">
        <f t="shared" si="103"/>
        <v>50460.690991976167</v>
      </c>
      <c r="N175" s="153">
        <f t="shared" si="103"/>
        <v>196335.23027702174</v>
      </c>
      <c r="O175" s="153">
        <f t="shared" si="103"/>
        <v>226439.61448960548</v>
      </c>
      <c r="P175" s="153">
        <f t="shared" si="103"/>
        <v>695897.57891128096</v>
      </c>
      <c r="Q175" s="153">
        <f t="shared" si="103"/>
        <v>0</v>
      </c>
      <c r="R175" s="153">
        <f t="shared" si="103"/>
        <v>0</v>
      </c>
      <c r="S175" s="153">
        <f t="shared" si="103"/>
        <v>262969.51235722227</v>
      </c>
      <c r="T175" s="153">
        <f t="shared" si="103"/>
        <v>391964.89433621377</v>
      </c>
      <c r="U175" s="153">
        <f t="shared" si="103"/>
        <v>232021.17542485596</v>
      </c>
      <c r="V175" s="153">
        <f t="shared" si="103"/>
        <v>528678.65489289258</v>
      </c>
      <c r="W175" s="153">
        <f t="shared" si="103"/>
        <v>0</v>
      </c>
      <c r="X175" s="153">
        <f t="shared" si="103"/>
        <v>2421.0002446263557</v>
      </c>
      <c r="Y175" s="153">
        <f t="shared" si="103"/>
        <v>2534.9313880553918</v>
      </c>
      <c r="Z175" s="153">
        <f t="shared" si="103"/>
        <v>9422.7089337405851</v>
      </c>
      <c r="AA175" s="153">
        <f t="shared" si="103"/>
        <v>94384.979708498955</v>
      </c>
      <c r="AB175" s="153">
        <f t="shared" si="103"/>
        <v>0</v>
      </c>
      <c r="AC175" s="153">
        <f t="shared" si="103"/>
        <v>106588.3026596781</v>
      </c>
      <c r="AD175" s="153">
        <f t="shared" si="103"/>
        <v>404308.00189520686</v>
      </c>
      <c r="AE175" s="153">
        <f t="shared" si="103"/>
        <v>368517.19216802577</v>
      </c>
      <c r="AF175" s="153">
        <f t="shared" si="103"/>
        <v>906091.84929321217</v>
      </c>
      <c r="AG175" s="153">
        <f t="shared" si="103"/>
        <v>76141.2700558988</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3446333.9683653326</v>
      </c>
      <c r="K183" s="153">
        <f t="shared" si="104"/>
        <v>0</v>
      </c>
      <c r="L183" s="153">
        <f t="shared" si="104"/>
        <v>0</v>
      </c>
      <c r="M183" s="153">
        <f t="shared" si="104"/>
        <v>50460.690991976167</v>
      </c>
      <c r="N183" s="153">
        <f t="shared" si="104"/>
        <v>196335.23027702174</v>
      </c>
      <c r="O183" s="153">
        <f t="shared" si="104"/>
        <v>226439.61448960548</v>
      </c>
      <c r="P183" s="153">
        <f t="shared" si="104"/>
        <v>695897.57891128096</v>
      </c>
      <c r="Q183" s="153">
        <f t="shared" si="104"/>
        <v>0</v>
      </c>
      <c r="R183" s="153">
        <f t="shared" si="104"/>
        <v>0</v>
      </c>
      <c r="S183" s="153">
        <f t="shared" si="104"/>
        <v>265390.51260184863</v>
      </c>
      <c r="T183" s="153">
        <f t="shared" si="104"/>
        <v>394499.82572426915</v>
      </c>
      <c r="U183" s="153">
        <f t="shared" si="104"/>
        <v>241443.88435859655</v>
      </c>
      <c r="V183" s="153">
        <f t="shared" si="104"/>
        <v>623063.6346013915</v>
      </c>
      <c r="W183" s="153">
        <f t="shared" si="104"/>
        <v>0</v>
      </c>
      <c r="X183" s="153">
        <f t="shared" si="104"/>
        <v>265390.51260184863</v>
      </c>
      <c r="Y183" s="153">
        <f t="shared" si="104"/>
        <v>394499.82572426915</v>
      </c>
      <c r="Z183" s="153">
        <f t="shared" si="104"/>
        <v>241443.88435859655</v>
      </c>
      <c r="AA183" s="153">
        <f t="shared" si="104"/>
        <v>623063.6346013915</v>
      </c>
      <c r="AB183" s="153">
        <f t="shared" si="104"/>
        <v>0</v>
      </c>
      <c r="AC183" s="153">
        <f t="shared" si="104"/>
        <v>106588.3026596781</v>
      </c>
      <c r="AD183" s="153">
        <f t="shared" si="104"/>
        <v>404308.00189520686</v>
      </c>
      <c r="AE183" s="153">
        <f t="shared" si="104"/>
        <v>368517.19216802577</v>
      </c>
      <c r="AF183" s="153">
        <f t="shared" si="104"/>
        <v>906091.84929321217</v>
      </c>
      <c r="AG183" s="153">
        <f t="shared" si="104"/>
        <v>76141.2700558988</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3446333.9683653326</v>
      </c>
      <c r="K185" s="153">
        <f t="shared" ref="K185:AO185" si="105">K158*K183</f>
        <v>0</v>
      </c>
      <c r="L185" s="153">
        <f t="shared" si="105"/>
        <v>0</v>
      </c>
      <c r="M185" s="153">
        <f t="shared" si="105"/>
        <v>50460.690991976167</v>
      </c>
      <c r="N185" s="153">
        <f t="shared" si="105"/>
        <v>196335.23027702174</v>
      </c>
      <c r="O185" s="153">
        <f t="shared" si="105"/>
        <v>226439.61448960548</v>
      </c>
      <c r="P185" s="153">
        <f t="shared" si="105"/>
        <v>695897.57891128096</v>
      </c>
      <c r="Q185" s="153">
        <f t="shared" si="105"/>
        <v>0</v>
      </c>
      <c r="R185" s="153">
        <f t="shared" si="105"/>
        <v>0</v>
      </c>
      <c r="S185" s="153">
        <f t="shared" si="105"/>
        <v>264101.37765747926</v>
      </c>
      <c r="T185" s="153">
        <f t="shared" si="105"/>
        <v>392133.21884092275</v>
      </c>
      <c r="U185" s="153">
        <f t="shared" si="105"/>
        <v>235459.84145360257</v>
      </c>
      <c r="V185" s="153">
        <f t="shared" si="105"/>
        <v>559415.73173117358</v>
      </c>
      <c r="W185" s="153">
        <f t="shared" si="105"/>
        <v>0</v>
      </c>
      <c r="X185" s="153">
        <f t="shared" si="105"/>
        <v>1289.1349443693271</v>
      </c>
      <c r="Y185" s="153">
        <f t="shared" si="105"/>
        <v>2366.6068833463701</v>
      </c>
      <c r="Z185" s="153">
        <f t="shared" si="105"/>
        <v>5984.0429049939858</v>
      </c>
      <c r="AA185" s="153">
        <f t="shared" si="105"/>
        <v>63647.902870217898</v>
      </c>
      <c r="AB185" s="153">
        <f t="shared" si="105"/>
        <v>0</v>
      </c>
      <c r="AC185" s="153">
        <f t="shared" si="105"/>
        <v>106588.3026596781</v>
      </c>
      <c r="AD185" s="153">
        <f t="shared" si="105"/>
        <v>404308.00189520686</v>
      </c>
      <c r="AE185" s="153">
        <f t="shared" si="105"/>
        <v>368517.19216802577</v>
      </c>
      <c r="AF185" s="153">
        <f t="shared" si="105"/>
        <v>906091.84929321217</v>
      </c>
      <c r="AG185" s="153">
        <f t="shared" si="105"/>
        <v>76141.2700558988</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8001511.5563933458</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0.43071036566980303</v>
      </c>
      <c r="K189" s="323">
        <f t="shared" ref="K189:AO189" si="106">K185/$H187</f>
        <v>0</v>
      </c>
      <c r="L189" s="323">
        <f t="shared" si="106"/>
        <v>0</v>
      </c>
      <c r="M189" s="323">
        <f t="shared" si="106"/>
        <v>6.3063948150718103E-3</v>
      </c>
      <c r="N189" s="323">
        <f t="shared" si="106"/>
        <v>2.4537267601662902E-2</v>
      </c>
      <c r="O189" s="323">
        <f t="shared" si="106"/>
        <v>2.8299604755138586E-2</v>
      </c>
      <c r="P189" s="323">
        <f t="shared" si="106"/>
        <v>8.69707647119808E-2</v>
      </c>
      <c r="Q189" s="323">
        <f t="shared" si="106"/>
        <v>0</v>
      </c>
      <c r="R189" s="323">
        <f t="shared" si="106"/>
        <v>0</v>
      </c>
      <c r="S189" s="323">
        <f t="shared" si="106"/>
        <v>3.3006435821049049E-2</v>
      </c>
      <c r="T189" s="323">
        <f t="shared" si="106"/>
        <v>4.9007392675400378E-2</v>
      </c>
      <c r="U189" s="323">
        <f t="shared" si="106"/>
        <v>2.9426920125543789E-2</v>
      </c>
      <c r="V189" s="323">
        <f t="shared" si="106"/>
        <v>6.9913756643167096E-2</v>
      </c>
      <c r="W189" s="323">
        <f t="shared" si="106"/>
        <v>0</v>
      </c>
      <c r="X189" s="323">
        <f t="shared" si="106"/>
        <v>1.6111142692024058E-4</v>
      </c>
      <c r="Y189" s="323">
        <f t="shared" si="106"/>
        <v>2.9576997629346798E-4</v>
      </c>
      <c r="Z189" s="323">
        <f t="shared" si="106"/>
        <v>7.4786405828691609E-4</v>
      </c>
      <c r="AA189" s="323">
        <f t="shared" si="106"/>
        <v>7.9544849022135239E-3</v>
      </c>
      <c r="AB189" s="323">
        <f t="shared" si="106"/>
        <v>0</v>
      </c>
      <c r="AC189" s="323">
        <f t="shared" si="106"/>
        <v>1.3321020898171696E-2</v>
      </c>
      <c r="AD189" s="323">
        <f t="shared" si="106"/>
        <v>5.0528953066643741E-2</v>
      </c>
      <c r="AE189" s="323">
        <f t="shared" si="106"/>
        <v>4.6055947000860624E-2</v>
      </c>
      <c r="AF189" s="323">
        <f t="shared" si="106"/>
        <v>0.11324008506483117</v>
      </c>
      <c r="AG189" s="323">
        <f t="shared" si="106"/>
        <v>9.5158607869610095E-3</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32352215.311477166</v>
      </c>
      <c r="K191" s="153">
        <f t="shared" ref="K191:AO191" si="107">$H$85 * K189</f>
        <v>0</v>
      </c>
      <c r="L191" s="153">
        <f t="shared" si="107"/>
        <v>0</v>
      </c>
      <c r="M191" s="153">
        <f t="shared" si="107"/>
        <v>473696.15212093468</v>
      </c>
      <c r="N191" s="153">
        <f t="shared" si="107"/>
        <v>1843083.0271981694</v>
      </c>
      <c r="O191" s="153">
        <f t="shared" si="107"/>
        <v>2125685.7954745432</v>
      </c>
      <c r="P191" s="153">
        <f t="shared" si="107"/>
        <v>6532689.0876893764</v>
      </c>
      <c r="Q191" s="153">
        <f t="shared" si="107"/>
        <v>0</v>
      </c>
      <c r="R191" s="153">
        <f t="shared" si="107"/>
        <v>0</v>
      </c>
      <c r="S191" s="153">
        <f t="shared" si="107"/>
        <v>2479232.9218416503</v>
      </c>
      <c r="T191" s="153">
        <f t="shared" si="107"/>
        <v>3681122.7359783524</v>
      </c>
      <c r="U191" s="153">
        <f t="shared" si="107"/>
        <v>2210362.5353309661</v>
      </c>
      <c r="V191" s="153">
        <f t="shared" si="107"/>
        <v>5251475.4425204154</v>
      </c>
      <c r="W191" s="153">
        <f t="shared" si="107"/>
        <v>0</v>
      </c>
      <c r="X191" s="153">
        <f t="shared" si="107"/>
        <v>12101.662714240025</v>
      </c>
      <c r="Y191" s="153">
        <f t="shared" si="107"/>
        <v>22216.354001223517</v>
      </c>
      <c r="Z191" s="153">
        <f t="shared" si="107"/>
        <v>56174.777683345004</v>
      </c>
      <c r="AA191" s="153">
        <f t="shared" si="107"/>
        <v>597490.16685053671</v>
      </c>
      <c r="AB191" s="153">
        <f t="shared" si="107"/>
        <v>0</v>
      </c>
      <c r="AC191" s="153">
        <f t="shared" si="107"/>
        <v>1000590.1195253087</v>
      </c>
      <c r="AD191" s="153">
        <f t="shared" si="107"/>
        <v>3795412.6470427611</v>
      </c>
      <c r="AE191" s="153">
        <f t="shared" si="107"/>
        <v>3459428.9631936019</v>
      </c>
      <c r="AF191" s="153">
        <f t="shared" si="107"/>
        <v>8505872.8693704605</v>
      </c>
      <c r="AG191" s="153">
        <f t="shared" si="107"/>
        <v>714770.76381723362</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30.123315843262418</v>
      </c>
      <c r="K197" s="153">
        <f t="shared" si="108"/>
        <v>0</v>
      </c>
      <c r="L197" s="153">
        <f t="shared" si="108"/>
        <v>0</v>
      </c>
      <c r="M197" s="153">
        <f t="shared" si="108"/>
        <v>14.529390904586609</v>
      </c>
      <c r="N197" s="153">
        <f t="shared" si="108"/>
        <v>71.889647518340183</v>
      </c>
      <c r="O197" s="153">
        <f t="shared" si="108"/>
        <v>175.07831141022481</v>
      </c>
      <c r="P197" s="153">
        <f t="shared" si="108"/>
        <v>559.79325708245403</v>
      </c>
      <c r="Q197" s="153">
        <f t="shared" si="108"/>
        <v>0</v>
      </c>
      <c r="R197" s="153">
        <f t="shared" si="108"/>
        <v>0</v>
      </c>
      <c r="S197" s="153">
        <f t="shared" si="108"/>
        <v>897.88577019809384</v>
      </c>
      <c r="T197" s="153">
        <f t="shared" si="108"/>
        <v>1798.1975109383854</v>
      </c>
      <c r="U197" s="153">
        <f t="shared" si="108"/>
        <v>2942.0478462254468</v>
      </c>
      <c r="V197" s="153">
        <f t="shared" si="108"/>
        <v>6999.6199519684042</v>
      </c>
      <c r="W197" s="153">
        <f t="shared" si="108"/>
        <v>0</v>
      </c>
      <c r="X197" s="153">
        <f t="shared" si="108"/>
        <v>897.88577019809406</v>
      </c>
      <c r="Y197" s="153">
        <f t="shared" si="108"/>
        <v>1798.1975109383854</v>
      </c>
      <c r="Z197" s="153">
        <f t="shared" si="108"/>
        <v>2942.0478462254468</v>
      </c>
      <c r="AA197" s="153">
        <f t="shared" si="108"/>
        <v>6999.619951968406</v>
      </c>
      <c r="AB197" s="153">
        <f t="shared" si="108"/>
        <v>0</v>
      </c>
      <c r="AC197" s="153">
        <f t="shared" si="108"/>
        <v>4513.9712532597823</v>
      </c>
      <c r="AD197" s="153">
        <f t="shared" si="108"/>
        <v>16586.417253871696</v>
      </c>
      <c r="AE197" s="153">
        <f t="shared" si="108"/>
        <v>34061.673287671321</v>
      </c>
      <c r="AF197" s="153">
        <f t="shared" si="108"/>
        <v>76065.748976273942</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8.2304141648257971</v>
      </c>
      <c r="K199" s="153">
        <f t="shared" si="109"/>
        <v>0</v>
      </c>
      <c r="L199" s="153">
        <f t="shared" si="109"/>
        <v>0</v>
      </c>
      <c r="M199" s="153">
        <f t="shared" si="109"/>
        <v>3.9697789356794018</v>
      </c>
      <c r="N199" s="153">
        <f t="shared" si="109"/>
        <v>19.641980196267809</v>
      </c>
      <c r="O199" s="153">
        <f t="shared" si="109"/>
        <v>47.83560421044394</v>
      </c>
      <c r="P199" s="153">
        <f t="shared" si="109"/>
        <v>152.94897734493279</v>
      </c>
      <c r="Q199" s="153">
        <f t="shared" si="109"/>
        <v>0</v>
      </c>
      <c r="R199" s="153">
        <f t="shared" si="109"/>
        <v>0</v>
      </c>
      <c r="S199" s="153">
        <f t="shared" si="109"/>
        <v>245.32398092844093</v>
      </c>
      <c r="T199" s="153">
        <f t="shared" si="109"/>
        <v>491.31079533835668</v>
      </c>
      <c r="U199" s="153">
        <f t="shared" si="109"/>
        <v>803.83820935121491</v>
      </c>
      <c r="V199" s="153">
        <f t="shared" si="109"/>
        <v>1912.46446775093</v>
      </c>
      <c r="W199" s="153">
        <f t="shared" si="109"/>
        <v>0</v>
      </c>
      <c r="X199" s="153">
        <f t="shared" si="109"/>
        <v>245.32398092844102</v>
      </c>
      <c r="Y199" s="153">
        <f t="shared" si="109"/>
        <v>491.31079533835668</v>
      </c>
      <c r="Z199" s="153">
        <f t="shared" si="109"/>
        <v>803.83820935121491</v>
      </c>
      <c r="AA199" s="153">
        <f t="shared" si="109"/>
        <v>1912.4644677509307</v>
      </c>
      <c r="AB199" s="153">
        <f t="shared" si="109"/>
        <v>0</v>
      </c>
      <c r="AC199" s="153">
        <f t="shared" si="109"/>
        <v>1233.3254790327273</v>
      </c>
      <c r="AD199" s="153">
        <f t="shared" si="109"/>
        <v>4531.8079928611187</v>
      </c>
      <c r="AE199" s="153">
        <f t="shared" si="109"/>
        <v>9306.4681113856059</v>
      </c>
      <c r="AF199" s="153">
        <f t="shared" si="109"/>
        <v>20782.991523572116</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9.3874289631954859</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0.93874289631954855</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6.3050222938483218</v>
      </c>
      <c r="K223" s="153">
        <f t="array" ref="K223">MIN(IF($J150:$AO150=K150,$J43:$AO43+$J48:$AO48))</f>
        <v>0</v>
      </c>
      <c r="L223" s="153">
        <f t="array" ref="L223">MIN(IF($J150:$AO150=L150,$J43:$AO43+$J48:$AO48))</f>
        <v>0</v>
      </c>
      <c r="M223" s="153">
        <f t="array" ref="M223">MIN(IF($J150:$AO150=M150,$J43:$AO43+$J48:$AO48))</f>
        <v>12.142471896513696</v>
      </c>
      <c r="N223" s="153">
        <f t="array" ref="N223">MIN(IF($J150:$AO150=N150,$J43:$AO43+$J48:$AO48))</f>
        <v>12.142471896513696</v>
      </c>
      <c r="O223" s="153">
        <f t="array" ref="O223">MIN(IF($J150:$AO150=O150,$J43:$AO43+$J48:$AO48))</f>
        <v>12.142471896513696</v>
      </c>
      <c r="P223" s="153">
        <f t="array" ref="P223">MIN(IF($J150:$AO150=P150,$J43:$AO43+$J48:$AO48))</f>
        <v>12.142471896513696</v>
      </c>
      <c r="Q223" s="153">
        <f t="array" ref="Q223">MIN(IF($J150:$AO150=Q150,$J43:$AO43+$J48:$AO48))</f>
        <v>0</v>
      </c>
      <c r="R223" s="153">
        <f t="array" ref="R223">MIN(IF($J150:$AO150=R150,$J43:$AO43+$J48:$AO48))</f>
        <v>0</v>
      </c>
      <c r="S223" s="153">
        <f t="array" ref="S223">MIN(IF($J150:$AO150=S150,$J43:$AO43+$J48:$AO48))</f>
        <v>14.226308430143529</v>
      </c>
      <c r="T223" s="153">
        <f t="array" ref="T223">MIN(IF($J150:$AO150=T150,$J43:$AO43+$J48:$AO48))</f>
        <v>14.226308430143529</v>
      </c>
      <c r="U223" s="153">
        <f t="array" ref="U223">MIN(IF($J150:$AO150=U150,$J43:$AO43+$J48:$AO48))</f>
        <v>14.226308430143529</v>
      </c>
      <c r="V223" s="153">
        <f t="array" ref="V223">MIN(IF($J150:$AO150=V150,$J43:$AO43+$J48:$AO48))</f>
        <v>14.226308430143529</v>
      </c>
      <c r="W223" s="153">
        <f t="array" ref="W223">MIN(IF($J150:$AO150=W150,$J43:$AO43+$J48:$AO48))</f>
        <v>0</v>
      </c>
      <c r="X223" s="153">
        <f t="array" ref="X223">MIN(IF($J150:$AO150=X150,$J43:$AO43+$J48:$AO48))</f>
        <v>14.226308430143529</v>
      </c>
      <c r="Y223" s="153">
        <f t="array" ref="Y223">MIN(IF($J150:$AO150=Y150,$J43:$AO43+$J48:$AO48))</f>
        <v>14.226308430143529</v>
      </c>
      <c r="Z223" s="153">
        <f t="array" ref="Z223">MIN(IF($J150:$AO150=Z150,$J43:$AO43+$J48:$AO48))</f>
        <v>14.226308430143529</v>
      </c>
      <c r="AA223" s="153">
        <f t="array" ref="AA223">MIN(IF($J150:$AO150=AA150,$J43:$AO43+$J48:$AO48))</f>
        <v>14.226308430143529</v>
      </c>
      <c r="AB223" s="153">
        <f t="array" ref="AB223">MIN(IF($J150:$AO150=AB150,$J43:$AO43+$J48:$AO48))</f>
        <v>0</v>
      </c>
      <c r="AC223" s="153">
        <f t="array" ref="AC223">MIN(IF($J150:$AO150=AC150,$J43:$AO43+$J48:$AO48))</f>
        <v>129.80548146853891</v>
      </c>
      <c r="AD223" s="153">
        <f t="array" ref="AD223">MIN(IF($J150:$AO150=AD150,$J43:$AO43+$J48:$AO48))</f>
        <v>129.80548146853891</v>
      </c>
      <c r="AE223" s="153">
        <f t="array" ref="AE223">MIN(IF($J150:$AO150=AE150,$J43:$AO43+$J48:$AO48))</f>
        <v>129.80548146853891</v>
      </c>
      <c r="AF223" s="153">
        <f t="array" ref="AF223">MIN(IF($J150:$AO150=AF150,$J43:$AO43+$J48:$AO48))</f>
        <v>129.80548146853891</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8.2304141648257971</v>
      </c>
      <c r="K225" s="153">
        <f t="shared" ref="K225:AO225" si="112">MAX(-K223,K199)</f>
        <v>0</v>
      </c>
      <c r="L225" s="153">
        <f t="shared" si="112"/>
        <v>0</v>
      </c>
      <c r="M225" s="153">
        <f t="shared" si="112"/>
        <v>3.9697789356794018</v>
      </c>
      <c r="N225" s="153">
        <f t="shared" si="112"/>
        <v>19.641980196267809</v>
      </c>
      <c r="O225" s="153">
        <f t="shared" si="112"/>
        <v>47.83560421044394</v>
      </c>
      <c r="P225" s="153">
        <f t="shared" si="112"/>
        <v>152.94897734493279</v>
      </c>
      <c r="Q225" s="153">
        <f t="shared" si="112"/>
        <v>0</v>
      </c>
      <c r="R225" s="153">
        <f t="shared" si="112"/>
        <v>0</v>
      </c>
      <c r="S225" s="153">
        <f t="shared" si="112"/>
        <v>245.32398092844093</v>
      </c>
      <c r="T225" s="153">
        <f t="shared" si="112"/>
        <v>491.31079533835668</v>
      </c>
      <c r="U225" s="153">
        <f t="shared" si="112"/>
        <v>803.83820935121491</v>
      </c>
      <c r="V225" s="153">
        <f t="shared" si="112"/>
        <v>1912.46446775093</v>
      </c>
      <c r="W225" s="153">
        <f t="shared" si="112"/>
        <v>0</v>
      </c>
      <c r="X225" s="153">
        <f t="shared" si="112"/>
        <v>245.32398092844102</v>
      </c>
      <c r="Y225" s="153">
        <f t="shared" si="112"/>
        <v>491.31079533835668</v>
      </c>
      <c r="Z225" s="153">
        <f t="shared" si="112"/>
        <v>803.83820935121491</v>
      </c>
      <c r="AA225" s="153">
        <f t="shared" si="112"/>
        <v>1912.4644677509307</v>
      </c>
      <c r="AB225" s="153">
        <f t="shared" si="112"/>
        <v>0</v>
      </c>
      <c r="AC225" s="153">
        <f t="shared" si="112"/>
        <v>1233.3254790327273</v>
      </c>
      <c r="AD225" s="153">
        <f t="shared" si="112"/>
        <v>4531.8079928611187</v>
      </c>
      <c r="AE225" s="153">
        <f t="shared" si="112"/>
        <v>9306.4681113856059</v>
      </c>
      <c r="AF225" s="153">
        <f t="shared" si="112"/>
        <v>20782.991523572116</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0.93874289631954855</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0.93874289631954855</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0.93874289631954855</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8.2304141648257971</v>
      </c>
      <c r="K416" s="189">
        <f t="shared" si="173"/>
        <v>0</v>
      </c>
      <c r="L416" s="189">
        <f t="shared" si="173"/>
        <v>0</v>
      </c>
      <c r="M416" s="189">
        <f t="shared" si="173"/>
        <v>3.9697789356794018</v>
      </c>
      <c r="N416" s="189">
        <f t="shared" si="173"/>
        <v>19.641980196267809</v>
      </c>
      <c r="O416" s="189">
        <f t="shared" si="173"/>
        <v>47.83560421044394</v>
      </c>
      <c r="P416" s="189">
        <f t="shared" si="173"/>
        <v>152.94897734493279</v>
      </c>
      <c r="Q416" s="189">
        <f t="shared" si="173"/>
        <v>0</v>
      </c>
      <c r="R416" s="189">
        <f t="shared" si="173"/>
        <v>0</v>
      </c>
      <c r="S416" s="189">
        <f t="shared" si="173"/>
        <v>245.32398092844093</v>
      </c>
      <c r="T416" s="189">
        <f t="shared" si="173"/>
        <v>491.31079533835668</v>
      </c>
      <c r="U416" s="189">
        <f t="shared" si="173"/>
        <v>803.83820935121491</v>
      </c>
      <c r="V416" s="189">
        <f t="shared" si="173"/>
        <v>1912.46446775093</v>
      </c>
      <c r="W416" s="189">
        <f t="shared" si="173"/>
        <v>0</v>
      </c>
      <c r="X416" s="189">
        <f t="shared" si="173"/>
        <v>245.32398092844102</v>
      </c>
      <c r="Y416" s="189">
        <f t="shared" si="173"/>
        <v>491.31079533835668</v>
      </c>
      <c r="Z416" s="189">
        <f t="shared" si="173"/>
        <v>803.83820935121491</v>
      </c>
      <c r="AA416" s="189">
        <f t="shared" si="173"/>
        <v>1912.4644677509307</v>
      </c>
      <c r="AB416" s="189">
        <f t="shared" si="173"/>
        <v>0</v>
      </c>
      <c r="AC416" s="189">
        <f t="shared" si="173"/>
        <v>1233.3254790327273</v>
      </c>
      <c r="AD416" s="189">
        <f t="shared" si="173"/>
        <v>4531.8079928611187</v>
      </c>
      <c r="AE416" s="189">
        <f t="shared" si="173"/>
        <v>9306.4681113856059</v>
      </c>
      <c r="AF416" s="189">
        <f t="shared" si="173"/>
        <v>20782.991523572116</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11.185716272376927</v>
      </c>
      <c r="K20" s="267">
        <f>'Revenue matching'!K40</f>
        <v>11.185716272376927</v>
      </c>
      <c r="L20" s="267">
        <f>'Revenue matching'!L40</f>
        <v>10.092127994909156</v>
      </c>
      <c r="M20" s="267">
        <f>'Revenue matching'!M40</f>
        <v>10.092127994909156</v>
      </c>
      <c r="N20" s="267">
        <f>'Revenue matching'!N40</f>
        <v>10.092127994909156</v>
      </c>
      <c r="O20" s="267">
        <f>'Revenue matching'!O40</f>
        <v>10.092127994909156</v>
      </c>
      <c r="P20" s="267">
        <f>'Revenue matching'!P40</f>
        <v>10.092127994909156</v>
      </c>
      <c r="Q20" s="267">
        <f>'Revenue matching'!Q40</f>
        <v>10.092127994909156</v>
      </c>
      <c r="R20" s="267">
        <f>'Revenue matching'!R40</f>
        <v>7.7200131135202934</v>
      </c>
      <c r="S20" s="267">
        <f>'Revenue matching'!S40</f>
        <v>7.7200131135202934</v>
      </c>
      <c r="T20" s="267">
        <f>'Revenue matching'!T40</f>
        <v>7.7200131135202934</v>
      </c>
      <c r="U20" s="267">
        <f>'Revenue matching'!U40</f>
        <v>7.7200131135202934</v>
      </c>
      <c r="V20" s="267">
        <f>'Revenue matching'!V40</f>
        <v>7.7200131135202934</v>
      </c>
      <c r="W20" s="267">
        <f>'Revenue matching'!W40</f>
        <v>5.4276860445119732</v>
      </c>
      <c r="X20" s="267">
        <f>'Revenue matching'!X40</f>
        <v>5.4276860445119732</v>
      </c>
      <c r="Y20" s="267">
        <f>'Revenue matching'!Y40</f>
        <v>5.4276860445119732</v>
      </c>
      <c r="Z20" s="267">
        <f>'Revenue matching'!Z40</f>
        <v>5.4276860445119732</v>
      </c>
      <c r="AA20" s="267">
        <f>'Revenue matching'!AA40</f>
        <v>5.4276860445119732</v>
      </c>
      <c r="AB20" s="267">
        <f>'Revenue matching'!AB40</f>
        <v>3.9843198503954351</v>
      </c>
      <c r="AC20" s="267">
        <f>'Revenue matching'!AC40</f>
        <v>3.9843198503954351</v>
      </c>
      <c r="AD20" s="267">
        <f>'Revenue matching'!AD40</f>
        <v>3.9843198503954351</v>
      </c>
      <c r="AE20" s="267">
        <f>'Revenue matching'!AE40</f>
        <v>3.9843198503954351</v>
      </c>
      <c r="AF20" s="267">
        <f>'Revenue matching'!AF40</f>
        <v>3.9843198503954351</v>
      </c>
      <c r="AG20" s="267">
        <f>'Revenue matching'!AG40</f>
        <v>25.903420277750836</v>
      </c>
      <c r="AH20" s="267">
        <f>'Revenue matching'!AH40</f>
        <v>-7.466901343893972</v>
      </c>
      <c r="AI20" s="267">
        <f>'Revenue matching'!AI40</f>
        <v>-6.7744675599126722</v>
      </c>
      <c r="AJ20" s="267">
        <f>'Revenue matching'!AJ40</f>
        <v>-7.466901343893972</v>
      </c>
      <c r="AK20" s="267">
        <f>'Revenue matching'!AK40</f>
        <v>-7.466901343893972</v>
      </c>
      <c r="AL20" s="267">
        <f>'Revenue matching'!AL40</f>
        <v>-6.7744675599126722</v>
      </c>
      <c r="AM20" s="267">
        <f>'Revenue matching'!AM40</f>
        <v>-6.7744675599126722</v>
      </c>
      <c r="AN20" s="267">
        <f>'Revenue matching'!AN40</f>
        <v>-4.3584110234619828</v>
      </c>
      <c r="AO20" s="267">
        <f>'Revenue matching'!AO40</f>
        <v>-4.3584110234619828</v>
      </c>
      <c r="AP20" s="256"/>
      <c r="AQ20" s="256"/>
    </row>
    <row r="21" spans="3:43" x14ac:dyDescent="0.25">
      <c r="C21" s="78"/>
      <c r="F21" t="s">
        <v>157</v>
      </c>
      <c r="G21" t="s">
        <v>269</v>
      </c>
      <c r="H21" s="268"/>
      <c r="I21" s="256"/>
      <c r="J21" s="268">
        <f>'Revenue matching'!J41</f>
        <v>1.2245362779080122</v>
      </c>
      <c r="K21" s="268">
        <f>'Revenue matching'!K41</f>
        <v>1.2245362779080122</v>
      </c>
      <c r="L21" s="268">
        <f>'Revenue matching'!L41</f>
        <v>1.1048176576385873</v>
      </c>
      <c r="M21" s="268">
        <f>'Revenue matching'!M41</f>
        <v>1.1048176576385873</v>
      </c>
      <c r="N21" s="268">
        <f>'Revenue matching'!N41</f>
        <v>1.1048176576385873</v>
      </c>
      <c r="O21" s="268">
        <f>'Revenue matching'!O41</f>
        <v>1.1048176576385873</v>
      </c>
      <c r="P21" s="268">
        <f>'Revenue matching'!P41</f>
        <v>1.1048176576385873</v>
      </c>
      <c r="Q21" s="268">
        <f>'Revenue matching'!Q41</f>
        <v>1.1048176576385873</v>
      </c>
      <c r="R21" s="268">
        <f>'Revenue matching'!R41</f>
        <v>0.83232217742821091</v>
      </c>
      <c r="S21" s="268">
        <f>'Revenue matching'!S41</f>
        <v>0.83232217742821091</v>
      </c>
      <c r="T21" s="268">
        <f>'Revenue matching'!T41</f>
        <v>0.83232217742821091</v>
      </c>
      <c r="U21" s="268">
        <f>'Revenue matching'!U41</f>
        <v>0.83232217742821091</v>
      </c>
      <c r="V21" s="268">
        <f>'Revenue matching'!V41</f>
        <v>0.83232217742821091</v>
      </c>
      <c r="W21" s="268">
        <f>'Revenue matching'!W41</f>
        <v>0.56202389516754736</v>
      </c>
      <c r="X21" s="268">
        <f>'Revenue matching'!X41</f>
        <v>0.56202389516754736</v>
      </c>
      <c r="Y21" s="268">
        <f>'Revenue matching'!Y41</f>
        <v>0.56202389516754736</v>
      </c>
      <c r="Z21" s="268">
        <f>'Revenue matching'!Z41</f>
        <v>0.56202389516754736</v>
      </c>
      <c r="AA21" s="268">
        <f>'Revenue matching'!AA41</f>
        <v>0.56202389516754736</v>
      </c>
      <c r="AB21" s="268">
        <f>'Revenue matching'!AB41</f>
        <v>0.39980204476395009</v>
      </c>
      <c r="AC21" s="268">
        <f>'Revenue matching'!AC41</f>
        <v>0.39980204476395009</v>
      </c>
      <c r="AD21" s="268">
        <f>'Revenue matching'!AD41</f>
        <v>0.39980204476395009</v>
      </c>
      <c r="AE21" s="268">
        <f>'Revenue matching'!AE41</f>
        <v>0.39980204476395009</v>
      </c>
      <c r="AF21" s="268">
        <f>'Revenue matching'!AF41</f>
        <v>0.39980204476395009</v>
      </c>
      <c r="AG21" s="268">
        <f>'Revenue matching'!AG41</f>
        <v>2.2644366590888358</v>
      </c>
      <c r="AH21" s="268">
        <f>'Revenue matching'!AH41</f>
        <v>-0.81742566649380055</v>
      </c>
      <c r="AI21" s="268">
        <f>'Revenue matching'!AI41</f>
        <v>-0.73537071803374865</v>
      </c>
      <c r="AJ21" s="268">
        <f>'Revenue matching'!AJ41</f>
        <v>-0.81742566649380055</v>
      </c>
      <c r="AK21" s="268">
        <f>'Revenue matching'!AK41</f>
        <v>-0.81742566649380055</v>
      </c>
      <c r="AL21" s="268">
        <f>'Revenue matching'!AL41</f>
        <v>-0.73537071803374865</v>
      </c>
      <c r="AM21" s="268">
        <f>'Revenue matching'!AM41</f>
        <v>-0.73537071803374865</v>
      </c>
      <c r="AN21" s="268">
        <f>'Revenue matching'!AN41</f>
        <v>-0.44802706025209865</v>
      </c>
      <c r="AO21" s="268">
        <f>'Revenue matching'!AO41</f>
        <v>-0.44802706025209865</v>
      </c>
      <c r="AP21" s="256"/>
      <c r="AQ21" s="256"/>
    </row>
    <row r="22" spans="3:43" x14ac:dyDescent="0.25">
      <c r="C22" s="78"/>
      <c r="F22" t="s">
        <v>158</v>
      </c>
      <c r="G22" t="s">
        <v>269</v>
      </c>
      <c r="H22" s="268"/>
      <c r="I22" s="256"/>
      <c r="J22" s="268">
        <f>'Revenue matching'!J42</f>
        <v>0.13389902059422451</v>
      </c>
      <c r="K22" s="268">
        <f>'Revenue matching'!K42</f>
        <v>0.13389902059422451</v>
      </c>
      <c r="L22" s="268">
        <f>'Revenue matching'!L42</f>
        <v>0.12080818262545996</v>
      </c>
      <c r="M22" s="268">
        <f>'Revenue matching'!M42</f>
        <v>0.12080818262545996</v>
      </c>
      <c r="N22" s="268">
        <f>'Revenue matching'!N42</f>
        <v>0.12080818262545996</v>
      </c>
      <c r="O22" s="268">
        <f>'Revenue matching'!O42</f>
        <v>0.12080818262545996</v>
      </c>
      <c r="P22" s="268">
        <f>'Revenue matching'!P42</f>
        <v>0.12080818262545996</v>
      </c>
      <c r="Q22" s="268">
        <f>'Revenue matching'!Q42</f>
        <v>0.12080818262545996</v>
      </c>
      <c r="R22" s="268">
        <f>'Revenue matching'!R42</f>
        <v>9.7841717466254946E-2</v>
      </c>
      <c r="S22" s="268">
        <f>'Revenue matching'!S42</f>
        <v>9.7841717466254946E-2</v>
      </c>
      <c r="T22" s="268">
        <f>'Revenue matching'!T42</f>
        <v>9.7841717466254946E-2</v>
      </c>
      <c r="U22" s="268">
        <f>'Revenue matching'!U42</f>
        <v>9.7841717466254946E-2</v>
      </c>
      <c r="V22" s="268">
        <f>'Revenue matching'!V42</f>
        <v>9.7841717466254946E-2</v>
      </c>
      <c r="W22" s="268">
        <f>'Revenue matching'!W42</f>
        <v>7.8600462189813924E-2</v>
      </c>
      <c r="X22" s="268">
        <f>'Revenue matching'!X42</f>
        <v>7.8600462189813924E-2</v>
      </c>
      <c r="Y22" s="268">
        <f>'Revenue matching'!Y42</f>
        <v>7.8600462189813924E-2</v>
      </c>
      <c r="Z22" s="268">
        <f>'Revenue matching'!Z42</f>
        <v>7.8600462189813924E-2</v>
      </c>
      <c r="AA22" s="268">
        <f>'Revenue matching'!AA42</f>
        <v>7.8600462189813924E-2</v>
      </c>
      <c r="AB22" s="268">
        <f>'Revenue matching'!AB42</f>
        <v>6.0522779942745665E-2</v>
      </c>
      <c r="AC22" s="268">
        <f>'Revenue matching'!AC42</f>
        <v>6.0522779942745665E-2</v>
      </c>
      <c r="AD22" s="268">
        <f>'Revenue matching'!AD42</f>
        <v>6.0522779942745665E-2</v>
      </c>
      <c r="AE22" s="268">
        <f>'Revenue matching'!AE42</f>
        <v>6.0522779942745665E-2</v>
      </c>
      <c r="AF22" s="268">
        <f>'Revenue matching'!AF42</f>
        <v>6.0522779942745665E-2</v>
      </c>
      <c r="AG22" s="268">
        <f>'Revenue matching'!AG42</f>
        <v>1.3658233415361181</v>
      </c>
      <c r="AH22" s="268">
        <f>'Revenue matching'!AH42</f>
        <v>-8.9382812193272751E-2</v>
      </c>
      <c r="AI22" s="268">
        <f>'Revenue matching'!AI42</f>
        <v>-8.3743169660996222E-2</v>
      </c>
      <c r="AJ22" s="268">
        <f>'Revenue matching'!AJ42</f>
        <v>-8.9382812193272751E-2</v>
      </c>
      <c r="AK22" s="268">
        <f>'Revenue matching'!AK42</f>
        <v>-8.9382812193272751E-2</v>
      </c>
      <c r="AL22" s="268">
        <f>'Revenue matching'!AL42</f>
        <v>-8.3743169660996222E-2</v>
      </c>
      <c r="AM22" s="268">
        <f>'Revenue matching'!AM42</f>
        <v>-8.3743169660996222E-2</v>
      </c>
      <c r="AN22" s="268">
        <f>'Revenue matching'!AN42</f>
        <v>-6.4082437718041771E-2</v>
      </c>
      <c r="AO22" s="268">
        <f>'Revenue matching'!AO42</f>
        <v>-6.4082437718041771E-2</v>
      </c>
      <c r="AP22" s="256"/>
      <c r="AQ22" s="256"/>
    </row>
    <row r="23" spans="3:43" x14ac:dyDescent="0.25">
      <c r="C23" s="78"/>
      <c r="F23" t="s">
        <v>159</v>
      </c>
      <c r="G23" t="s">
        <v>270</v>
      </c>
      <c r="H23" s="41"/>
      <c r="J23" s="110">
        <f>'Revenue matching'!J43</f>
        <v>6.016065311592186</v>
      </c>
      <c r="K23" s="110">
        <f>'Revenue matching'!K43</f>
        <v>0</v>
      </c>
      <c r="L23" s="110">
        <f>'Revenue matching'!L43</f>
        <v>11.956673745756387</v>
      </c>
      <c r="M23" s="110">
        <f>'Revenue matching'!M43</f>
        <v>11.956673745756387</v>
      </c>
      <c r="N23" s="110">
        <f>'Revenue matching'!N43</f>
        <v>11.956673745756387</v>
      </c>
      <c r="O23" s="110">
        <f>'Revenue matching'!O43</f>
        <v>11.956673745756387</v>
      </c>
      <c r="P23" s="110">
        <f>'Revenue matching'!P43</f>
        <v>11.956673745756387</v>
      </c>
      <c r="Q23" s="110">
        <f>'Revenue matching'!Q43</f>
        <v>0</v>
      </c>
      <c r="R23" s="110">
        <f>'Revenue matching'!R43</f>
        <v>17.986646209731532</v>
      </c>
      <c r="S23" s="110">
        <f>'Revenue matching'!S43</f>
        <v>17.986646209731532</v>
      </c>
      <c r="T23" s="110">
        <f>'Revenue matching'!T43</f>
        <v>17.986646209731532</v>
      </c>
      <c r="U23" s="110">
        <f>'Revenue matching'!U43</f>
        <v>17.986646209731532</v>
      </c>
      <c r="V23" s="110">
        <f>'Revenue matching'!V43</f>
        <v>17.986646209731532</v>
      </c>
      <c r="W23" s="110">
        <f>'Revenue matching'!W43</f>
        <v>14.04051027938622</v>
      </c>
      <c r="X23" s="110">
        <f>'Revenue matching'!X43</f>
        <v>14.04051027938622</v>
      </c>
      <c r="Y23" s="110">
        <f>'Revenue matching'!Y43</f>
        <v>14.04051027938622</v>
      </c>
      <c r="Z23" s="110">
        <f>'Revenue matching'!Z43</f>
        <v>14.04051027938622</v>
      </c>
      <c r="AA23" s="110">
        <f>'Revenue matching'!AA43</f>
        <v>14.04051027938622</v>
      </c>
      <c r="AB23" s="110">
        <f>'Revenue matching'!AB43</f>
        <v>129.61968331778161</v>
      </c>
      <c r="AC23" s="110">
        <f>'Revenue matching'!AC43</f>
        <v>129.61968331778161</v>
      </c>
      <c r="AD23" s="110">
        <f>'Revenue matching'!AD43</f>
        <v>129.61968331778161</v>
      </c>
      <c r="AE23" s="110">
        <f>'Revenue matching'!AE43</f>
        <v>129.61968331778161</v>
      </c>
      <c r="AF23" s="110">
        <f>'Revenue matching'!AF43</f>
        <v>129.61968331778161</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81.121530426433765</v>
      </c>
      <c r="AO23" s="110">
        <f>'Revenue matching'!AO43</f>
        <v>81.121530426433765</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4.5436589705954296</v>
      </c>
      <c r="S24" s="110">
        <f>'Revenue matching'!S44</f>
        <v>4.5436589705954296</v>
      </c>
      <c r="T24" s="110">
        <f>'Revenue matching'!T44</f>
        <v>4.5436589705954296</v>
      </c>
      <c r="U24" s="110">
        <f>'Revenue matching'!U44</f>
        <v>4.5436589705954296</v>
      </c>
      <c r="V24" s="110">
        <f>'Revenue matching'!V44</f>
        <v>4.5436589705954296</v>
      </c>
      <c r="W24" s="110">
        <f>'Revenue matching'!W44</f>
        <v>4.7152630952391652</v>
      </c>
      <c r="X24" s="110">
        <f>'Revenue matching'!X44</f>
        <v>4.7152630952391652</v>
      </c>
      <c r="Y24" s="110">
        <f>'Revenue matching'!Y44</f>
        <v>4.7152630952391652</v>
      </c>
      <c r="Z24" s="110">
        <f>'Revenue matching'!Z44</f>
        <v>4.7152630952391652</v>
      </c>
      <c r="AA24" s="110">
        <f>'Revenue matching'!AA44</f>
        <v>4.7152630952391652</v>
      </c>
      <c r="AB24" s="110">
        <f>'Revenue matching'!AB44</f>
        <v>4.8433926889986108</v>
      </c>
      <c r="AC24" s="110">
        <f>'Revenue matching'!AC44</f>
        <v>4.8433926889986108</v>
      </c>
      <c r="AD24" s="110">
        <f>'Revenue matching'!AD44</f>
        <v>4.8433926889986108</v>
      </c>
      <c r="AE24" s="110">
        <f>'Revenue matching'!AE44</f>
        <v>4.8433926889986108</v>
      </c>
      <c r="AF24" s="110">
        <f>'Revenue matching'!AF44</f>
        <v>4.8433926889986108</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8.4704204549960913</v>
      </c>
      <c r="S25" s="110">
        <f>'Revenue matching'!S45</f>
        <v>8.4704204549960913</v>
      </c>
      <c r="T25" s="110">
        <f>'Revenue matching'!T45</f>
        <v>8.4704204549960913</v>
      </c>
      <c r="U25" s="110">
        <f>'Revenue matching'!U45</f>
        <v>8.4704204549960913</v>
      </c>
      <c r="V25" s="110">
        <f>'Revenue matching'!V45</f>
        <v>8.4704204549960913</v>
      </c>
      <c r="W25" s="110">
        <f>'Revenue matching'!W45</f>
        <v>7.8984393904269723</v>
      </c>
      <c r="X25" s="110">
        <f>'Revenue matching'!X45</f>
        <v>7.8984393904269723</v>
      </c>
      <c r="Y25" s="110">
        <f>'Revenue matching'!Y45</f>
        <v>7.8984393904269723</v>
      </c>
      <c r="Z25" s="110">
        <f>'Revenue matching'!Z45</f>
        <v>7.8984393904269723</v>
      </c>
      <c r="AA25" s="110">
        <f>'Revenue matching'!AA45</f>
        <v>7.8984393904269723</v>
      </c>
      <c r="AB25" s="110">
        <f>'Revenue matching'!AB45</f>
        <v>8.4108321412264768</v>
      </c>
      <c r="AC25" s="110">
        <f>'Revenue matching'!AC45</f>
        <v>8.4108321412264768</v>
      </c>
      <c r="AD25" s="110">
        <f>'Revenue matching'!AD45</f>
        <v>8.4108321412264768</v>
      </c>
      <c r="AE25" s="110">
        <f>'Revenue matching'!AE45</f>
        <v>8.4108321412264768</v>
      </c>
      <c r="AF25" s="110">
        <f>'Revenue matching'!AF45</f>
        <v>8.4108321412264768</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0.17037862990351629</v>
      </c>
      <c r="S26" s="272">
        <f>'Revenue matching'!S46</f>
        <v>0.17037862990351629</v>
      </c>
      <c r="T26" s="272">
        <f>'Revenue matching'!T46</f>
        <v>0.17037862990351629</v>
      </c>
      <c r="U26" s="272">
        <f>'Revenue matching'!U46</f>
        <v>0.17037862990351629</v>
      </c>
      <c r="V26" s="272">
        <f>'Revenue matching'!V46</f>
        <v>0.17037862990351629</v>
      </c>
      <c r="W26" s="272">
        <f>'Revenue matching'!W46</f>
        <v>0.12098347102812729</v>
      </c>
      <c r="X26" s="272">
        <f>'Revenue matching'!X46</f>
        <v>0.12098347102812729</v>
      </c>
      <c r="Y26" s="272">
        <f>'Revenue matching'!Y46</f>
        <v>0.12098347102812729</v>
      </c>
      <c r="Z26" s="272">
        <f>'Revenue matching'!Z46</f>
        <v>0.12098347102812729</v>
      </c>
      <c r="AA26" s="272">
        <f>'Revenue matching'!AA46</f>
        <v>0.12098347102812729</v>
      </c>
      <c r="AB26" s="272">
        <f>'Revenue matching'!AB46</f>
        <v>8.2569399193711507E-2</v>
      </c>
      <c r="AC26" s="272">
        <f>'Revenue matching'!AC46</f>
        <v>8.2569399193711507E-2</v>
      </c>
      <c r="AD26" s="272">
        <f>'Revenue matching'!AD46</f>
        <v>8.2569399193711507E-2</v>
      </c>
      <c r="AE26" s="272">
        <f>'Revenue matching'!AE46</f>
        <v>8.2569399193711507E-2</v>
      </c>
      <c r="AF26" s="272">
        <f>'Revenue matching'!AF46</f>
        <v>8.2569399193711507E-2</v>
      </c>
      <c r="AG26" s="272">
        <f>'Revenue matching'!AG46</f>
        <v>0</v>
      </c>
      <c r="AH26" s="272">
        <f>'Revenue matching'!AH46</f>
        <v>0</v>
      </c>
      <c r="AI26" s="272">
        <f>'Revenue matching'!AI46</f>
        <v>0</v>
      </c>
      <c r="AJ26" s="272">
        <f>'Revenue matching'!AJ46</f>
        <v>0.19044413489268119</v>
      </c>
      <c r="AK26" s="272">
        <f>'Revenue matching'!AK46</f>
        <v>0</v>
      </c>
      <c r="AL26" s="272">
        <f>'Revenue matching'!AL46</f>
        <v>0.15520144925952978</v>
      </c>
      <c r="AM26" s="272">
        <f>'Revenue matching'!AM46</f>
        <v>0</v>
      </c>
      <c r="AN26" s="272">
        <f>'Revenue matching'!AN46</f>
        <v>0.1288427818883191</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0.93874289631954855</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0.93874289631954855</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0.93874289631954855</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8.2304141648257971</v>
      </c>
      <c r="K35" s="261">
        <f>'Revenue matching'!K416</f>
        <v>0</v>
      </c>
      <c r="L35" s="261">
        <f>'Revenue matching'!L416</f>
        <v>0</v>
      </c>
      <c r="M35" s="261">
        <f>'Revenue matching'!M416</f>
        <v>3.9697789356794018</v>
      </c>
      <c r="N35" s="261">
        <f>'Revenue matching'!N416</f>
        <v>19.641980196267809</v>
      </c>
      <c r="O35" s="261">
        <f>'Revenue matching'!O416</f>
        <v>47.83560421044394</v>
      </c>
      <c r="P35" s="261">
        <f>'Revenue matching'!P416</f>
        <v>152.94897734493279</v>
      </c>
      <c r="Q35" s="261">
        <f>'Revenue matching'!Q416</f>
        <v>0</v>
      </c>
      <c r="R35" s="261">
        <f>'Revenue matching'!R416</f>
        <v>0</v>
      </c>
      <c r="S35" s="261">
        <f>'Revenue matching'!S416</f>
        <v>245.32398092844093</v>
      </c>
      <c r="T35" s="261">
        <f>'Revenue matching'!T416</f>
        <v>491.31079533835668</v>
      </c>
      <c r="U35" s="261">
        <f>'Revenue matching'!U416</f>
        <v>803.83820935121491</v>
      </c>
      <c r="V35" s="261">
        <f>'Revenue matching'!V416</f>
        <v>1912.46446775093</v>
      </c>
      <c r="W35" s="261">
        <f>'Revenue matching'!W416</f>
        <v>0</v>
      </c>
      <c r="X35" s="261">
        <f>'Revenue matching'!X416</f>
        <v>245.32398092844102</v>
      </c>
      <c r="Y35" s="261">
        <f>'Revenue matching'!Y416</f>
        <v>491.31079533835668</v>
      </c>
      <c r="Z35" s="261">
        <f>'Revenue matching'!Z416</f>
        <v>803.83820935121491</v>
      </c>
      <c r="AA35" s="261">
        <f>'Revenue matching'!AA416</f>
        <v>1912.4644677509307</v>
      </c>
      <c r="AB35" s="261">
        <f>'Revenue matching'!AB416</f>
        <v>0</v>
      </c>
      <c r="AC35" s="261">
        <f>'Revenue matching'!AC416</f>
        <v>1233.3254790327273</v>
      </c>
      <c r="AD35" s="261">
        <f>'Revenue matching'!AD416</f>
        <v>4531.8079928611187</v>
      </c>
      <c r="AE35" s="261">
        <f>'Revenue matching'!AE416</f>
        <v>9306.4681113856059</v>
      </c>
      <c r="AF35" s="261">
        <f>'Revenue matching'!AF416</f>
        <v>20782.991523572116</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0.28895698225613609</v>
      </c>
      <c r="K47" s="111">
        <f>'Revenue matching'!K48</f>
        <v>0</v>
      </c>
      <c r="L47" s="111">
        <f>'Revenue matching'!L48</f>
        <v>0.18579815075730952</v>
      </c>
      <c r="M47" s="111">
        <f>'Revenue matching'!M48</f>
        <v>0.18579815075730952</v>
      </c>
      <c r="N47" s="111">
        <f>'Revenue matching'!N48</f>
        <v>0.18579815075730952</v>
      </c>
      <c r="O47" s="111">
        <f>'Revenue matching'!O48</f>
        <v>0.18579815075730952</v>
      </c>
      <c r="P47" s="111">
        <f>'Revenue matching'!P48</f>
        <v>0.18579815075730952</v>
      </c>
      <c r="Q47" s="111">
        <f>'Revenue matching'!Q48</f>
        <v>0</v>
      </c>
      <c r="R47" s="111">
        <f>'Revenue matching'!R48</f>
        <v>0.18579815075730952</v>
      </c>
      <c r="S47" s="111">
        <f>'Revenue matching'!S48</f>
        <v>0.18579815075730952</v>
      </c>
      <c r="T47" s="111">
        <f>'Revenue matching'!T48</f>
        <v>0.18579815075730952</v>
      </c>
      <c r="U47" s="111">
        <f>'Revenue matching'!U48</f>
        <v>0.18579815075730952</v>
      </c>
      <c r="V47" s="111">
        <f>'Revenue matching'!V48</f>
        <v>0.18579815075730952</v>
      </c>
      <c r="W47" s="111">
        <f>'Revenue matching'!W48</f>
        <v>0.18579815075730952</v>
      </c>
      <c r="X47" s="111">
        <f>'Revenue matching'!X48</f>
        <v>0.18579815075730952</v>
      </c>
      <c r="Y47" s="111">
        <f>'Revenue matching'!Y48</f>
        <v>0.18579815075730952</v>
      </c>
      <c r="Z47" s="111">
        <f>'Revenue matching'!Z48</f>
        <v>0.18579815075730952</v>
      </c>
      <c r="AA47" s="111">
        <f>'Revenue matching'!AA48</f>
        <v>0.18579815075730952</v>
      </c>
      <c r="AB47" s="111">
        <f>'Revenue matching'!AB48</f>
        <v>0.18579815075730952</v>
      </c>
      <c r="AC47" s="111">
        <f>'Revenue matching'!AC48</f>
        <v>0.18579815075730952</v>
      </c>
      <c r="AD47" s="111">
        <f>'Revenue matching'!AD48</f>
        <v>0.18579815075730952</v>
      </c>
      <c r="AE47" s="111">
        <f>'Revenue matching'!AE48</f>
        <v>0.18579815075730952</v>
      </c>
      <c r="AF47" s="111">
        <f>'Revenue matching'!AF48</f>
        <v>0.18579815075730952</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0.33207561272492769</v>
      </c>
      <c r="K57" s="331">
        <f>'Volume adjustments'!K315</f>
        <v>0.33207561272492769</v>
      </c>
      <c r="L57" s="331">
        <f>'Volume adjustments'!L315</f>
        <v>0.33207561272492769</v>
      </c>
      <c r="M57" s="331">
        <f>'Volume adjustments'!M315</f>
        <v>0.33207561272492769</v>
      </c>
      <c r="N57" s="331">
        <f>'Volume adjustments'!N315</f>
        <v>0.33207561272492769</v>
      </c>
      <c r="O57" s="331">
        <f>'Volume adjustments'!O315</f>
        <v>0</v>
      </c>
      <c r="P57" s="331">
        <f>'Volume adjustments'!P315</f>
        <v>0</v>
      </c>
      <c r="Q57" s="331">
        <f>'Volume adjustments'!Q315</f>
        <v>0.33207561272492769</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0.33207561272492769</v>
      </c>
      <c r="K58" s="332">
        <f>'Volume adjustments'!K316</f>
        <v>0.33207561272492769</v>
      </c>
      <c r="L58" s="332">
        <f>'Volume adjustments'!L316</f>
        <v>0.33207561272492769</v>
      </c>
      <c r="M58" s="332">
        <f>'Volume adjustments'!M316</f>
        <v>0.33207561272492769</v>
      </c>
      <c r="N58" s="332">
        <f>'Volume adjustments'!N316</f>
        <v>0.33207561272492769</v>
      </c>
      <c r="O58" s="332">
        <f>'Volume adjustments'!O316</f>
        <v>0</v>
      </c>
      <c r="P58" s="332">
        <f>'Volume adjustments'!P316</f>
        <v>0</v>
      </c>
      <c r="Q58" s="332">
        <f>'Volume adjustments'!Q316</f>
        <v>0.33207561272492769</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0.33207561272492769</v>
      </c>
      <c r="K59" s="332">
        <f>'Volume adjustments'!K317</f>
        <v>0.33207561272492769</v>
      </c>
      <c r="L59" s="332">
        <f>'Volume adjustments'!L317</f>
        <v>0.33207561272492769</v>
      </c>
      <c r="M59" s="332">
        <f>'Volume adjustments'!M317</f>
        <v>0.33207561272492769</v>
      </c>
      <c r="N59" s="332">
        <f>'Volume adjustments'!N317</f>
        <v>0.33207561272492769</v>
      </c>
      <c r="O59" s="332">
        <f>'Volume adjustments'!O317</f>
        <v>0</v>
      </c>
      <c r="P59" s="332">
        <f>'Volume adjustments'!P317</f>
        <v>0</v>
      </c>
      <c r="Q59" s="332">
        <f>'Volume adjustments'!Q317</f>
        <v>0.33207561272492769</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0.33207561272492769</v>
      </c>
      <c r="K60" s="332">
        <f>'Volume adjustments'!K318</f>
        <v>0.33207561272492769</v>
      </c>
      <c r="L60" s="332">
        <f>'Volume adjustments'!L318</f>
        <v>0.33207561272492769</v>
      </c>
      <c r="M60" s="332">
        <f>'Volume adjustments'!M318</f>
        <v>0.33207561272492769</v>
      </c>
      <c r="N60" s="332">
        <f>'Volume adjustments'!N318</f>
        <v>0.33207561272492769</v>
      </c>
      <c r="O60" s="332">
        <f>'Volume adjustments'!O318</f>
        <v>0</v>
      </c>
      <c r="P60" s="332">
        <f>'Volume adjustments'!P318</f>
        <v>0</v>
      </c>
      <c r="Q60" s="332">
        <f>'Volume adjustments'!Q318</f>
        <v>0.33207561272492769</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0.33207561272492769</v>
      </c>
      <c r="K61" s="332">
        <f>'Volume adjustments'!K319</f>
        <v>0.33207561272492769</v>
      </c>
      <c r="L61" s="332">
        <f>'Volume adjustments'!L319</f>
        <v>0.33207561272492769</v>
      </c>
      <c r="M61" s="332">
        <f>'Volume adjustments'!M319</f>
        <v>0.33207561272492769</v>
      </c>
      <c r="N61" s="332">
        <f>'Volume adjustments'!N319</f>
        <v>0.33207561272492769</v>
      </c>
      <c r="O61" s="332">
        <f>'Volume adjustments'!O319</f>
        <v>0</v>
      </c>
      <c r="P61" s="332">
        <f>'Volume adjustments'!P319</f>
        <v>0</v>
      </c>
      <c r="Q61" s="332">
        <f>'Volume adjustments'!Q319</f>
        <v>0.33207561272492769</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0.33207561272492769</v>
      </c>
      <c r="K62" s="332">
        <f>'Volume adjustments'!K320</f>
        <v>0.33207561272492769</v>
      </c>
      <c r="L62" s="332">
        <f>'Volume adjustments'!L320</f>
        <v>0.33207561272492769</v>
      </c>
      <c r="M62" s="332">
        <f>'Volume adjustments'!M320</f>
        <v>0.33207561272492769</v>
      </c>
      <c r="N62" s="332">
        <f>'Volume adjustments'!N320</f>
        <v>0.33207561272492769</v>
      </c>
      <c r="O62" s="332">
        <f>'Volume adjustments'!O320</f>
        <v>0</v>
      </c>
      <c r="P62" s="332">
        <f>'Volume adjustments'!P320</f>
        <v>0</v>
      </c>
      <c r="Q62" s="332">
        <f>'Volume adjustments'!Q320</f>
        <v>0.33207561272492769</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0.33207561272492769</v>
      </c>
      <c r="K63" s="333">
        <f>'Volume adjustments'!K321</f>
        <v>0.33207561272492769</v>
      </c>
      <c r="L63" s="333">
        <f>'Volume adjustments'!L321</f>
        <v>0.33207561272492769</v>
      </c>
      <c r="M63" s="333">
        <f>'Volume adjustments'!M321</f>
        <v>0.33207561272492769</v>
      </c>
      <c r="N63" s="333">
        <f>'Volume adjustments'!N321</f>
        <v>0.33207561272492769</v>
      </c>
      <c r="O63" s="333">
        <f>'Volume adjustments'!O321</f>
        <v>0</v>
      </c>
      <c r="P63" s="333">
        <f>'Volume adjustments'!P321</f>
        <v>0</v>
      </c>
      <c r="Q63" s="333">
        <f>'Volume adjustments'!Q321</f>
        <v>0.33207561272492769</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0.58414695436552877</v>
      </c>
      <c r="K66" s="331">
        <f>'Volume adjustments'!K324</f>
        <v>0.58414695436552877</v>
      </c>
      <c r="L66" s="331">
        <f>'Volume adjustments'!L324</f>
        <v>0.58414695436552877</v>
      </c>
      <c r="M66" s="331">
        <f>'Volume adjustments'!M324</f>
        <v>0.58414695436552877</v>
      </c>
      <c r="N66" s="331">
        <f>'Volume adjustments'!N324</f>
        <v>0.58414695436552877</v>
      </c>
      <c r="O66" s="331">
        <f>'Volume adjustments'!O324</f>
        <v>0.35899011322721613</v>
      </c>
      <c r="P66" s="331">
        <f>'Volume adjustments'!P324</f>
        <v>0.22668597434951401</v>
      </c>
      <c r="Q66" s="331">
        <f>'Volume adjustments'!Q324</f>
        <v>0.58414695436552877</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0.58414695436552877</v>
      </c>
      <c r="K67" s="332">
        <f>'Volume adjustments'!K325</f>
        <v>0.58414695436552877</v>
      </c>
      <c r="L67" s="332">
        <f>'Volume adjustments'!L325</f>
        <v>0.58414695436552877</v>
      </c>
      <c r="M67" s="332">
        <f>'Volume adjustments'!M325</f>
        <v>0.58414695436552877</v>
      </c>
      <c r="N67" s="332">
        <f>'Volume adjustments'!N325</f>
        <v>0.58414695436552877</v>
      </c>
      <c r="O67" s="332">
        <f>'Volume adjustments'!O325</f>
        <v>0.35899011322721613</v>
      </c>
      <c r="P67" s="332">
        <f>'Volume adjustments'!P325</f>
        <v>0.22668597434951401</v>
      </c>
      <c r="Q67" s="332">
        <f>'Volume adjustments'!Q325</f>
        <v>0.58414695436552877</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0.58414695436552877</v>
      </c>
      <c r="K68" s="332">
        <f>'Volume adjustments'!K326</f>
        <v>0.58414695436552877</v>
      </c>
      <c r="L68" s="332">
        <f>'Volume adjustments'!L326</f>
        <v>0.58414695436552877</v>
      </c>
      <c r="M68" s="332">
        <f>'Volume adjustments'!M326</f>
        <v>0.58414695436552877</v>
      </c>
      <c r="N68" s="332">
        <f>'Volume adjustments'!N326</f>
        <v>0.58414695436552877</v>
      </c>
      <c r="O68" s="332">
        <f>'Volume adjustments'!O326</f>
        <v>0.35899011322721613</v>
      </c>
      <c r="P68" s="332">
        <f>'Volume adjustments'!P326</f>
        <v>0.22668597434951401</v>
      </c>
      <c r="Q68" s="332">
        <f>'Volume adjustments'!Q326</f>
        <v>0.58414695436552877</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0.58414695436552877</v>
      </c>
      <c r="K69" s="332">
        <f>'Volume adjustments'!K327</f>
        <v>0.58414695436552877</v>
      </c>
      <c r="L69" s="332">
        <f>'Volume adjustments'!L327</f>
        <v>0.58414695436552877</v>
      </c>
      <c r="M69" s="332">
        <f>'Volume adjustments'!M327</f>
        <v>0.58414695436552877</v>
      </c>
      <c r="N69" s="332">
        <f>'Volume adjustments'!N327</f>
        <v>0.58414695436552877</v>
      </c>
      <c r="O69" s="332">
        <f>'Volume adjustments'!O327</f>
        <v>0.35899011322721613</v>
      </c>
      <c r="P69" s="332">
        <f>'Volume adjustments'!P327</f>
        <v>0.22668597434951401</v>
      </c>
      <c r="Q69" s="332">
        <f>'Volume adjustments'!Q327</f>
        <v>0.58414695436552877</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0.58414695436552877</v>
      </c>
      <c r="K70" s="332">
        <f>'Volume adjustments'!K328</f>
        <v>0.58414695436552877</v>
      </c>
      <c r="L70" s="332">
        <f>'Volume adjustments'!L328</f>
        <v>0.58414695436552877</v>
      </c>
      <c r="M70" s="332">
        <f>'Volume adjustments'!M328</f>
        <v>0.58414695436552877</v>
      </c>
      <c r="N70" s="332">
        <f>'Volume adjustments'!N328</f>
        <v>0.58414695436552877</v>
      </c>
      <c r="O70" s="332">
        <f>'Volume adjustments'!O328</f>
        <v>0.35899011322721613</v>
      </c>
      <c r="P70" s="332">
        <f>'Volume adjustments'!P328</f>
        <v>0.22668597434951401</v>
      </c>
      <c r="Q70" s="332">
        <f>'Volume adjustments'!Q328</f>
        <v>0.58414695436552877</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0.58414695436552877</v>
      </c>
      <c r="K71" s="332">
        <f>'Volume adjustments'!K329</f>
        <v>0.58414695436552877</v>
      </c>
      <c r="L71" s="332">
        <f>'Volume adjustments'!L329</f>
        <v>0.58414695436552877</v>
      </c>
      <c r="M71" s="332">
        <f>'Volume adjustments'!M329</f>
        <v>0.58414695436552877</v>
      </c>
      <c r="N71" s="332">
        <f>'Volume adjustments'!N329</f>
        <v>0.58414695436552877</v>
      </c>
      <c r="O71" s="332">
        <f>'Volume adjustments'!O329</f>
        <v>0.35899011322721613</v>
      </c>
      <c r="P71" s="332">
        <f>'Volume adjustments'!P329</f>
        <v>0.22668597434951401</v>
      </c>
      <c r="Q71" s="332">
        <f>'Volume adjustments'!Q329</f>
        <v>0.58414695436552877</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0.58414695436552877</v>
      </c>
      <c r="K72" s="333">
        <f>'Volume adjustments'!K330</f>
        <v>0.58414695436552877</v>
      </c>
      <c r="L72" s="333">
        <f>'Volume adjustments'!L330</f>
        <v>0.58414695436552877</v>
      </c>
      <c r="M72" s="333">
        <f>'Volume adjustments'!M330</f>
        <v>0.58414695436552877</v>
      </c>
      <c r="N72" s="333">
        <f>'Volume adjustments'!N330</f>
        <v>0.58414695436552877</v>
      </c>
      <c r="O72" s="333">
        <f>'Volume adjustments'!O330</f>
        <v>0.35899011322721613</v>
      </c>
      <c r="P72" s="333">
        <f>'Volume adjustments'!P330</f>
        <v>0.22668597434951401</v>
      </c>
      <c r="Q72" s="333">
        <f>'Volume adjustments'!Q330</f>
        <v>0.58414695436552877</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0.33207561272492769</v>
      </c>
      <c r="K75" s="144">
        <f t="shared" ref="K75:AO75" si="0">INDEX($J57:$Y57,K$54)</f>
        <v>0.33207561272492769</v>
      </c>
      <c r="L75" s="144">
        <f t="shared" si="0"/>
        <v>0.33207561272492769</v>
      </c>
      <c r="M75" s="144">
        <f t="shared" si="0"/>
        <v>0.33207561272492769</v>
      </c>
      <c r="N75" s="144">
        <f t="shared" si="0"/>
        <v>0.33207561272492769</v>
      </c>
      <c r="O75" s="144">
        <f t="shared" si="0"/>
        <v>0.33207561272492769</v>
      </c>
      <c r="P75" s="144">
        <f t="shared" si="0"/>
        <v>0.33207561272492769</v>
      </c>
      <c r="Q75" s="144">
        <f t="shared" si="0"/>
        <v>0.33207561272492769</v>
      </c>
      <c r="R75" s="144">
        <f t="shared" si="0"/>
        <v>0.33207561272492769</v>
      </c>
      <c r="S75" s="144">
        <f t="shared" si="0"/>
        <v>0.33207561272492769</v>
      </c>
      <c r="T75" s="144">
        <f t="shared" si="0"/>
        <v>0.33207561272492769</v>
      </c>
      <c r="U75" s="144">
        <f t="shared" si="0"/>
        <v>0.33207561272492769</v>
      </c>
      <c r="V75" s="144">
        <f t="shared" si="0"/>
        <v>0.33207561272492769</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0.33207561272492769</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0.33207561272492769</v>
      </c>
      <c r="K76" s="135">
        <f t="shared" si="1"/>
        <v>0.33207561272492769</v>
      </c>
      <c r="L76" s="135">
        <f t="shared" si="1"/>
        <v>0.33207561272492769</v>
      </c>
      <c r="M76" s="135">
        <f t="shared" si="1"/>
        <v>0.33207561272492769</v>
      </c>
      <c r="N76" s="135">
        <f t="shared" si="1"/>
        <v>0.33207561272492769</v>
      </c>
      <c r="O76" s="135">
        <f t="shared" si="1"/>
        <v>0.33207561272492769</v>
      </c>
      <c r="P76" s="135">
        <f t="shared" si="1"/>
        <v>0.33207561272492769</v>
      </c>
      <c r="Q76" s="135">
        <f t="shared" si="1"/>
        <v>0.33207561272492769</v>
      </c>
      <c r="R76" s="135">
        <f t="shared" si="1"/>
        <v>0.33207561272492769</v>
      </c>
      <c r="S76" s="135">
        <f t="shared" si="1"/>
        <v>0.33207561272492769</v>
      </c>
      <c r="T76" s="135">
        <f t="shared" si="1"/>
        <v>0.33207561272492769</v>
      </c>
      <c r="U76" s="135">
        <f t="shared" si="1"/>
        <v>0.33207561272492769</v>
      </c>
      <c r="V76" s="135">
        <f t="shared" si="1"/>
        <v>0.33207561272492769</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0.33207561272492769</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0.33207561272492769</v>
      </c>
      <c r="K77" s="135">
        <f t="shared" si="2"/>
        <v>0.33207561272492769</v>
      </c>
      <c r="L77" s="135">
        <f t="shared" si="2"/>
        <v>0.33207561272492769</v>
      </c>
      <c r="M77" s="135">
        <f t="shared" si="2"/>
        <v>0.33207561272492769</v>
      </c>
      <c r="N77" s="135">
        <f t="shared" si="2"/>
        <v>0.33207561272492769</v>
      </c>
      <c r="O77" s="135">
        <f t="shared" si="2"/>
        <v>0.33207561272492769</v>
      </c>
      <c r="P77" s="135">
        <f t="shared" si="2"/>
        <v>0.33207561272492769</v>
      </c>
      <c r="Q77" s="135">
        <f t="shared" si="2"/>
        <v>0.33207561272492769</v>
      </c>
      <c r="R77" s="135">
        <f t="shared" si="2"/>
        <v>0.33207561272492769</v>
      </c>
      <c r="S77" s="135">
        <f t="shared" si="2"/>
        <v>0.33207561272492769</v>
      </c>
      <c r="T77" s="135">
        <f t="shared" si="2"/>
        <v>0.33207561272492769</v>
      </c>
      <c r="U77" s="135">
        <f t="shared" si="2"/>
        <v>0.33207561272492769</v>
      </c>
      <c r="V77" s="135">
        <f t="shared" si="2"/>
        <v>0.33207561272492769</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0.33207561272492769</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0.33207561272492769</v>
      </c>
      <c r="K78" s="135">
        <f t="shared" si="3"/>
        <v>0.33207561272492769</v>
      </c>
      <c r="L78" s="135">
        <f t="shared" si="3"/>
        <v>0.33207561272492769</v>
      </c>
      <c r="M78" s="135">
        <f t="shared" si="3"/>
        <v>0.33207561272492769</v>
      </c>
      <c r="N78" s="135">
        <f t="shared" si="3"/>
        <v>0.33207561272492769</v>
      </c>
      <c r="O78" s="135">
        <f t="shared" si="3"/>
        <v>0.33207561272492769</v>
      </c>
      <c r="P78" s="135">
        <f t="shared" si="3"/>
        <v>0.33207561272492769</v>
      </c>
      <c r="Q78" s="135">
        <f t="shared" si="3"/>
        <v>0.33207561272492769</v>
      </c>
      <c r="R78" s="135">
        <f t="shared" si="3"/>
        <v>0.33207561272492769</v>
      </c>
      <c r="S78" s="135">
        <f t="shared" si="3"/>
        <v>0.33207561272492769</v>
      </c>
      <c r="T78" s="135">
        <f t="shared" si="3"/>
        <v>0.33207561272492769</v>
      </c>
      <c r="U78" s="135">
        <f t="shared" si="3"/>
        <v>0.33207561272492769</v>
      </c>
      <c r="V78" s="135">
        <f t="shared" si="3"/>
        <v>0.33207561272492769</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0.33207561272492769</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0.33207561272492769</v>
      </c>
      <c r="K79" s="135">
        <f t="shared" si="4"/>
        <v>0.33207561272492769</v>
      </c>
      <c r="L79" s="135">
        <f t="shared" si="4"/>
        <v>0.33207561272492769</v>
      </c>
      <c r="M79" s="135">
        <f t="shared" si="4"/>
        <v>0.33207561272492769</v>
      </c>
      <c r="N79" s="135">
        <f t="shared" si="4"/>
        <v>0.33207561272492769</v>
      </c>
      <c r="O79" s="135">
        <f t="shared" si="4"/>
        <v>0.33207561272492769</v>
      </c>
      <c r="P79" s="135">
        <f t="shared" si="4"/>
        <v>0.33207561272492769</v>
      </c>
      <c r="Q79" s="135">
        <f t="shared" si="4"/>
        <v>0.33207561272492769</v>
      </c>
      <c r="R79" s="135">
        <f t="shared" si="4"/>
        <v>0.33207561272492769</v>
      </c>
      <c r="S79" s="135">
        <f t="shared" si="4"/>
        <v>0.33207561272492769</v>
      </c>
      <c r="T79" s="135">
        <f t="shared" si="4"/>
        <v>0.33207561272492769</v>
      </c>
      <c r="U79" s="135">
        <f t="shared" si="4"/>
        <v>0.33207561272492769</v>
      </c>
      <c r="V79" s="135">
        <f t="shared" si="4"/>
        <v>0.33207561272492769</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0.33207561272492769</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0.33207561272492769</v>
      </c>
      <c r="K80" s="135">
        <f t="shared" si="5"/>
        <v>0.33207561272492769</v>
      </c>
      <c r="L80" s="135">
        <f t="shared" si="5"/>
        <v>0.33207561272492769</v>
      </c>
      <c r="M80" s="135">
        <f t="shared" si="5"/>
        <v>0.33207561272492769</v>
      </c>
      <c r="N80" s="135">
        <f t="shared" si="5"/>
        <v>0.33207561272492769</v>
      </c>
      <c r="O80" s="135">
        <f t="shared" si="5"/>
        <v>0.33207561272492769</v>
      </c>
      <c r="P80" s="135">
        <f t="shared" si="5"/>
        <v>0.33207561272492769</v>
      </c>
      <c r="Q80" s="135">
        <f t="shared" si="5"/>
        <v>0.33207561272492769</v>
      </c>
      <c r="R80" s="135">
        <f t="shared" si="5"/>
        <v>0.33207561272492769</v>
      </c>
      <c r="S80" s="135">
        <f t="shared" si="5"/>
        <v>0.33207561272492769</v>
      </c>
      <c r="T80" s="135">
        <f t="shared" si="5"/>
        <v>0.33207561272492769</v>
      </c>
      <c r="U80" s="135">
        <f t="shared" si="5"/>
        <v>0.33207561272492769</v>
      </c>
      <c r="V80" s="135">
        <f t="shared" si="5"/>
        <v>0.33207561272492769</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0.33207561272492769</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0.33207561272492769</v>
      </c>
      <c r="K81" s="145">
        <f t="shared" si="6"/>
        <v>0.33207561272492769</v>
      </c>
      <c r="L81" s="145">
        <f t="shared" si="6"/>
        <v>0.33207561272492769</v>
      </c>
      <c r="M81" s="145">
        <f t="shared" si="6"/>
        <v>0.33207561272492769</v>
      </c>
      <c r="N81" s="145">
        <f t="shared" si="6"/>
        <v>0.33207561272492769</v>
      </c>
      <c r="O81" s="145">
        <f t="shared" si="6"/>
        <v>0.33207561272492769</v>
      </c>
      <c r="P81" s="145">
        <f t="shared" si="6"/>
        <v>0.33207561272492769</v>
      </c>
      <c r="Q81" s="145">
        <f t="shared" si="6"/>
        <v>0.33207561272492769</v>
      </c>
      <c r="R81" s="145">
        <f t="shared" si="6"/>
        <v>0.33207561272492769</v>
      </c>
      <c r="S81" s="145">
        <f t="shared" si="6"/>
        <v>0.33207561272492769</v>
      </c>
      <c r="T81" s="145">
        <f t="shared" si="6"/>
        <v>0.33207561272492769</v>
      </c>
      <c r="U81" s="145">
        <f t="shared" si="6"/>
        <v>0.33207561272492769</v>
      </c>
      <c r="V81" s="145">
        <f t="shared" si="6"/>
        <v>0.33207561272492769</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0.33207561272492769</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0.58414695436552877</v>
      </c>
      <c r="K84" s="144">
        <f t="shared" ref="K84:AO84" si="7">INDEX($J66:$Y66,K$54)</f>
        <v>0.58414695436552877</v>
      </c>
      <c r="L84" s="144">
        <f t="shared" si="7"/>
        <v>0.58414695436552877</v>
      </c>
      <c r="M84" s="144">
        <f t="shared" si="7"/>
        <v>0.58414695436552877</v>
      </c>
      <c r="N84" s="144">
        <f t="shared" si="7"/>
        <v>0.58414695436552877</v>
      </c>
      <c r="O84" s="144">
        <f t="shared" si="7"/>
        <v>0.58414695436552877</v>
      </c>
      <c r="P84" s="144">
        <f t="shared" si="7"/>
        <v>0.58414695436552877</v>
      </c>
      <c r="Q84" s="144">
        <f t="shared" si="7"/>
        <v>0.58414695436552877</v>
      </c>
      <c r="R84" s="144">
        <f t="shared" si="7"/>
        <v>0.58414695436552877</v>
      </c>
      <c r="S84" s="144">
        <f t="shared" si="7"/>
        <v>0.58414695436552877</v>
      </c>
      <c r="T84" s="144">
        <f t="shared" si="7"/>
        <v>0.58414695436552877</v>
      </c>
      <c r="U84" s="144">
        <f t="shared" si="7"/>
        <v>0.58414695436552877</v>
      </c>
      <c r="V84" s="144">
        <f t="shared" si="7"/>
        <v>0.58414695436552877</v>
      </c>
      <c r="W84" s="144">
        <f t="shared" si="7"/>
        <v>0.35899011322721613</v>
      </c>
      <c r="X84" s="144">
        <f t="shared" si="7"/>
        <v>0.35899011322721613</v>
      </c>
      <c r="Y84" s="144">
        <f t="shared" si="7"/>
        <v>0.35899011322721613</v>
      </c>
      <c r="Z84" s="144">
        <f t="shared" si="7"/>
        <v>0.35899011322721613</v>
      </c>
      <c r="AA84" s="144">
        <f t="shared" si="7"/>
        <v>0.35899011322721613</v>
      </c>
      <c r="AB84" s="144">
        <f t="shared" si="7"/>
        <v>0.22668597434951401</v>
      </c>
      <c r="AC84" s="144">
        <f t="shared" si="7"/>
        <v>0.22668597434951401</v>
      </c>
      <c r="AD84" s="144">
        <f t="shared" si="7"/>
        <v>0.22668597434951401</v>
      </c>
      <c r="AE84" s="144">
        <f t="shared" si="7"/>
        <v>0.22668597434951401</v>
      </c>
      <c r="AF84" s="144">
        <f t="shared" si="7"/>
        <v>0.22668597434951401</v>
      </c>
      <c r="AG84" s="144">
        <f t="shared" si="7"/>
        <v>0.58414695436552877</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0.58414695436552877</v>
      </c>
      <c r="K85" s="135">
        <f t="shared" si="8"/>
        <v>0.58414695436552877</v>
      </c>
      <c r="L85" s="135">
        <f t="shared" si="8"/>
        <v>0.58414695436552877</v>
      </c>
      <c r="M85" s="135">
        <f t="shared" si="8"/>
        <v>0.58414695436552877</v>
      </c>
      <c r="N85" s="135">
        <f t="shared" si="8"/>
        <v>0.58414695436552877</v>
      </c>
      <c r="O85" s="135">
        <f t="shared" si="8"/>
        <v>0.58414695436552877</v>
      </c>
      <c r="P85" s="135">
        <f t="shared" si="8"/>
        <v>0.58414695436552877</v>
      </c>
      <c r="Q85" s="135">
        <f t="shared" si="8"/>
        <v>0.58414695436552877</v>
      </c>
      <c r="R85" s="135">
        <f t="shared" si="8"/>
        <v>0.58414695436552877</v>
      </c>
      <c r="S85" s="135">
        <f t="shared" si="8"/>
        <v>0.58414695436552877</v>
      </c>
      <c r="T85" s="135">
        <f t="shared" si="8"/>
        <v>0.58414695436552877</v>
      </c>
      <c r="U85" s="135">
        <f t="shared" si="8"/>
        <v>0.58414695436552877</v>
      </c>
      <c r="V85" s="135">
        <f t="shared" si="8"/>
        <v>0.58414695436552877</v>
      </c>
      <c r="W85" s="135">
        <f t="shared" si="8"/>
        <v>0.35899011322721613</v>
      </c>
      <c r="X85" s="135">
        <f t="shared" si="8"/>
        <v>0.35899011322721613</v>
      </c>
      <c r="Y85" s="135">
        <f t="shared" si="8"/>
        <v>0.35899011322721613</v>
      </c>
      <c r="Z85" s="135">
        <f t="shared" si="8"/>
        <v>0.35899011322721613</v>
      </c>
      <c r="AA85" s="135">
        <f t="shared" si="8"/>
        <v>0.35899011322721613</v>
      </c>
      <c r="AB85" s="135">
        <f t="shared" si="8"/>
        <v>0.22668597434951401</v>
      </c>
      <c r="AC85" s="135">
        <f t="shared" si="8"/>
        <v>0.22668597434951401</v>
      </c>
      <c r="AD85" s="135">
        <f t="shared" si="8"/>
        <v>0.22668597434951401</v>
      </c>
      <c r="AE85" s="135">
        <f t="shared" si="8"/>
        <v>0.22668597434951401</v>
      </c>
      <c r="AF85" s="135">
        <f t="shared" si="8"/>
        <v>0.22668597434951401</v>
      </c>
      <c r="AG85" s="135">
        <f t="shared" si="8"/>
        <v>0.58414695436552877</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0.58414695436552877</v>
      </c>
      <c r="K86" s="135">
        <f t="shared" si="9"/>
        <v>0.58414695436552877</v>
      </c>
      <c r="L86" s="135">
        <f t="shared" si="9"/>
        <v>0.58414695436552877</v>
      </c>
      <c r="M86" s="135">
        <f t="shared" si="9"/>
        <v>0.58414695436552877</v>
      </c>
      <c r="N86" s="135">
        <f t="shared" si="9"/>
        <v>0.58414695436552877</v>
      </c>
      <c r="O86" s="135">
        <f t="shared" si="9"/>
        <v>0.58414695436552877</v>
      </c>
      <c r="P86" s="135">
        <f t="shared" si="9"/>
        <v>0.58414695436552877</v>
      </c>
      <c r="Q86" s="135">
        <f t="shared" si="9"/>
        <v>0.58414695436552877</v>
      </c>
      <c r="R86" s="135">
        <f t="shared" si="9"/>
        <v>0.58414695436552877</v>
      </c>
      <c r="S86" s="135">
        <f t="shared" si="9"/>
        <v>0.58414695436552877</v>
      </c>
      <c r="T86" s="135">
        <f t="shared" si="9"/>
        <v>0.58414695436552877</v>
      </c>
      <c r="U86" s="135">
        <f t="shared" si="9"/>
        <v>0.58414695436552877</v>
      </c>
      <c r="V86" s="135">
        <f t="shared" si="9"/>
        <v>0.58414695436552877</v>
      </c>
      <c r="W86" s="135">
        <f t="shared" si="9"/>
        <v>0.35899011322721613</v>
      </c>
      <c r="X86" s="135">
        <f t="shared" si="9"/>
        <v>0.35899011322721613</v>
      </c>
      <c r="Y86" s="135">
        <f t="shared" si="9"/>
        <v>0.35899011322721613</v>
      </c>
      <c r="Z86" s="135">
        <f t="shared" si="9"/>
        <v>0.35899011322721613</v>
      </c>
      <c r="AA86" s="135">
        <f t="shared" si="9"/>
        <v>0.35899011322721613</v>
      </c>
      <c r="AB86" s="135">
        <f t="shared" si="9"/>
        <v>0.22668597434951401</v>
      </c>
      <c r="AC86" s="135">
        <f t="shared" si="9"/>
        <v>0.22668597434951401</v>
      </c>
      <c r="AD86" s="135">
        <f t="shared" si="9"/>
        <v>0.22668597434951401</v>
      </c>
      <c r="AE86" s="135">
        <f t="shared" si="9"/>
        <v>0.22668597434951401</v>
      </c>
      <c r="AF86" s="135">
        <f t="shared" si="9"/>
        <v>0.22668597434951401</v>
      </c>
      <c r="AG86" s="135">
        <f t="shared" si="9"/>
        <v>0.58414695436552877</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0.58414695436552877</v>
      </c>
      <c r="K87" s="135">
        <f t="shared" si="10"/>
        <v>0.58414695436552877</v>
      </c>
      <c r="L87" s="135">
        <f t="shared" si="10"/>
        <v>0.58414695436552877</v>
      </c>
      <c r="M87" s="135">
        <f t="shared" si="10"/>
        <v>0.58414695436552877</v>
      </c>
      <c r="N87" s="135">
        <f t="shared" si="10"/>
        <v>0.58414695436552877</v>
      </c>
      <c r="O87" s="135">
        <f t="shared" si="10"/>
        <v>0.58414695436552877</v>
      </c>
      <c r="P87" s="135">
        <f t="shared" si="10"/>
        <v>0.58414695436552877</v>
      </c>
      <c r="Q87" s="135">
        <f t="shared" si="10"/>
        <v>0.58414695436552877</v>
      </c>
      <c r="R87" s="135">
        <f t="shared" si="10"/>
        <v>0.58414695436552877</v>
      </c>
      <c r="S87" s="135">
        <f t="shared" si="10"/>
        <v>0.58414695436552877</v>
      </c>
      <c r="T87" s="135">
        <f t="shared" si="10"/>
        <v>0.58414695436552877</v>
      </c>
      <c r="U87" s="135">
        <f t="shared" si="10"/>
        <v>0.58414695436552877</v>
      </c>
      <c r="V87" s="135">
        <f t="shared" si="10"/>
        <v>0.58414695436552877</v>
      </c>
      <c r="W87" s="135">
        <f t="shared" si="10"/>
        <v>0.35899011322721613</v>
      </c>
      <c r="X87" s="135">
        <f t="shared" si="10"/>
        <v>0.35899011322721613</v>
      </c>
      <c r="Y87" s="135">
        <f t="shared" si="10"/>
        <v>0.35899011322721613</v>
      </c>
      <c r="Z87" s="135">
        <f t="shared" si="10"/>
        <v>0.35899011322721613</v>
      </c>
      <c r="AA87" s="135">
        <f t="shared" si="10"/>
        <v>0.35899011322721613</v>
      </c>
      <c r="AB87" s="135">
        <f t="shared" si="10"/>
        <v>0.22668597434951401</v>
      </c>
      <c r="AC87" s="135">
        <f t="shared" si="10"/>
        <v>0.22668597434951401</v>
      </c>
      <c r="AD87" s="135">
        <f t="shared" si="10"/>
        <v>0.22668597434951401</v>
      </c>
      <c r="AE87" s="135">
        <f t="shared" si="10"/>
        <v>0.22668597434951401</v>
      </c>
      <c r="AF87" s="135">
        <f t="shared" si="10"/>
        <v>0.22668597434951401</v>
      </c>
      <c r="AG87" s="135">
        <f t="shared" si="10"/>
        <v>0.58414695436552877</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0.58414695436552877</v>
      </c>
      <c r="K88" s="135">
        <f t="shared" si="11"/>
        <v>0.58414695436552877</v>
      </c>
      <c r="L88" s="135">
        <f t="shared" si="11"/>
        <v>0.58414695436552877</v>
      </c>
      <c r="M88" s="135">
        <f t="shared" si="11"/>
        <v>0.58414695436552877</v>
      </c>
      <c r="N88" s="135">
        <f t="shared" si="11"/>
        <v>0.58414695436552877</v>
      </c>
      <c r="O88" s="135">
        <f t="shared" si="11"/>
        <v>0.58414695436552877</v>
      </c>
      <c r="P88" s="135">
        <f t="shared" si="11"/>
        <v>0.58414695436552877</v>
      </c>
      <c r="Q88" s="135">
        <f t="shared" si="11"/>
        <v>0.58414695436552877</v>
      </c>
      <c r="R88" s="135">
        <f t="shared" si="11"/>
        <v>0.58414695436552877</v>
      </c>
      <c r="S88" s="135">
        <f t="shared" si="11"/>
        <v>0.58414695436552877</v>
      </c>
      <c r="T88" s="135">
        <f t="shared" si="11"/>
        <v>0.58414695436552877</v>
      </c>
      <c r="U88" s="135">
        <f t="shared" si="11"/>
        <v>0.58414695436552877</v>
      </c>
      <c r="V88" s="135">
        <f t="shared" si="11"/>
        <v>0.58414695436552877</v>
      </c>
      <c r="W88" s="135">
        <f t="shared" si="11"/>
        <v>0.35899011322721613</v>
      </c>
      <c r="X88" s="135">
        <f t="shared" si="11"/>
        <v>0.35899011322721613</v>
      </c>
      <c r="Y88" s="135">
        <f t="shared" si="11"/>
        <v>0.35899011322721613</v>
      </c>
      <c r="Z88" s="135">
        <f t="shared" si="11"/>
        <v>0.35899011322721613</v>
      </c>
      <c r="AA88" s="135">
        <f t="shared" si="11"/>
        <v>0.35899011322721613</v>
      </c>
      <c r="AB88" s="135">
        <f t="shared" si="11"/>
        <v>0.22668597434951401</v>
      </c>
      <c r="AC88" s="135">
        <f t="shared" si="11"/>
        <v>0.22668597434951401</v>
      </c>
      <c r="AD88" s="135">
        <f t="shared" si="11"/>
        <v>0.22668597434951401</v>
      </c>
      <c r="AE88" s="135">
        <f t="shared" si="11"/>
        <v>0.22668597434951401</v>
      </c>
      <c r="AF88" s="135">
        <f t="shared" si="11"/>
        <v>0.22668597434951401</v>
      </c>
      <c r="AG88" s="135">
        <f t="shared" si="11"/>
        <v>0.58414695436552877</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0.58414695436552877</v>
      </c>
      <c r="K89" s="135">
        <f t="shared" si="12"/>
        <v>0.58414695436552877</v>
      </c>
      <c r="L89" s="135">
        <f t="shared" si="12"/>
        <v>0.58414695436552877</v>
      </c>
      <c r="M89" s="135">
        <f t="shared" si="12"/>
        <v>0.58414695436552877</v>
      </c>
      <c r="N89" s="135">
        <f t="shared" si="12"/>
        <v>0.58414695436552877</v>
      </c>
      <c r="O89" s="135">
        <f t="shared" si="12"/>
        <v>0.58414695436552877</v>
      </c>
      <c r="P89" s="135">
        <f t="shared" si="12"/>
        <v>0.58414695436552877</v>
      </c>
      <c r="Q89" s="135">
        <f t="shared" si="12"/>
        <v>0.58414695436552877</v>
      </c>
      <c r="R89" s="135">
        <f t="shared" si="12"/>
        <v>0.58414695436552877</v>
      </c>
      <c r="S89" s="135">
        <f t="shared" si="12"/>
        <v>0.58414695436552877</v>
      </c>
      <c r="T89" s="135">
        <f t="shared" si="12"/>
        <v>0.58414695436552877</v>
      </c>
      <c r="U89" s="135">
        <f t="shared" si="12"/>
        <v>0.58414695436552877</v>
      </c>
      <c r="V89" s="135">
        <f t="shared" si="12"/>
        <v>0.58414695436552877</v>
      </c>
      <c r="W89" s="135">
        <f t="shared" si="12"/>
        <v>0.35899011322721613</v>
      </c>
      <c r="X89" s="135">
        <f t="shared" si="12"/>
        <v>0.35899011322721613</v>
      </c>
      <c r="Y89" s="135">
        <f t="shared" si="12"/>
        <v>0.35899011322721613</v>
      </c>
      <c r="Z89" s="135">
        <f t="shared" si="12"/>
        <v>0.35899011322721613</v>
      </c>
      <c r="AA89" s="135">
        <f t="shared" si="12"/>
        <v>0.35899011322721613</v>
      </c>
      <c r="AB89" s="135">
        <f t="shared" si="12"/>
        <v>0.22668597434951401</v>
      </c>
      <c r="AC89" s="135">
        <f t="shared" si="12"/>
        <v>0.22668597434951401</v>
      </c>
      <c r="AD89" s="135">
        <f t="shared" si="12"/>
        <v>0.22668597434951401</v>
      </c>
      <c r="AE89" s="135">
        <f t="shared" si="12"/>
        <v>0.22668597434951401</v>
      </c>
      <c r="AF89" s="135">
        <f t="shared" si="12"/>
        <v>0.22668597434951401</v>
      </c>
      <c r="AG89" s="135">
        <f t="shared" si="12"/>
        <v>0.58414695436552877</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0.58414695436552877</v>
      </c>
      <c r="K90" s="145">
        <f t="shared" si="13"/>
        <v>0.58414695436552877</v>
      </c>
      <c r="L90" s="145">
        <f t="shared" si="13"/>
        <v>0.58414695436552877</v>
      </c>
      <c r="M90" s="145">
        <f t="shared" si="13"/>
        <v>0.58414695436552877</v>
      </c>
      <c r="N90" s="145">
        <f t="shared" si="13"/>
        <v>0.58414695436552877</v>
      </c>
      <c r="O90" s="145">
        <f t="shared" si="13"/>
        <v>0.58414695436552877</v>
      </c>
      <c r="P90" s="145">
        <f t="shared" si="13"/>
        <v>0.58414695436552877</v>
      </c>
      <c r="Q90" s="145">
        <f t="shared" si="13"/>
        <v>0.58414695436552877</v>
      </c>
      <c r="R90" s="145">
        <f t="shared" si="13"/>
        <v>0.58414695436552877</v>
      </c>
      <c r="S90" s="145">
        <f t="shared" si="13"/>
        <v>0.58414695436552877</v>
      </c>
      <c r="T90" s="145">
        <f t="shared" si="13"/>
        <v>0.58414695436552877</v>
      </c>
      <c r="U90" s="145">
        <f t="shared" si="13"/>
        <v>0.58414695436552877</v>
      </c>
      <c r="V90" s="145">
        <f t="shared" si="13"/>
        <v>0.58414695436552877</v>
      </c>
      <c r="W90" s="145">
        <f t="shared" si="13"/>
        <v>0.35899011322721613</v>
      </c>
      <c r="X90" s="145">
        <f t="shared" si="13"/>
        <v>0.35899011322721613</v>
      </c>
      <c r="Y90" s="145">
        <f t="shared" si="13"/>
        <v>0.35899011322721613</v>
      </c>
      <c r="Z90" s="145">
        <f t="shared" si="13"/>
        <v>0.35899011322721613</v>
      </c>
      <c r="AA90" s="145">
        <f t="shared" si="13"/>
        <v>0.35899011322721613</v>
      </c>
      <c r="AB90" s="145">
        <f t="shared" si="13"/>
        <v>0.22668597434951401</v>
      </c>
      <c r="AC90" s="145">
        <f t="shared" si="13"/>
        <v>0.22668597434951401</v>
      </c>
      <c r="AD90" s="145">
        <f t="shared" si="13"/>
        <v>0.22668597434951401</v>
      </c>
      <c r="AE90" s="145">
        <f t="shared" si="13"/>
        <v>0.22668597434951401</v>
      </c>
      <c r="AF90" s="145">
        <f t="shared" si="13"/>
        <v>0.22668597434951401</v>
      </c>
      <c r="AG90" s="145">
        <f t="shared" si="13"/>
        <v>0.58414695436552877</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11.185716272376927</v>
      </c>
      <c r="K110" s="270">
        <f t="shared" ref="K110:AO110" si="14" xml:space="preserve"> K20 + K32</f>
        <v>11.185716272376927</v>
      </c>
      <c r="L110" s="270">
        <f t="shared" si="14"/>
        <v>10.092127994909156</v>
      </c>
      <c r="M110" s="270">
        <f t="shared" si="14"/>
        <v>10.092127994909156</v>
      </c>
      <c r="N110" s="270">
        <f t="shared" si="14"/>
        <v>10.092127994909156</v>
      </c>
      <c r="O110" s="270">
        <f t="shared" si="14"/>
        <v>10.092127994909156</v>
      </c>
      <c r="P110" s="270">
        <f t="shared" si="14"/>
        <v>10.092127994909156</v>
      </c>
      <c r="Q110" s="270">
        <f t="shared" si="14"/>
        <v>10.092127994909156</v>
      </c>
      <c r="R110" s="270">
        <f t="shared" si="14"/>
        <v>7.7200131135202934</v>
      </c>
      <c r="S110" s="270">
        <f t="shared" si="14"/>
        <v>7.7200131135202934</v>
      </c>
      <c r="T110" s="270">
        <f t="shared" si="14"/>
        <v>7.7200131135202934</v>
      </c>
      <c r="U110" s="270">
        <f t="shared" si="14"/>
        <v>7.7200131135202934</v>
      </c>
      <c r="V110" s="270">
        <f t="shared" si="14"/>
        <v>7.7200131135202934</v>
      </c>
      <c r="W110" s="270">
        <f t="shared" si="14"/>
        <v>5.4276860445119732</v>
      </c>
      <c r="X110" s="270">
        <f t="shared" si="14"/>
        <v>5.4276860445119732</v>
      </c>
      <c r="Y110" s="270">
        <f t="shared" si="14"/>
        <v>5.4276860445119732</v>
      </c>
      <c r="Z110" s="270">
        <f t="shared" si="14"/>
        <v>5.4276860445119732</v>
      </c>
      <c r="AA110" s="270">
        <f t="shared" si="14"/>
        <v>5.4276860445119732</v>
      </c>
      <c r="AB110" s="270">
        <f t="shared" si="14"/>
        <v>3.9843198503954351</v>
      </c>
      <c r="AC110" s="270">
        <f t="shared" si="14"/>
        <v>3.9843198503954351</v>
      </c>
      <c r="AD110" s="270">
        <f t="shared" si="14"/>
        <v>3.9843198503954351</v>
      </c>
      <c r="AE110" s="270">
        <f t="shared" si="14"/>
        <v>3.9843198503954351</v>
      </c>
      <c r="AF110" s="270">
        <f t="shared" si="14"/>
        <v>3.9843198503954351</v>
      </c>
      <c r="AG110" s="270">
        <f t="shared" si="14"/>
        <v>26.842163174070386</v>
      </c>
      <c r="AH110" s="270">
        <f t="shared" si="14"/>
        <v>-7.466901343893972</v>
      </c>
      <c r="AI110" s="270">
        <f t="shared" si="14"/>
        <v>-6.7744675599126722</v>
      </c>
      <c r="AJ110" s="270">
        <f t="shared" si="14"/>
        <v>-7.466901343893972</v>
      </c>
      <c r="AK110" s="270">
        <f t="shared" si="14"/>
        <v>-7.466901343893972</v>
      </c>
      <c r="AL110" s="270">
        <f t="shared" si="14"/>
        <v>-6.7744675599126722</v>
      </c>
      <c r="AM110" s="270">
        <f t="shared" si="14"/>
        <v>-6.7744675599126722</v>
      </c>
      <c r="AN110" s="270">
        <f t="shared" si="14"/>
        <v>-4.3584110234619828</v>
      </c>
      <c r="AO110" s="270">
        <f t="shared" si="14"/>
        <v>-4.3584110234619828</v>
      </c>
      <c r="AP110" s="256"/>
      <c r="AQ110" s="256"/>
    </row>
    <row r="111" spans="2:43" x14ac:dyDescent="0.25">
      <c r="D111"/>
      <c r="E111" s="78"/>
      <c r="F111" t="s">
        <v>157</v>
      </c>
      <c r="G111" t="s">
        <v>269</v>
      </c>
      <c r="H111" s="268"/>
      <c r="I111" s="256"/>
      <c r="J111" s="271">
        <f t="shared" ref="J111" si="15" xml:space="preserve"> J21 + J33</f>
        <v>1.2245362779080122</v>
      </c>
      <c r="K111" s="271">
        <f t="shared" ref="K111:AO111" si="16" xml:space="preserve"> K21 + K33</f>
        <v>1.2245362779080122</v>
      </c>
      <c r="L111" s="271">
        <f t="shared" si="16"/>
        <v>1.1048176576385873</v>
      </c>
      <c r="M111" s="271">
        <f t="shared" si="16"/>
        <v>1.1048176576385873</v>
      </c>
      <c r="N111" s="271">
        <f t="shared" si="16"/>
        <v>1.1048176576385873</v>
      </c>
      <c r="O111" s="271">
        <f t="shared" si="16"/>
        <v>1.1048176576385873</v>
      </c>
      <c r="P111" s="271">
        <f t="shared" si="16"/>
        <v>1.1048176576385873</v>
      </c>
      <c r="Q111" s="271">
        <f t="shared" si="16"/>
        <v>1.1048176576385873</v>
      </c>
      <c r="R111" s="271">
        <f t="shared" si="16"/>
        <v>0.83232217742821091</v>
      </c>
      <c r="S111" s="271">
        <f t="shared" si="16"/>
        <v>0.83232217742821091</v>
      </c>
      <c r="T111" s="271">
        <f t="shared" si="16"/>
        <v>0.83232217742821091</v>
      </c>
      <c r="U111" s="271">
        <f t="shared" si="16"/>
        <v>0.83232217742821091</v>
      </c>
      <c r="V111" s="271">
        <f t="shared" si="16"/>
        <v>0.83232217742821091</v>
      </c>
      <c r="W111" s="271">
        <f t="shared" si="16"/>
        <v>0.56202389516754736</v>
      </c>
      <c r="X111" s="271">
        <f t="shared" si="16"/>
        <v>0.56202389516754736</v>
      </c>
      <c r="Y111" s="271">
        <f t="shared" si="16"/>
        <v>0.56202389516754736</v>
      </c>
      <c r="Z111" s="271">
        <f t="shared" si="16"/>
        <v>0.56202389516754736</v>
      </c>
      <c r="AA111" s="271">
        <f t="shared" si="16"/>
        <v>0.56202389516754736</v>
      </c>
      <c r="AB111" s="271">
        <f t="shared" si="16"/>
        <v>0.39980204476395009</v>
      </c>
      <c r="AC111" s="271">
        <f t="shared" si="16"/>
        <v>0.39980204476395009</v>
      </c>
      <c r="AD111" s="271">
        <f t="shared" si="16"/>
        <v>0.39980204476395009</v>
      </c>
      <c r="AE111" s="271">
        <f t="shared" si="16"/>
        <v>0.39980204476395009</v>
      </c>
      <c r="AF111" s="271">
        <f t="shared" si="16"/>
        <v>0.39980204476395009</v>
      </c>
      <c r="AG111" s="271">
        <f t="shared" si="16"/>
        <v>3.2031795554083846</v>
      </c>
      <c r="AH111" s="271">
        <f t="shared" si="16"/>
        <v>-0.81742566649380055</v>
      </c>
      <c r="AI111" s="271">
        <f t="shared" si="16"/>
        <v>-0.73537071803374865</v>
      </c>
      <c r="AJ111" s="271">
        <f t="shared" si="16"/>
        <v>-0.81742566649380055</v>
      </c>
      <c r="AK111" s="271">
        <f t="shared" si="16"/>
        <v>-0.81742566649380055</v>
      </c>
      <c r="AL111" s="271">
        <f t="shared" si="16"/>
        <v>-0.73537071803374865</v>
      </c>
      <c r="AM111" s="271">
        <f t="shared" si="16"/>
        <v>-0.73537071803374865</v>
      </c>
      <c r="AN111" s="271">
        <f t="shared" si="16"/>
        <v>-0.44802706025209865</v>
      </c>
      <c r="AO111" s="271">
        <f t="shared" si="16"/>
        <v>-0.44802706025209865</v>
      </c>
      <c r="AP111" s="256"/>
      <c r="AQ111" s="256"/>
    </row>
    <row r="112" spans="2:43" x14ac:dyDescent="0.25">
      <c r="D112"/>
      <c r="E112" s="78"/>
      <c r="F112" t="s">
        <v>158</v>
      </c>
      <c r="G112" t="s">
        <v>269</v>
      </c>
      <c r="H112" s="268"/>
      <c r="I112" s="256"/>
      <c r="J112" s="271">
        <f t="shared" ref="J112" si="17" xml:space="preserve"> J22 + J34</f>
        <v>0.13389902059422451</v>
      </c>
      <c r="K112" s="271">
        <f t="shared" ref="K112:AO112" si="18" xml:space="preserve"> K22 + K34</f>
        <v>0.13389902059422451</v>
      </c>
      <c r="L112" s="271">
        <f t="shared" si="18"/>
        <v>0.12080818262545996</v>
      </c>
      <c r="M112" s="271">
        <f t="shared" si="18"/>
        <v>0.12080818262545996</v>
      </c>
      <c r="N112" s="271">
        <f t="shared" si="18"/>
        <v>0.12080818262545996</v>
      </c>
      <c r="O112" s="271">
        <f t="shared" si="18"/>
        <v>0.12080818262545996</v>
      </c>
      <c r="P112" s="271">
        <f t="shared" si="18"/>
        <v>0.12080818262545996</v>
      </c>
      <c r="Q112" s="271">
        <f t="shared" si="18"/>
        <v>0.12080818262545996</v>
      </c>
      <c r="R112" s="271">
        <f t="shared" si="18"/>
        <v>9.7841717466254946E-2</v>
      </c>
      <c r="S112" s="271">
        <f t="shared" si="18"/>
        <v>9.7841717466254946E-2</v>
      </c>
      <c r="T112" s="271">
        <f t="shared" si="18"/>
        <v>9.7841717466254946E-2</v>
      </c>
      <c r="U112" s="271">
        <f t="shared" si="18"/>
        <v>9.7841717466254946E-2</v>
      </c>
      <c r="V112" s="271">
        <f t="shared" si="18"/>
        <v>9.7841717466254946E-2</v>
      </c>
      <c r="W112" s="271">
        <f t="shared" si="18"/>
        <v>7.8600462189813924E-2</v>
      </c>
      <c r="X112" s="271">
        <f t="shared" si="18"/>
        <v>7.8600462189813924E-2</v>
      </c>
      <c r="Y112" s="271">
        <f t="shared" si="18"/>
        <v>7.8600462189813924E-2</v>
      </c>
      <c r="Z112" s="271">
        <f t="shared" si="18"/>
        <v>7.8600462189813924E-2</v>
      </c>
      <c r="AA112" s="271">
        <f t="shared" si="18"/>
        <v>7.8600462189813924E-2</v>
      </c>
      <c r="AB112" s="271">
        <f t="shared" si="18"/>
        <v>6.0522779942745665E-2</v>
      </c>
      <c r="AC112" s="271">
        <f t="shared" si="18"/>
        <v>6.0522779942745665E-2</v>
      </c>
      <c r="AD112" s="271">
        <f t="shared" si="18"/>
        <v>6.0522779942745665E-2</v>
      </c>
      <c r="AE112" s="271">
        <f t="shared" si="18"/>
        <v>6.0522779942745665E-2</v>
      </c>
      <c r="AF112" s="271">
        <f t="shared" si="18"/>
        <v>6.0522779942745665E-2</v>
      </c>
      <c r="AG112" s="271">
        <f t="shared" si="18"/>
        <v>2.3045662378556666</v>
      </c>
      <c r="AH112" s="271">
        <f t="shared" si="18"/>
        <v>-8.9382812193272751E-2</v>
      </c>
      <c r="AI112" s="271">
        <f t="shared" si="18"/>
        <v>-8.3743169660996222E-2</v>
      </c>
      <c r="AJ112" s="271">
        <f t="shared" si="18"/>
        <v>-8.9382812193272751E-2</v>
      </c>
      <c r="AK112" s="271">
        <f t="shared" si="18"/>
        <v>-8.9382812193272751E-2</v>
      </c>
      <c r="AL112" s="271">
        <f t="shared" si="18"/>
        <v>-8.3743169660996222E-2</v>
      </c>
      <c r="AM112" s="271">
        <f t="shared" si="18"/>
        <v>-8.3743169660996222E-2</v>
      </c>
      <c r="AN112" s="271">
        <f t="shared" si="18"/>
        <v>-6.4082437718041771E-2</v>
      </c>
      <c r="AO112" s="271">
        <f t="shared" si="18"/>
        <v>-6.4082437718041771E-2</v>
      </c>
      <c r="AP112" s="256"/>
      <c r="AQ112" s="256"/>
    </row>
    <row r="113" spans="3:43" x14ac:dyDescent="0.25">
      <c r="D113"/>
      <c r="E113" s="78"/>
      <c r="F113" t="s">
        <v>159</v>
      </c>
      <c r="G113" t="s">
        <v>270</v>
      </c>
      <c r="H113" s="41"/>
      <c r="J113" s="88">
        <f t="shared" ref="J113" si="19" xml:space="preserve"> J23 + J35</f>
        <v>14.246479476417983</v>
      </c>
      <c r="K113" s="88">
        <f t="shared" ref="K113:AO113" si="20" xml:space="preserve"> K23 + K35</f>
        <v>0</v>
      </c>
      <c r="L113" s="88">
        <f t="shared" si="20"/>
        <v>11.956673745756387</v>
      </c>
      <c r="M113" s="88">
        <f t="shared" si="20"/>
        <v>15.926452681435789</v>
      </c>
      <c r="N113" s="88">
        <f t="shared" si="20"/>
        <v>31.598653942024196</v>
      </c>
      <c r="O113" s="88">
        <f t="shared" si="20"/>
        <v>59.792277956200323</v>
      </c>
      <c r="P113" s="88">
        <f t="shared" si="20"/>
        <v>164.90565109068916</v>
      </c>
      <c r="Q113" s="88">
        <f t="shared" si="20"/>
        <v>0</v>
      </c>
      <c r="R113" s="88">
        <f t="shared" si="20"/>
        <v>17.986646209731532</v>
      </c>
      <c r="S113" s="88">
        <f t="shared" si="20"/>
        <v>263.31062713817244</v>
      </c>
      <c r="T113" s="88">
        <f t="shared" si="20"/>
        <v>509.29744154808822</v>
      </c>
      <c r="U113" s="88">
        <f t="shared" si="20"/>
        <v>821.82485556094639</v>
      </c>
      <c r="V113" s="88">
        <f t="shared" si="20"/>
        <v>1930.4511139606616</v>
      </c>
      <c r="W113" s="88">
        <f t="shared" si="20"/>
        <v>14.04051027938622</v>
      </c>
      <c r="X113" s="88">
        <f t="shared" si="20"/>
        <v>259.36449120782726</v>
      </c>
      <c r="Y113" s="88">
        <f t="shared" si="20"/>
        <v>505.35130561774292</v>
      </c>
      <c r="Z113" s="88">
        <f t="shared" si="20"/>
        <v>817.87871963060115</v>
      </c>
      <c r="AA113" s="88">
        <f t="shared" si="20"/>
        <v>1926.5049780303168</v>
      </c>
      <c r="AB113" s="88">
        <f t="shared" si="20"/>
        <v>129.61968331778161</v>
      </c>
      <c r="AC113" s="88">
        <f t="shared" si="20"/>
        <v>1362.945162350509</v>
      </c>
      <c r="AD113" s="88">
        <f t="shared" si="20"/>
        <v>4661.4276761789006</v>
      </c>
      <c r="AE113" s="88">
        <f t="shared" si="20"/>
        <v>9436.0877947033878</v>
      </c>
      <c r="AF113" s="88">
        <f t="shared" si="20"/>
        <v>20912.611206889898</v>
      </c>
      <c r="AG113" s="88">
        <f t="shared" si="20"/>
        <v>0</v>
      </c>
      <c r="AH113" s="88">
        <f t="shared" si="20"/>
        <v>0</v>
      </c>
      <c r="AI113" s="88">
        <f t="shared" si="20"/>
        <v>0</v>
      </c>
      <c r="AJ113" s="88">
        <f t="shared" si="20"/>
        <v>0</v>
      </c>
      <c r="AK113" s="88">
        <f t="shared" si="20"/>
        <v>0</v>
      </c>
      <c r="AL113" s="88">
        <f t="shared" si="20"/>
        <v>0</v>
      </c>
      <c r="AM113" s="88">
        <f t="shared" si="20"/>
        <v>0</v>
      </c>
      <c r="AN113" s="88">
        <f t="shared" si="20"/>
        <v>81.121530426433765</v>
      </c>
      <c r="AO113" s="88">
        <f t="shared" si="20"/>
        <v>81.121530426433765</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4.5436589705954296</v>
      </c>
      <c r="S114" s="88">
        <f t="shared" si="22"/>
        <v>4.5436589705954296</v>
      </c>
      <c r="T114" s="88">
        <f t="shared" si="22"/>
        <v>4.5436589705954296</v>
      </c>
      <c r="U114" s="88">
        <f t="shared" si="22"/>
        <v>4.5436589705954296</v>
      </c>
      <c r="V114" s="88">
        <f t="shared" si="22"/>
        <v>4.5436589705954296</v>
      </c>
      <c r="W114" s="88">
        <f t="shared" si="22"/>
        <v>4.7152630952391652</v>
      </c>
      <c r="X114" s="88">
        <f t="shared" si="22"/>
        <v>4.7152630952391652</v>
      </c>
      <c r="Y114" s="88">
        <f t="shared" si="22"/>
        <v>4.7152630952391652</v>
      </c>
      <c r="Z114" s="88">
        <f t="shared" si="22"/>
        <v>4.7152630952391652</v>
      </c>
      <c r="AA114" s="88">
        <f t="shared" si="22"/>
        <v>4.7152630952391652</v>
      </c>
      <c r="AB114" s="88">
        <f t="shared" si="22"/>
        <v>4.8433926889986108</v>
      </c>
      <c r="AC114" s="88">
        <f t="shared" si="22"/>
        <v>4.8433926889986108</v>
      </c>
      <c r="AD114" s="88">
        <f t="shared" si="22"/>
        <v>4.8433926889986108</v>
      </c>
      <c r="AE114" s="88">
        <f t="shared" si="22"/>
        <v>4.8433926889986108</v>
      </c>
      <c r="AF114" s="88">
        <f t="shared" si="22"/>
        <v>4.8433926889986108</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8.4704204549960913</v>
      </c>
      <c r="S115" s="88">
        <f t="shared" si="24"/>
        <v>8.4704204549960913</v>
      </c>
      <c r="T115" s="88">
        <f t="shared" si="24"/>
        <v>8.4704204549960913</v>
      </c>
      <c r="U115" s="88">
        <f t="shared" si="24"/>
        <v>8.4704204549960913</v>
      </c>
      <c r="V115" s="88">
        <f t="shared" si="24"/>
        <v>8.4704204549960913</v>
      </c>
      <c r="W115" s="88">
        <f t="shared" si="24"/>
        <v>7.8984393904269723</v>
      </c>
      <c r="X115" s="88">
        <f t="shared" si="24"/>
        <v>7.8984393904269723</v>
      </c>
      <c r="Y115" s="88">
        <f t="shared" si="24"/>
        <v>7.8984393904269723</v>
      </c>
      <c r="Z115" s="88">
        <f t="shared" si="24"/>
        <v>7.8984393904269723</v>
      </c>
      <c r="AA115" s="88">
        <f t="shared" si="24"/>
        <v>7.8984393904269723</v>
      </c>
      <c r="AB115" s="88">
        <f t="shared" si="24"/>
        <v>8.4108321412264768</v>
      </c>
      <c r="AC115" s="88">
        <f t="shared" si="24"/>
        <v>8.4108321412264768</v>
      </c>
      <c r="AD115" s="88">
        <f t="shared" si="24"/>
        <v>8.4108321412264768</v>
      </c>
      <c r="AE115" s="88">
        <f t="shared" si="24"/>
        <v>8.4108321412264768</v>
      </c>
      <c r="AF115" s="88">
        <f t="shared" si="24"/>
        <v>8.4108321412264768</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0.17037862990351629</v>
      </c>
      <c r="S116" s="273">
        <f t="shared" si="26"/>
        <v>0.17037862990351629</v>
      </c>
      <c r="T116" s="273">
        <f t="shared" si="26"/>
        <v>0.17037862990351629</v>
      </c>
      <c r="U116" s="273">
        <f t="shared" si="26"/>
        <v>0.17037862990351629</v>
      </c>
      <c r="V116" s="273">
        <f t="shared" si="26"/>
        <v>0.17037862990351629</v>
      </c>
      <c r="W116" s="273">
        <f t="shared" si="26"/>
        <v>0.12098347102812729</v>
      </c>
      <c r="X116" s="273">
        <f t="shared" si="26"/>
        <v>0.12098347102812729</v>
      </c>
      <c r="Y116" s="273">
        <f t="shared" si="26"/>
        <v>0.12098347102812729</v>
      </c>
      <c r="Z116" s="273">
        <f t="shared" si="26"/>
        <v>0.12098347102812729</v>
      </c>
      <c r="AA116" s="273">
        <f t="shared" si="26"/>
        <v>0.12098347102812729</v>
      </c>
      <c r="AB116" s="273">
        <f t="shared" si="26"/>
        <v>8.2569399193711507E-2</v>
      </c>
      <c r="AC116" s="273">
        <f t="shared" si="26"/>
        <v>8.2569399193711507E-2</v>
      </c>
      <c r="AD116" s="273">
        <f t="shared" si="26"/>
        <v>8.2569399193711507E-2</v>
      </c>
      <c r="AE116" s="273">
        <f t="shared" si="26"/>
        <v>8.2569399193711507E-2</v>
      </c>
      <c r="AF116" s="273">
        <f t="shared" si="26"/>
        <v>8.2569399193711507E-2</v>
      </c>
      <c r="AG116" s="273">
        <f t="shared" si="26"/>
        <v>0</v>
      </c>
      <c r="AH116" s="273">
        <f t="shared" si="26"/>
        <v>0</v>
      </c>
      <c r="AI116" s="273">
        <f t="shared" si="26"/>
        <v>0</v>
      </c>
      <c r="AJ116" s="273">
        <f t="shared" si="26"/>
        <v>0.19044413489268119</v>
      </c>
      <c r="AK116" s="273">
        <f t="shared" si="26"/>
        <v>0</v>
      </c>
      <c r="AL116" s="273">
        <f t="shared" si="26"/>
        <v>0.15520144925952978</v>
      </c>
      <c r="AM116" s="273">
        <f t="shared" si="26"/>
        <v>0</v>
      </c>
      <c r="AN116" s="273">
        <f t="shared" si="26"/>
        <v>0.1288427818883191</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11.185716272376927</v>
      </c>
      <c r="K121" s="316">
        <f t="shared" ref="K121:AO121" si="27" xml:space="preserve"> K110 + K44</f>
        <v>11.185716272376927</v>
      </c>
      <c r="L121" s="316">
        <f t="shared" si="27"/>
        <v>10.092127994909156</v>
      </c>
      <c r="M121" s="316">
        <f t="shared" si="27"/>
        <v>10.092127994909156</v>
      </c>
      <c r="N121" s="316">
        <f t="shared" si="27"/>
        <v>10.092127994909156</v>
      </c>
      <c r="O121" s="316">
        <f t="shared" si="27"/>
        <v>10.092127994909156</v>
      </c>
      <c r="P121" s="316">
        <f t="shared" si="27"/>
        <v>10.092127994909156</v>
      </c>
      <c r="Q121" s="316">
        <f t="shared" si="27"/>
        <v>10.092127994909156</v>
      </c>
      <c r="R121" s="316">
        <f t="shared" si="27"/>
        <v>7.7200131135202934</v>
      </c>
      <c r="S121" s="316">
        <f t="shared" si="27"/>
        <v>7.7200131135202934</v>
      </c>
      <c r="T121" s="316">
        <f t="shared" si="27"/>
        <v>7.7200131135202934</v>
      </c>
      <c r="U121" s="316">
        <f t="shared" si="27"/>
        <v>7.7200131135202934</v>
      </c>
      <c r="V121" s="316">
        <f t="shared" si="27"/>
        <v>7.7200131135202934</v>
      </c>
      <c r="W121" s="316">
        <f t="shared" si="27"/>
        <v>5.4276860445119732</v>
      </c>
      <c r="X121" s="316">
        <f t="shared" si="27"/>
        <v>5.4276860445119732</v>
      </c>
      <c r="Y121" s="316">
        <f t="shared" si="27"/>
        <v>5.4276860445119732</v>
      </c>
      <c r="Z121" s="316">
        <f t="shared" si="27"/>
        <v>5.4276860445119732</v>
      </c>
      <c r="AA121" s="316">
        <f t="shared" si="27"/>
        <v>5.4276860445119732</v>
      </c>
      <c r="AB121" s="316">
        <f t="shared" si="27"/>
        <v>3.9843198503954351</v>
      </c>
      <c r="AC121" s="316">
        <f t="shared" si="27"/>
        <v>3.9843198503954351</v>
      </c>
      <c r="AD121" s="316">
        <f t="shared" si="27"/>
        <v>3.9843198503954351</v>
      </c>
      <c r="AE121" s="316">
        <f t="shared" si="27"/>
        <v>3.9843198503954351</v>
      </c>
      <c r="AF121" s="316">
        <f t="shared" si="27"/>
        <v>3.9843198503954351</v>
      </c>
      <c r="AG121" s="316">
        <f t="shared" si="27"/>
        <v>26.842163174070386</v>
      </c>
      <c r="AH121" s="316">
        <f t="shared" si="27"/>
        <v>-7.466901343893972</v>
      </c>
      <c r="AI121" s="316">
        <f t="shared" si="27"/>
        <v>-6.7744675599126722</v>
      </c>
      <c r="AJ121" s="316">
        <f t="shared" si="27"/>
        <v>-7.466901343893972</v>
      </c>
      <c r="AK121" s="316">
        <f t="shared" si="27"/>
        <v>-7.466901343893972</v>
      </c>
      <c r="AL121" s="316">
        <f t="shared" si="27"/>
        <v>-6.7744675599126722</v>
      </c>
      <c r="AM121" s="316">
        <f t="shared" si="27"/>
        <v>-6.7744675599126722</v>
      </c>
      <c r="AN121" s="316">
        <f t="shared" si="27"/>
        <v>-4.3584110234619828</v>
      </c>
      <c r="AO121" s="316">
        <f t="shared" si="27"/>
        <v>-4.3584110234619828</v>
      </c>
      <c r="AP121" s="256"/>
      <c r="AQ121" s="256"/>
    </row>
    <row r="122" spans="3:43" x14ac:dyDescent="0.25">
      <c r="E122" s="78"/>
      <c r="F122" t="s">
        <v>157</v>
      </c>
      <c r="G122" t="s">
        <v>269</v>
      </c>
      <c r="H122" s="268"/>
      <c r="I122" s="256"/>
      <c r="J122" s="317">
        <f t="shared" ref="J122" si="28" xml:space="preserve"> J111 + J45</f>
        <v>1.2245362779080122</v>
      </c>
      <c r="K122" s="317">
        <f t="shared" ref="K122:AO122" si="29" xml:space="preserve"> K111 + K45</f>
        <v>1.2245362779080122</v>
      </c>
      <c r="L122" s="317">
        <f t="shared" si="29"/>
        <v>1.1048176576385873</v>
      </c>
      <c r="M122" s="317">
        <f t="shared" si="29"/>
        <v>1.1048176576385873</v>
      </c>
      <c r="N122" s="317">
        <f t="shared" si="29"/>
        <v>1.1048176576385873</v>
      </c>
      <c r="O122" s="317">
        <f t="shared" si="29"/>
        <v>1.1048176576385873</v>
      </c>
      <c r="P122" s="317">
        <f t="shared" si="29"/>
        <v>1.1048176576385873</v>
      </c>
      <c r="Q122" s="317">
        <f t="shared" si="29"/>
        <v>1.1048176576385873</v>
      </c>
      <c r="R122" s="317">
        <f t="shared" si="29"/>
        <v>0.83232217742821091</v>
      </c>
      <c r="S122" s="317">
        <f t="shared" si="29"/>
        <v>0.83232217742821091</v>
      </c>
      <c r="T122" s="317">
        <f t="shared" si="29"/>
        <v>0.83232217742821091</v>
      </c>
      <c r="U122" s="317">
        <f t="shared" si="29"/>
        <v>0.83232217742821091</v>
      </c>
      <c r="V122" s="317">
        <f t="shared" si="29"/>
        <v>0.83232217742821091</v>
      </c>
      <c r="W122" s="317">
        <f t="shared" si="29"/>
        <v>0.56202389516754736</v>
      </c>
      <c r="X122" s="317">
        <f t="shared" si="29"/>
        <v>0.56202389516754736</v>
      </c>
      <c r="Y122" s="317">
        <f t="shared" si="29"/>
        <v>0.56202389516754736</v>
      </c>
      <c r="Z122" s="317">
        <f t="shared" si="29"/>
        <v>0.56202389516754736</v>
      </c>
      <c r="AA122" s="317">
        <f t="shared" si="29"/>
        <v>0.56202389516754736</v>
      </c>
      <c r="AB122" s="317">
        <f t="shared" si="29"/>
        <v>0.39980204476395009</v>
      </c>
      <c r="AC122" s="317">
        <f t="shared" si="29"/>
        <v>0.39980204476395009</v>
      </c>
      <c r="AD122" s="317">
        <f t="shared" si="29"/>
        <v>0.39980204476395009</v>
      </c>
      <c r="AE122" s="317">
        <f t="shared" si="29"/>
        <v>0.39980204476395009</v>
      </c>
      <c r="AF122" s="317">
        <f t="shared" si="29"/>
        <v>0.39980204476395009</v>
      </c>
      <c r="AG122" s="317">
        <f t="shared" si="29"/>
        <v>3.2031795554083846</v>
      </c>
      <c r="AH122" s="317">
        <f t="shared" si="29"/>
        <v>-0.81742566649380055</v>
      </c>
      <c r="AI122" s="317">
        <f t="shared" si="29"/>
        <v>-0.73537071803374865</v>
      </c>
      <c r="AJ122" s="317">
        <f t="shared" si="29"/>
        <v>-0.81742566649380055</v>
      </c>
      <c r="AK122" s="317">
        <f t="shared" si="29"/>
        <v>-0.81742566649380055</v>
      </c>
      <c r="AL122" s="317">
        <f t="shared" si="29"/>
        <v>-0.73537071803374865</v>
      </c>
      <c r="AM122" s="317">
        <f t="shared" si="29"/>
        <v>-0.73537071803374865</v>
      </c>
      <c r="AN122" s="317">
        <f t="shared" si="29"/>
        <v>-0.44802706025209865</v>
      </c>
      <c r="AO122" s="317">
        <f t="shared" si="29"/>
        <v>-0.44802706025209865</v>
      </c>
      <c r="AP122" s="256"/>
      <c r="AQ122" s="256"/>
    </row>
    <row r="123" spans="3:43" x14ac:dyDescent="0.25">
      <c r="E123" s="78"/>
      <c r="F123" t="s">
        <v>158</v>
      </c>
      <c r="G123" t="s">
        <v>269</v>
      </c>
      <c r="H123" s="268"/>
      <c r="I123" s="256"/>
      <c r="J123" s="317">
        <f t="shared" ref="J123" si="30" xml:space="preserve"> J112 + J46</f>
        <v>0.13389902059422451</v>
      </c>
      <c r="K123" s="317">
        <f t="shared" ref="K123:AO123" si="31" xml:space="preserve"> K112 + K46</f>
        <v>0.13389902059422451</v>
      </c>
      <c r="L123" s="317">
        <f t="shared" si="31"/>
        <v>0.12080818262545996</v>
      </c>
      <c r="M123" s="317">
        <f t="shared" si="31"/>
        <v>0.12080818262545996</v>
      </c>
      <c r="N123" s="317">
        <f t="shared" si="31"/>
        <v>0.12080818262545996</v>
      </c>
      <c r="O123" s="317">
        <f t="shared" si="31"/>
        <v>0.12080818262545996</v>
      </c>
      <c r="P123" s="317">
        <f t="shared" si="31"/>
        <v>0.12080818262545996</v>
      </c>
      <c r="Q123" s="317">
        <f t="shared" si="31"/>
        <v>0.12080818262545996</v>
      </c>
      <c r="R123" s="317">
        <f t="shared" si="31"/>
        <v>9.7841717466254946E-2</v>
      </c>
      <c r="S123" s="317">
        <f t="shared" si="31"/>
        <v>9.7841717466254946E-2</v>
      </c>
      <c r="T123" s="317">
        <f t="shared" si="31"/>
        <v>9.7841717466254946E-2</v>
      </c>
      <c r="U123" s="317">
        <f t="shared" si="31"/>
        <v>9.7841717466254946E-2</v>
      </c>
      <c r="V123" s="317">
        <f t="shared" si="31"/>
        <v>9.7841717466254946E-2</v>
      </c>
      <c r="W123" s="317">
        <f t="shared" si="31"/>
        <v>7.8600462189813924E-2</v>
      </c>
      <c r="X123" s="317">
        <f t="shared" si="31"/>
        <v>7.8600462189813924E-2</v>
      </c>
      <c r="Y123" s="317">
        <f t="shared" si="31"/>
        <v>7.8600462189813924E-2</v>
      </c>
      <c r="Z123" s="317">
        <f t="shared" si="31"/>
        <v>7.8600462189813924E-2</v>
      </c>
      <c r="AA123" s="317">
        <f t="shared" si="31"/>
        <v>7.8600462189813924E-2</v>
      </c>
      <c r="AB123" s="317">
        <f t="shared" si="31"/>
        <v>6.0522779942745665E-2</v>
      </c>
      <c r="AC123" s="317">
        <f t="shared" si="31"/>
        <v>6.0522779942745665E-2</v>
      </c>
      <c r="AD123" s="317">
        <f t="shared" si="31"/>
        <v>6.0522779942745665E-2</v>
      </c>
      <c r="AE123" s="317">
        <f t="shared" si="31"/>
        <v>6.0522779942745665E-2</v>
      </c>
      <c r="AF123" s="317">
        <f t="shared" si="31"/>
        <v>6.0522779942745665E-2</v>
      </c>
      <c r="AG123" s="317">
        <f t="shared" si="31"/>
        <v>2.3045662378556666</v>
      </c>
      <c r="AH123" s="317">
        <f t="shared" si="31"/>
        <v>-8.9382812193272751E-2</v>
      </c>
      <c r="AI123" s="317">
        <f t="shared" si="31"/>
        <v>-8.3743169660996222E-2</v>
      </c>
      <c r="AJ123" s="317">
        <f t="shared" si="31"/>
        <v>-8.9382812193272751E-2</v>
      </c>
      <c r="AK123" s="317">
        <f t="shared" si="31"/>
        <v>-8.9382812193272751E-2</v>
      </c>
      <c r="AL123" s="317">
        <f t="shared" si="31"/>
        <v>-8.3743169660996222E-2</v>
      </c>
      <c r="AM123" s="317">
        <f t="shared" si="31"/>
        <v>-8.3743169660996222E-2</v>
      </c>
      <c r="AN123" s="317">
        <f t="shared" si="31"/>
        <v>-6.4082437718041771E-2</v>
      </c>
      <c r="AO123" s="317">
        <f t="shared" si="31"/>
        <v>-6.4082437718041771E-2</v>
      </c>
      <c r="AP123" s="256"/>
      <c r="AQ123" s="256"/>
    </row>
    <row r="124" spans="3:43" x14ac:dyDescent="0.25">
      <c r="E124" s="78"/>
      <c r="F124" t="s">
        <v>159</v>
      </c>
      <c r="G124" t="s">
        <v>270</v>
      </c>
      <c r="H124" s="41"/>
      <c r="J124" s="318">
        <f t="shared" ref="J124" si="32" xml:space="preserve"> J113 + J47</f>
        <v>14.53543645867412</v>
      </c>
      <c r="K124" s="318">
        <f t="shared" ref="K124:AO124" si="33" xml:space="preserve"> K113 + K47</f>
        <v>0</v>
      </c>
      <c r="L124" s="318">
        <f t="shared" si="33"/>
        <v>12.142471896513696</v>
      </c>
      <c r="M124" s="318">
        <f t="shared" si="33"/>
        <v>16.112250832193098</v>
      </c>
      <c r="N124" s="318">
        <f t="shared" si="33"/>
        <v>31.784452092781507</v>
      </c>
      <c r="O124" s="318">
        <f t="shared" si="33"/>
        <v>59.97807610695763</v>
      </c>
      <c r="P124" s="318">
        <f t="shared" si="33"/>
        <v>165.09144924144647</v>
      </c>
      <c r="Q124" s="318">
        <f t="shared" si="33"/>
        <v>0</v>
      </c>
      <c r="R124" s="318">
        <f t="shared" si="33"/>
        <v>18.172444360488843</v>
      </c>
      <c r="S124" s="318">
        <f t="shared" si="33"/>
        <v>263.49642528892974</v>
      </c>
      <c r="T124" s="318">
        <f t="shared" si="33"/>
        <v>509.48323969884552</v>
      </c>
      <c r="U124" s="318">
        <f t="shared" si="33"/>
        <v>822.01065371170375</v>
      </c>
      <c r="V124" s="318">
        <f t="shared" si="33"/>
        <v>1930.636912111419</v>
      </c>
      <c r="W124" s="318">
        <f t="shared" si="33"/>
        <v>14.226308430143529</v>
      </c>
      <c r="X124" s="318">
        <f t="shared" si="33"/>
        <v>259.55028935858456</v>
      </c>
      <c r="Y124" s="318">
        <f t="shared" si="33"/>
        <v>505.53710376850023</v>
      </c>
      <c r="Z124" s="318">
        <f t="shared" si="33"/>
        <v>818.06451778135852</v>
      </c>
      <c r="AA124" s="318">
        <f t="shared" si="33"/>
        <v>1926.6907761810742</v>
      </c>
      <c r="AB124" s="318">
        <f t="shared" si="33"/>
        <v>129.80548146853891</v>
      </c>
      <c r="AC124" s="318">
        <f t="shared" si="33"/>
        <v>1363.1309605012664</v>
      </c>
      <c r="AD124" s="318">
        <f t="shared" si="33"/>
        <v>4661.6134743296579</v>
      </c>
      <c r="AE124" s="318">
        <f t="shared" si="33"/>
        <v>9436.2735928541442</v>
      </c>
      <c r="AF124" s="318">
        <f t="shared" si="33"/>
        <v>20912.797005040655</v>
      </c>
      <c r="AG124" s="318">
        <f t="shared" si="33"/>
        <v>0</v>
      </c>
      <c r="AH124" s="318">
        <f t="shared" si="33"/>
        <v>0</v>
      </c>
      <c r="AI124" s="318">
        <f t="shared" si="33"/>
        <v>0</v>
      </c>
      <c r="AJ124" s="318">
        <f t="shared" si="33"/>
        <v>0</v>
      </c>
      <c r="AK124" s="318">
        <f t="shared" si="33"/>
        <v>0</v>
      </c>
      <c r="AL124" s="318">
        <f t="shared" si="33"/>
        <v>0</v>
      </c>
      <c r="AM124" s="318">
        <f t="shared" si="33"/>
        <v>0</v>
      </c>
      <c r="AN124" s="318">
        <f t="shared" si="33"/>
        <v>81.121530426433765</v>
      </c>
      <c r="AO124" s="318">
        <f t="shared" si="33"/>
        <v>81.121530426433765</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4.5436589705954296</v>
      </c>
      <c r="S125" s="318">
        <f t="shared" si="35"/>
        <v>4.5436589705954296</v>
      </c>
      <c r="T125" s="318">
        <f t="shared" si="35"/>
        <v>4.5436589705954296</v>
      </c>
      <c r="U125" s="318">
        <f t="shared" si="35"/>
        <v>4.5436589705954296</v>
      </c>
      <c r="V125" s="318">
        <f t="shared" si="35"/>
        <v>4.5436589705954296</v>
      </c>
      <c r="W125" s="318">
        <f t="shared" si="35"/>
        <v>4.7152630952391652</v>
      </c>
      <c r="X125" s="318">
        <f t="shared" si="35"/>
        <v>4.7152630952391652</v>
      </c>
      <c r="Y125" s="318">
        <f t="shared" si="35"/>
        <v>4.7152630952391652</v>
      </c>
      <c r="Z125" s="318">
        <f t="shared" si="35"/>
        <v>4.7152630952391652</v>
      </c>
      <c r="AA125" s="318">
        <f t="shared" si="35"/>
        <v>4.7152630952391652</v>
      </c>
      <c r="AB125" s="318">
        <f t="shared" si="35"/>
        <v>4.8433926889986108</v>
      </c>
      <c r="AC125" s="318">
        <f t="shared" si="35"/>
        <v>4.8433926889986108</v>
      </c>
      <c r="AD125" s="318">
        <f t="shared" si="35"/>
        <v>4.8433926889986108</v>
      </c>
      <c r="AE125" s="318">
        <f t="shared" si="35"/>
        <v>4.8433926889986108</v>
      </c>
      <c r="AF125" s="318">
        <f t="shared" si="35"/>
        <v>4.8433926889986108</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8.4704204549960913</v>
      </c>
      <c r="S126" s="318">
        <f t="shared" si="37"/>
        <v>8.4704204549960913</v>
      </c>
      <c r="T126" s="318">
        <f t="shared" si="37"/>
        <v>8.4704204549960913</v>
      </c>
      <c r="U126" s="318">
        <f t="shared" si="37"/>
        <v>8.4704204549960913</v>
      </c>
      <c r="V126" s="318">
        <f t="shared" si="37"/>
        <v>8.4704204549960913</v>
      </c>
      <c r="W126" s="318">
        <f t="shared" si="37"/>
        <v>7.8984393904269723</v>
      </c>
      <c r="X126" s="318">
        <f t="shared" si="37"/>
        <v>7.8984393904269723</v>
      </c>
      <c r="Y126" s="318">
        <f t="shared" si="37"/>
        <v>7.8984393904269723</v>
      </c>
      <c r="Z126" s="318">
        <f t="shared" si="37"/>
        <v>7.8984393904269723</v>
      </c>
      <c r="AA126" s="318">
        <f t="shared" si="37"/>
        <v>7.8984393904269723</v>
      </c>
      <c r="AB126" s="318">
        <f t="shared" si="37"/>
        <v>8.4108321412264768</v>
      </c>
      <c r="AC126" s="318">
        <f t="shared" si="37"/>
        <v>8.4108321412264768</v>
      </c>
      <c r="AD126" s="318">
        <f t="shared" si="37"/>
        <v>8.4108321412264768</v>
      </c>
      <c r="AE126" s="318">
        <f t="shared" si="37"/>
        <v>8.4108321412264768</v>
      </c>
      <c r="AF126" s="318">
        <f t="shared" si="37"/>
        <v>8.4108321412264768</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0.17037862990351629</v>
      </c>
      <c r="S127" s="273">
        <f t="shared" si="39"/>
        <v>0.17037862990351629</v>
      </c>
      <c r="T127" s="273">
        <f t="shared" si="39"/>
        <v>0.17037862990351629</v>
      </c>
      <c r="U127" s="273">
        <f t="shared" si="39"/>
        <v>0.17037862990351629</v>
      </c>
      <c r="V127" s="273">
        <f t="shared" si="39"/>
        <v>0.17037862990351629</v>
      </c>
      <c r="W127" s="273">
        <f t="shared" si="39"/>
        <v>0.12098347102812729</v>
      </c>
      <c r="X127" s="273">
        <f t="shared" si="39"/>
        <v>0.12098347102812729</v>
      </c>
      <c r="Y127" s="273">
        <f t="shared" si="39"/>
        <v>0.12098347102812729</v>
      </c>
      <c r="Z127" s="273">
        <f t="shared" si="39"/>
        <v>0.12098347102812729</v>
      </c>
      <c r="AA127" s="273">
        <f t="shared" si="39"/>
        <v>0.12098347102812729</v>
      </c>
      <c r="AB127" s="273">
        <f t="shared" si="39"/>
        <v>8.2569399193711507E-2</v>
      </c>
      <c r="AC127" s="273">
        <f t="shared" si="39"/>
        <v>8.2569399193711507E-2</v>
      </c>
      <c r="AD127" s="273">
        <f t="shared" si="39"/>
        <v>8.2569399193711507E-2</v>
      </c>
      <c r="AE127" s="273">
        <f t="shared" si="39"/>
        <v>8.2569399193711507E-2</v>
      </c>
      <c r="AF127" s="273">
        <f t="shared" si="39"/>
        <v>8.2569399193711507E-2</v>
      </c>
      <c r="AG127" s="273">
        <f t="shared" si="39"/>
        <v>0</v>
      </c>
      <c r="AH127" s="273">
        <f t="shared" si="39"/>
        <v>0</v>
      </c>
      <c r="AI127" s="273">
        <f t="shared" si="39"/>
        <v>0</v>
      </c>
      <c r="AJ127" s="273">
        <f t="shared" si="39"/>
        <v>0.19044413489268119</v>
      </c>
      <c r="AK127" s="273">
        <f t="shared" si="39"/>
        <v>0</v>
      </c>
      <c r="AL127" s="273">
        <f t="shared" si="39"/>
        <v>0.15520144925952978</v>
      </c>
      <c r="AM127" s="273">
        <f t="shared" si="39"/>
        <v>0</v>
      </c>
      <c r="AN127" s="273">
        <f t="shared" si="39"/>
        <v>0.1288427818883191</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7.4712126874601648</v>
      </c>
      <c r="K130" s="270">
        <f t="shared" ref="K130:AJ130" si="41" xml:space="preserve"> K110 * (1 - K75) + K44</f>
        <v>7.4712126874601648</v>
      </c>
      <c r="L130" s="270">
        <f t="shared" si="41"/>
        <v>6.7407784073013017</v>
      </c>
      <c r="M130" s="270">
        <f t="shared" si="41"/>
        <v>6.7407784073013017</v>
      </c>
      <c r="N130" s="270">
        <f t="shared" si="41"/>
        <v>6.7407784073013017</v>
      </c>
      <c r="O130" s="270">
        <f t="shared" si="41"/>
        <v>6.7407784073013017</v>
      </c>
      <c r="P130" s="270">
        <f t="shared" si="41"/>
        <v>6.7407784073013017</v>
      </c>
      <c r="Q130" s="270">
        <f t="shared" si="41"/>
        <v>6.7407784073013017</v>
      </c>
      <c r="R130" s="270">
        <f t="shared" si="41"/>
        <v>5.1563850286035651</v>
      </c>
      <c r="S130" s="270">
        <f t="shared" si="41"/>
        <v>5.1563850286035651</v>
      </c>
      <c r="T130" s="270">
        <f t="shared" si="41"/>
        <v>5.1563850286035651</v>
      </c>
      <c r="U130" s="270">
        <f t="shared" si="41"/>
        <v>5.1563850286035651</v>
      </c>
      <c r="V130" s="270">
        <f t="shared" si="41"/>
        <v>5.1563850286035651</v>
      </c>
      <c r="W130" s="269"/>
      <c r="X130" s="269"/>
      <c r="Y130" s="269"/>
      <c r="Z130" s="269"/>
      <c r="AA130" s="269"/>
      <c r="AB130" s="269"/>
      <c r="AC130" s="269"/>
      <c r="AD130" s="269"/>
      <c r="AE130" s="269"/>
      <c r="AF130" s="269"/>
      <c r="AG130" s="270">
        <f t="shared" si="41"/>
        <v>17.928535391178471</v>
      </c>
      <c r="AH130" s="270">
        <f t="shared" si="41"/>
        <v>-7.466901343893972</v>
      </c>
      <c r="AI130" s="269"/>
      <c r="AJ130" s="270">
        <f t="shared" si="41"/>
        <v>-7.466901343893972</v>
      </c>
      <c r="AK130" s="269"/>
      <c r="AL130" s="269"/>
      <c r="AM130" s="269"/>
      <c r="AN130" s="269"/>
      <c r="AO130" s="269"/>
      <c r="AP130" s="256"/>
      <c r="AQ130" s="256"/>
    </row>
    <row r="131" spans="3:43" x14ac:dyDescent="0.25">
      <c r="E131" s="78"/>
      <c r="F131" t="s">
        <v>157</v>
      </c>
      <c r="G131" t="s">
        <v>269</v>
      </c>
      <c r="H131" s="268"/>
      <c r="I131" s="256"/>
      <c r="J131" s="317">
        <f t="shared" si="40"/>
        <v>0.81789764311780677</v>
      </c>
      <c r="K131" s="317">
        <f t="shared" ref="K131:AJ131" si="42" xml:space="preserve"> K111 * (1 - K76) + K45</f>
        <v>0.81789764311780677</v>
      </c>
      <c r="L131" s="317">
        <f t="shared" si="42"/>
        <v>0.73793465702893402</v>
      </c>
      <c r="M131" s="317">
        <f t="shared" si="42"/>
        <v>0.73793465702893402</v>
      </c>
      <c r="N131" s="317">
        <f t="shared" si="42"/>
        <v>0.73793465702893402</v>
      </c>
      <c r="O131" s="317">
        <f t="shared" si="42"/>
        <v>0.73793465702893402</v>
      </c>
      <c r="P131" s="317">
        <f t="shared" si="42"/>
        <v>0.73793465702893402</v>
      </c>
      <c r="Q131" s="317">
        <f t="shared" si="42"/>
        <v>0.73793465702893402</v>
      </c>
      <c r="R131" s="317">
        <f t="shared" si="42"/>
        <v>0.55592828037419184</v>
      </c>
      <c r="S131" s="317">
        <f t="shared" si="42"/>
        <v>0.55592828037419184</v>
      </c>
      <c r="T131" s="317">
        <f t="shared" si="42"/>
        <v>0.55592828037419184</v>
      </c>
      <c r="U131" s="317">
        <f t="shared" si="42"/>
        <v>0.55592828037419184</v>
      </c>
      <c r="V131" s="317">
        <f t="shared" si="42"/>
        <v>0.55592828037419184</v>
      </c>
      <c r="W131" s="257"/>
      <c r="X131" s="257"/>
      <c r="Y131" s="257"/>
      <c r="Z131" s="257"/>
      <c r="AA131" s="257"/>
      <c r="AB131" s="257"/>
      <c r="AC131" s="257"/>
      <c r="AD131" s="257"/>
      <c r="AE131" s="257"/>
      <c r="AF131" s="257"/>
      <c r="AG131" s="317">
        <f t="shared" si="42"/>
        <v>2.1394817418781837</v>
      </c>
      <c r="AH131" s="317">
        <f t="shared" si="42"/>
        <v>-0.81742566649380055</v>
      </c>
      <c r="AI131" s="257"/>
      <c r="AJ131" s="317">
        <f t="shared" si="42"/>
        <v>-0.81742566649380055</v>
      </c>
      <c r="AK131" s="257"/>
      <c r="AL131" s="257"/>
      <c r="AM131" s="257"/>
      <c r="AN131" s="257"/>
      <c r="AO131" s="257"/>
      <c r="AP131" s="256"/>
      <c r="AQ131" s="256"/>
    </row>
    <row r="132" spans="3:43" x14ac:dyDescent="0.25">
      <c r="E132" s="78"/>
      <c r="F132" t="s">
        <v>158</v>
      </c>
      <c r="G132" t="s">
        <v>269</v>
      </c>
      <c r="H132" s="268"/>
      <c r="I132" s="256"/>
      <c r="J132" s="317">
        <f t="shared" si="40"/>
        <v>8.9434421287129695E-2</v>
      </c>
      <c r="K132" s="317">
        <f t="shared" ref="K132:AJ132" si="43" xml:space="preserve"> K112 * (1 - K77) + K46</f>
        <v>8.9434421287129695E-2</v>
      </c>
      <c r="L132" s="317">
        <f t="shared" si="43"/>
        <v>8.0690731357925385E-2</v>
      </c>
      <c r="M132" s="317">
        <f t="shared" si="43"/>
        <v>8.0690731357925385E-2</v>
      </c>
      <c r="N132" s="317">
        <f t="shared" si="43"/>
        <v>8.0690731357925385E-2</v>
      </c>
      <c r="O132" s="317">
        <f t="shared" si="43"/>
        <v>8.0690731357925385E-2</v>
      </c>
      <c r="P132" s="317">
        <f t="shared" si="43"/>
        <v>8.0690731357925385E-2</v>
      </c>
      <c r="Q132" s="317">
        <f t="shared" si="43"/>
        <v>8.0690731357925385E-2</v>
      </c>
      <c r="R132" s="317">
        <f t="shared" si="43"/>
        <v>6.5350869188589081E-2</v>
      </c>
      <c r="S132" s="317">
        <f t="shared" si="43"/>
        <v>6.5350869188589081E-2</v>
      </c>
      <c r="T132" s="317">
        <f t="shared" si="43"/>
        <v>6.5350869188589081E-2</v>
      </c>
      <c r="U132" s="317">
        <f t="shared" si="43"/>
        <v>6.5350869188589081E-2</v>
      </c>
      <c r="V132" s="317">
        <f t="shared" si="43"/>
        <v>6.5350869188589081E-2</v>
      </c>
      <c r="W132" s="257"/>
      <c r="X132" s="257"/>
      <c r="Y132" s="257"/>
      <c r="Z132" s="257"/>
      <c r="AA132" s="257"/>
      <c r="AB132" s="257"/>
      <c r="AC132" s="257"/>
      <c r="AD132" s="257"/>
      <c r="AE132" s="257"/>
      <c r="AF132" s="257"/>
      <c r="AG132" s="317">
        <f t="shared" si="43"/>
        <v>1.5392759923545647</v>
      </c>
      <c r="AH132" s="317">
        <f t="shared" si="43"/>
        <v>-8.9382812193272751E-2</v>
      </c>
      <c r="AI132" s="257"/>
      <c r="AJ132" s="317">
        <f t="shared" si="43"/>
        <v>-8.9382812193272751E-2</v>
      </c>
      <c r="AK132" s="257"/>
      <c r="AL132" s="257"/>
      <c r="AM132" s="257"/>
      <c r="AN132" s="257"/>
      <c r="AO132" s="257"/>
      <c r="AP132" s="256"/>
      <c r="AQ132" s="256"/>
    </row>
    <row r="133" spans="3:43" x14ac:dyDescent="0.25">
      <c r="E133" s="78"/>
      <c r="F133" t="s">
        <v>159</v>
      </c>
      <c r="G133" t="s">
        <v>270</v>
      </c>
      <c r="H133" s="41"/>
      <c r="J133" s="318">
        <f t="shared" si="40"/>
        <v>9.8045280573695113</v>
      </c>
      <c r="K133" s="318">
        <f t="shared" ref="K133:AJ133" si="44" xml:space="preserve"> K113 * (1 - K78) + K47</f>
        <v>0</v>
      </c>
      <c r="L133" s="318">
        <f t="shared" si="44"/>
        <v>8.1719521362395877</v>
      </c>
      <c r="M133" s="318">
        <f t="shared" si="44"/>
        <v>10.823464299470741</v>
      </c>
      <c r="N133" s="318">
        <f t="shared" si="44"/>
        <v>21.29130972370087</v>
      </c>
      <c r="O133" s="318">
        <f t="shared" si="44"/>
        <v>40.122518768433217</v>
      </c>
      <c r="P133" s="318">
        <f t="shared" si="44"/>
        <v>110.33030411370272</v>
      </c>
      <c r="Q133" s="318">
        <f t="shared" si="44"/>
        <v>0</v>
      </c>
      <c r="R133" s="318">
        <f t="shared" si="44"/>
        <v>12.199517799525744</v>
      </c>
      <c r="S133" s="318">
        <f t="shared" si="44"/>
        <v>176.05738744503617</v>
      </c>
      <c r="T133" s="318">
        <f t="shared" si="44"/>
        <v>340.35797973752608</v>
      </c>
      <c r="U133" s="318">
        <f t="shared" si="44"/>
        <v>549.10266124872726</v>
      </c>
      <c r="V133" s="318">
        <f t="shared" si="44"/>
        <v>1289.5811756074131</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3.034820633921838</v>
      </c>
      <c r="S134" s="318">
        <f t="shared" si="45"/>
        <v>3.034820633921838</v>
      </c>
      <c r="T134" s="318">
        <f t="shared" si="45"/>
        <v>3.034820633921838</v>
      </c>
      <c r="U134" s="318">
        <f t="shared" si="45"/>
        <v>3.034820633921838</v>
      </c>
      <c r="V134" s="318">
        <f t="shared" si="45"/>
        <v>3.034820633921838</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5.6576003923655032</v>
      </c>
      <c r="S135" s="318">
        <f t="shared" si="46"/>
        <v>5.6576003923655032</v>
      </c>
      <c r="T135" s="318">
        <f t="shared" si="46"/>
        <v>5.6576003923655032</v>
      </c>
      <c r="U135" s="318">
        <f t="shared" si="46"/>
        <v>5.6576003923655032</v>
      </c>
      <c r="V135" s="318">
        <f t="shared" si="46"/>
        <v>5.6576003923655032</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0.11380004198307243</v>
      </c>
      <c r="S136" s="273">
        <f t="shared" si="47"/>
        <v>0.11380004198307243</v>
      </c>
      <c r="T136" s="273">
        <f t="shared" si="47"/>
        <v>0.11380004198307243</v>
      </c>
      <c r="U136" s="273">
        <f t="shared" si="47"/>
        <v>0.11380004198307243</v>
      </c>
      <c r="V136" s="273">
        <f t="shared" si="47"/>
        <v>0.11380004198307243</v>
      </c>
      <c r="W136" s="259"/>
      <c r="X136" s="259"/>
      <c r="Y136" s="259"/>
      <c r="Z136" s="259"/>
      <c r="AA136" s="259"/>
      <c r="AB136" s="259"/>
      <c r="AC136" s="259"/>
      <c r="AD136" s="259"/>
      <c r="AE136" s="259"/>
      <c r="AF136" s="259"/>
      <c r="AG136" s="273">
        <f t="shared" si="47"/>
        <v>0</v>
      </c>
      <c r="AH136" s="273">
        <f t="shared" si="47"/>
        <v>0</v>
      </c>
      <c r="AI136" s="259"/>
      <c r="AJ136" s="273">
        <f t="shared" si="47"/>
        <v>0.19044413489268119</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4.65161417947101</v>
      </c>
      <c r="K139" s="270">
        <f t="shared" ref="K139:AN139" si="49">K110 * (1 - K84) + K44</f>
        <v>4.65161417947101</v>
      </c>
      <c r="L139" s="270">
        <f t="shared" si="49"/>
        <v>4.1968421636158819</v>
      </c>
      <c r="M139" s="270">
        <f t="shared" si="49"/>
        <v>4.1968421636158819</v>
      </c>
      <c r="N139" s="270">
        <f t="shared" si="49"/>
        <v>4.1968421636158819</v>
      </c>
      <c r="O139" s="270">
        <f t="shared" si="49"/>
        <v>4.1968421636158819</v>
      </c>
      <c r="P139" s="270">
        <f t="shared" si="49"/>
        <v>4.1968421636158819</v>
      </c>
      <c r="Q139" s="270">
        <f t="shared" si="49"/>
        <v>4.1968421636158819</v>
      </c>
      <c r="R139" s="270">
        <f t="shared" si="49"/>
        <v>3.210390965595471</v>
      </c>
      <c r="S139" s="270">
        <f t="shared" si="49"/>
        <v>3.210390965595471</v>
      </c>
      <c r="T139" s="270">
        <f t="shared" si="49"/>
        <v>3.210390965595471</v>
      </c>
      <c r="U139" s="270">
        <f t="shared" si="49"/>
        <v>3.210390965595471</v>
      </c>
      <c r="V139" s="270">
        <f t="shared" si="49"/>
        <v>3.210390965595471</v>
      </c>
      <c r="W139" s="270">
        <f t="shared" si="49"/>
        <v>3.4792004168308388</v>
      </c>
      <c r="X139" s="270">
        <f t="shared" si="49"/>
        <v>3.4792004168308388</v>
      </c>
      <c r="Y139" s="270">
        <f t="shared" si="49"/>
        <v>3.4792004168308388</v>
      </c>
      <c r="Z139" s="270">
        <f t="shared" si="49"/>
        <v>3.4792004168308388</v>
      </c>
      <c r="AA139" s="270">
        <f t="shared" si="49"/>
        <v>3.4792004168308388</v>
      </c>
      <c r="AB139" s="270">
        <f t="shared" si="49"/>
        <v>3.0811304229884362</v>
      </c>
      <c r="AC139" s="270">
        <f t="shared" si="49"/>
        <v>3.0811304229884362</v>
      </c>
      <c r="AD139" s="270">
        <f t="shared" si="49"/>
        <v>3.0811304229884362</v>
      </c>
      <c r="AE139" s="270">
        <f t="shared" si="49"/>
        <v>3.0811304229884362</v>
      </c>
      <c r="AF139" s="270">
        <f t="shared" si="49"/>
        <v>3.0811304229884362</v>
      </c>
      <c r="AG139" s="270">
        <f t="shared" si="49"/>
        <v>11.162395307354615</v>
      </c>
      <c r="AH139" s="270">
        <f t="shared" si="49"/>
        <v>-7.466901343893972</v>
      </c>
      <c r="AI139" s="270">
        <f t="shared" si="49"/>
        <v>-6.7744675599126722</v>
      </c>
      <c r="AJ139" s="270">
        <f t="shared" si="49"/>
        <v>-7.466901343893972</v>
      </c>
      <c r="AK139" s="269"/>
      <c r="AL139" s="270">
        <f t="shared" si="49"/>
        <v>-6.7744675599126722</v>
      </c>
      <c r="AM139" s="269"/>
      <c r="AN139" s="270">
        <f t="shared" si="49"/>
        <v>-4.3584110234619828</v>
      </c>
      <c r="AO139" s="269"/>
      <c r="AP139" s="256"/>
      <c r="AQ139" s="256"/>
    </row>
    <row r="140" spans="3:43" x14ac:dyDescent="0.25">
      <c r="C140" s="78"/>
      <c r="F140" t="s">
        <v>157</v>
      </c>
      <c r="G140" t="s">
        <v>269</v>
      </c>
      <c r="H140" s="268"/>
      <c r="I140" s="256"/>
      <c r="J140" s="317">
        <f t="shared" si="48"/>
        <v>0.50922714065794616</v>
      </c>
      <c r="K140" s="317">
        <f t="shared" ref="K140:AN140" si="50">K111 * (1 - K85) + K45</f>
        <v>0.50922714065794616</v>
      </c>
      <c r="L140" s="317">
        <f t="shared" si="50"/>
        <v>0.45944178779974904</v>
      </c>
      <c r="M140" s="317">
        <f t="shared" si="50"/>
        <v>0.45944178779974904</v>
      </c>
      <c r="N140" s="317">
        <f t="shared" si="50"/>
        <v>0.45944178779974904</v>
      </c>
      <c r="O140" s="317">
        <f t="shared" si="50"/>
        <v>0.45944178779974904</v>
      </c>
      <c r="P140" s="317">
        <f t="shared" si="50"/>
        <v>0.45944178779974904</v>
      </c>
      <c r="Q140" s="317">
        <f t="shared" si="50"/>
        <v>0.45944178779974904</v>
      </c>
      <c r="R140" s="317">
        <f t="shared" si="50"/>
        <v>0.34612371243263623</v>
      </c>
      <c r="S140" s="317">
        <f t="shared" si="50"/>
        <v>0.34612371243263623</v>
      </c>
      <c r="T140" s="317">
        <f t="shared" si="50"/>
        <v>0.34612371243263623</v>
      </c>
      <c r="U140" s="317">
        <f t="shared" si="50"/>
        <v>0.34612371243263623</v>
      </c>
      <c r="V140" s="317">
        <f t="shared" si="50"/>
        <v>0.34612371243263623</v>
      </c>
      <c r="W140" s="317">
        <f t="shared" si="50"/>
        <v>0.36026287340494845</v>
      </c>
      <c r="X140" s="317">
        <f t="shared" si="50"/>
        <v>0.36026287340494845</v>
      </c>
      <c r="Y140" s="317">
        <f t="shared" si="50"/>
        <v>0.36026287340494845</v>
      </c>
      <c r="Z140" s="317">
        <f t="shared" si="50"/>
        <v>0.36026287340494845</v>
      </c>
      <c r="AA140" s="317">
        <f t="shared" si="50"/>
        <v>0.36026287340494845</v>
      </c>
      <c r="AB140" s="317">
        <f t="shared" si="50"/>
        <v>0.30917252869970607</v>
      </c>
      <c r="AC140" s="317">
        <f t="shared" si="50"/>
        <v>0.30917252869970607</v>
      </c>
      <c r="AD140" s="317">
        <f t="shared" si="50"/>
        <v>0.30917252869970607</v>
      </c>
      <c r="AE140" s="317">
        <f t="shared" si="50"/>
        <v>0.30917252869970607</v>
      </c>
      <c r="AF140" s="317">
        <f t="shared" si="50"/>
        <v>0.30917252869970607</v>
      </c>
      <c r="AG140" s="317">
        <f t="shared" si="50"/>
        <v>1.3320519738306482</v>
      </c>
      <c r="AH140" s="317">
        <f t="shared" si="50"/>
        <v>-0.81742566649380055</v>
      </c>
      <c r="AI140" s="317">
        <f t="shared" si="50"/>
        <v>-0.73537071803374865</v>
      </c>
      <c r="AJ140" s="317">
        <f t="shared" si="50"/>
        <v>-0.81742566649380055</v>
      </c>
      <c r="AK140" s="257"/>
      <c r="AL140" s="317">
        <f t="shared" si="50"/>
        <v>-0.73537071803374865</v>
      </c>
      <c r="AM140" s="257"/>
      <c r="AN140" s="317">
        <f t="shared" si="50"/>
        <v>-0.44802706025209865</v>
      </c>
      <c r="AO140" s="257"/>
      <c r="AP140" s="256"/>
      <c r="AQ140" s="256"/>
    </row>
    <row r="141" spans="3:43" x14ac:dyDescent="0.25">
      <c r="C141" s="78"/>
      <c r="F141" t="s">
        <v>158</v>
      </c>
      <c r="G141" t="s">
        <v>269</v>
      </c>
      <c r="H141" s="268"/>
      <c r="I141" s="256"/>
      <c r="J141" s="317">
        <f t="shared" si="48"/>
        <v>5.5682315521581045E-2</v>
      </c>
      <c r="K141" s="317">
        <f t="shared" ref="K141:AN141" si="51">K112 * (1 - K86) + K46</f>
        <v>5.5682315521581045E-2</v>
      </c>
      <c r="L141" s="317">
        <f t="shared" si="51"/>
        <v>5.0238450682362934E-2</v>
      </c>
      <c r="M141" s="317">
        <f t="shared" si="51"/>
        <v>5.0238450682362934E-2</v>
      </c>
      <c r="N141" s="317">
        <f t="shared" si="51"/>
        <v>5.0238450682362934E-2</v>
      </c>
      <c r="O141" s="317">
        <f t="shared" si="51"/>
        <v>5.0238450682362934E-2</v>
      </c>
      <c r="P141" s="317">
        <f t="shared" si="51"/>
        <v>5.0238450682362934E-2</v>
      </c>
      <c r="Q141" s="317">
        <f t="shared" si="51"/>
        <v>5.0238450682362934E-2</v>
      </c>
      <c r="R141" s="317">
        <f t="shared" si="51"/>
        <v>4.0687776198449557E-2</v>
      </c>
      <c r="S141" s="317">
        <f t="shared" si="51"/>
        <v>4.0687776198449557E-2</v>
      </c>
      <c r="T141" s="317">
        <f t="shared" si="51"/>
        <v>4.0687776198449557E-2</v>
      </c>
      <c r="U141" s="317">
        <f t="shared" si="51"/>
        <v>4.0687776198449557E-2</v>
      </c>
      <c r="V141" s="317">
        <f t="shared" si="51"/>
        <v>4.0687776198449557E-2</v>
      </c>
      <c r="W141" s="317">
        <f t="shared" si="51"/>
        <v>5.03836733685811E-2</v>
      </c>
      <c r="X141" s="317">
        <f t="shared" si="51"/>
        <v>5.03836733685811E-2</v>
      </c>
      <c r="Y141" s="317">
        <f t="shared" si="51"/>
        <v>5.03836733685811E-2</v>
      </c>
      <c r="Z141" s="317">
        <f t="shared" si="51"/>
        <v>5.03836733685811E-2</v>
      </c>
      <c r="AA141" s="317">
        <f t="shared" si="51"/>
        <v>5.03836733685811E-2</v>
      </c>
      <c r="AB141" s="317">
        <f t="shared" si="51"/>
        <v>4.6803114601083141E-2</v>
      </c>
      <c r="AC141" s="317">
        <f t="shared" si="51"/>
        <v>4.6803114601083141E-2</v>
      </c>
      <c r="AD141" s="317">
        <f t="shared" si="51"/>
        <v>4.6803114601083141E-2</v>
      </c>
      <c r="AE141" s="317">
        <f t="shared" si="51"/>
        <v>4.6803114601083141E-2</v>
      </c>
      <c r="AF141" s="317">
        <f t="shared" si="51"/>
        <v>4.6803114601083141E-2</v>
      </c>
      <c r="AG141" s="317">
        <f t="shared" si="51"/>
        <v>0.95836088887865423</v>
      </c>
      <c r="AH141" s="317">
        <f t="shared" si="51"/>
        <v>-8.9382812193272751E-2</v>
      </c>
      <c r="AI141" s="317">
        <f t="shared" si="51"/>
        <v>-8.3743169660996222E-2</v>
      </c>
      <c r="AJ141" s="317">
        <f t="shared" si="51"/>
        <v>-8.9382812193272751E-2</v>
      </c>
      <c r="AK141" s="257"/>
      <c r="AL141" s="317">
        <f t="shared" si="51"/>
        <v>-8.3743169660996222E-2</v>
      </c>
      <c r="AM141" s="257"/>
      <c r="AN141" s="317">
        <f t="shared" si="51"/>
        <v>-6.4082437718041771E-2</v>
      </c>
      <c r="AO141" s="257"/>
      <c r="AP141" s="256"/>
      <c r="AQ141" s="256"/>
    </row>
    <row r="142" spans="3:43" x14ac:dyDescent="0.25">
      <c r="C142" s="78"/>
      <c r="F142" t="s">
        <v>159</v>
      </c>
      <c r="G142" t="s">
        <v>270</v>
      </c>
      <c r="H142" s="41"/>
      <c r="J142" s="318">
        <f t="shared" si="48"/>
        <v>6.2133988620935412</v>
      </c>
      <c r="K142" s="318">
        <f t="shared" ref="K142:AN142" si="52">K113 * (1 - K87) + K47</f>
        <v>0</v>
      </c>
      <c r="L142" s="318">
        <f t="shared" si="52"/>
        <v>5.1580173435878249</v>
      </c>
      <c r="M142" s="318">
        <f t="shared" si="52"/>
        <v>6.8088620044856736</v>
      </c>
      <c r="N142" s="318">
        <f t="shared" si="52"/>
        <v>13.326194630497762</v>
      </c>
      <c r="O142" s="318">
        <f t="shared" si="52"/>
        <v>25.050599044266072</v>
      </c>
      <c r="P142" s="318">
        <f t="shared" si="52"/>
        <v>68.762315399155852</v>
      </c>
      <c r="Q142" s="318">
        <f t="shared" si="52"/>
        <v>0</v>
      </c>
      <c r="R142" s="318">
        <f t="shared" si="52"/>
        <v>7.6655997578238857</v>
      </c>
      <c r="S142" s="318">
        <f t="shared" si="52"/>
        <v>109.68432439408896</v>
      </c>
      <c r="T142" s="318">
        <f t="shared" si="52"/>
        <v>211.97869035237389</v>
      </c>
      <c r="U142" s="318">
        <f t="shared" si="52"/>
        <v>341.94416731388628</v>
      </c>
      <c r="V142" s="318">
        <f t="shared" si="52"/>
        <v>802.96977333975622</v>
      </c>
      <c r="W142" s="318">
        <f t="shared" si="52"/>
        <v>9.1859040551787778</v>
      </c>
      <c r="X142" s="318">
        <f t="shared" si="52"/>
        <v>166.44100129276734</v>
      </c>
      <c r="Y142" s="318">
        <f t="shared" si="52"/>
        <v>324.12098134526519</v>
      </c>
      <c r="Z142" s="318">
        <f t="shared" si="52"/>
        <v>524.45414361503845</v>
      </c>
      <c r="AA142" s="318">
        <f t="shared" si="52"/>
        <v>1235.0945359851751</v>
      </c>
      <c r="AB142" s="318">
        <f t="shared" si="52"/>
        <v>100.42251726077215</v>
      </c>
      <c r="AC142" s="318">
        <f t="shared" si="52"/>
        <v>1054.1704083888847</v>
      </c>
      <c r="AD142" s="318">
        <f t="shared" si="52"/>
        <v>3604.9331996952533</v>
      </c>
      <c r="AE142" s="318">
        <f t="shared" si="52"/>
        <v>7297.2448370642505</v>
      </c>
      <c r="AF142" s="318">
        <f t="shared" si="52"/>
        <v>16172.201357414253</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1.8894944212464957</v>
      </c>
      <c r="S143" s="318">
        <f t="shared" si="53"/>
        <v>1.8894944212464957</v>
      </c>
      <c r="T143" s="318">
        <f t="shared" si="53"/>
        <v>1.8894944212464957</v>
      </c>
      <c r="U143" s="318">
        <f t="shared" si="53"/>
        <v>1.8894944212464957</v>
      </c>
      <c r="V143" s="318">
        <f t="shared" si="53"/>
        <v>1.8894944212464957</v>
      </c>
      <c r="W143" s="318">
        <f t="shared" si="53"/>
        <v>3.0225302627831434</v>
      </c>
      <c r="X143" s="318">
        <f t="shared" si="53"/>
        <v>3.0225302627831434</v>
      </c>
      <c r="Y143" s="318">
        <f t="shared" si="53"/>
        <v>3.0225302627831434</v>
      </c>
      <c r="Z143" s="318">
        <f t="shared" si="53"/>
        <v>3.0225302627831434</v>
      </c>
      <c r="AA143" s="318">
        <f t="shared" si="53"/>
        <v>3.0225302627831434</v>
      </c>
      <c r="AB143" s="318">
        <f t="shared" si="53"/>
        <v>3.7454634981356483</v>
      </c>
      <c r="AC143" s="318">
        <f t="shared" si="53"/>
        <v>3.7454634981356483</v>
      </c>
      <c r="AD143" s="318">
        <f t="shared" si="53"/>
        <v>3.7454634981356483</v>
      </c>
      <c r="AE143" s="318">
        <f t="shared" si="53"/>
        <v>3.7454634981356483</v>
      </c>
      <c r="AF143" s="318">
        <f t="shared" si="53"/>
        <v>3.7454634981356483</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3.5224501440146483</v>
      </c>
      <c r="S144" s="318">
        <f t="shared" si="54"/>
        <v>3.5224501440146483</v>
      </c>
      <c r="T144" s="318">
        <f t="shared" si="54"/>
        <v>3.5224501440146483</v>
      </c>
      <c r="U144" s="318">
        <f t="shared" si="54"/>
        <v>3.5224501440146483</v>
      </c>
      <c r="V144" s="318">
        <f t="shared" si="54"/>
        <v>3.5224501440146483</v>
      </c>
      <c r="W144" s="318">
        <f t="shared" si="54"/>
        <v>5.0629777393392894</v>
      </c>
      <c r="X144" s="318">
        <f t="shared" si="54"/>
        <v>5.0629777393392894</v>
      </c>
      <c r="Y144" s="318">
        <f t="shared" si="54"/>
        <v>5.0629777393392894</v>
      </c>
      <c r="Z144" s="318">
        <f t="shared" si="54"/>
        <v>5.0629777393392894</v>
      </c>
      <c r="AA144" s="318">
        <f t="shared" si="54"/>
        <v>5.0629777393392894</v>
      </c>
      <c r="AB144" s="318">
        <f t="shared" si="54"/>
        <v>6.5042144622023441</v>
      </c>
      <c r="AC144" s="318">
        <f t="shared" si="54"/>
        <v>6.5042144622023441</v>
      </c>
      <c r="AD144" s="318">
        <f t="shared" si="54"/>
        <v>6.5042144622023441</v>
      </c>
      <c r="AE144" s="318">
        <f t="shared" si="54"/>
        <v>6.5042144622023441</v>
      </c>
      <c r="AF144" s="318">
        <f t="shared" si="54"/>
        <v>6.5042144622023441</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7.0852472156405652E-2</v>
      </c>
      <c r="S145" s="273">
        <f t="shared" si="55"/>
        <v>7.0852472156405652E-2</v>
      </c>
      <c r="T145" s="273">
        <f t="shared" si="55"/>
        <v>7.0852472156405652E-2</v>
      </c>
      <c r="U145" s="273">
        <f t="shared" si="55"/>
        <v>7.0852472156405652E-2</v>
      </c>
      <c r="V145" s="273">
        <f t="shared" si="55"/>
        <v>7.0852472156405652E-2</v>
      </c>
      <c r="W145" s="273">
        <f t="shared" si="55"/>
        <v>7.7551601065118242E-2</v>
      </c>
      <c r="X145" s="273">
        <f t="shared" si="55"/>
        <v>7.7551601065118242E-2</v>
      </c>
      <c r="Y145" s="273">
        <f t="shared" si="55"/>
        <v>7.7551601065118242E-2</v>
      </c>
      <c r="Z145" s="273">
        <f t="shared" si="55"/>
        <v>7.7551601065118242E-2</v>
      </c>
      <c r="AA145" s="273">
        <f t="shared" si="55"/>
        <v>7.7551601065118242E-2</v>
      </c>
      <c r="AB145" s="273">
        <f t="shared" si="55"/>
        <v>6.3852074486031044E-2</v>
      </c>
      <c r="AC145" s="273">
        <f t="shared" si="55"/>
        <v>6.3852074486031044E-2</v>
      </c>
      <c r="AD145" s="273">
        <f t="shared" si="55"/>
        <v>6.3852074486031044E-2</v>
      </c>
      <c r="AE145" s="273">
        <f t="shared" si="55"/>
        <v>6.3852074486031044E-2</v>
      </c>
      <c r="AF145" s="273">
        <f t="shared" si="55"/>
        <v>6.3852074486031044E-2</v>
      </c>
      <c r="AG145" s="273">
        <f t="shared" si="55"/>
        <v>0</v>
      </c>
      <c r="AH145" s="273">
        <f t="shared" si="55"/>
        <v>0</v>
      </c>
      <c r="AI145" s="273">
        <f t="shared" si="55"/>
        <v>0</v>
      </c>
      <c r="AJ145" s="273">
        <f t="shared" si="55"/>
        <v>0.19044413489268119</v>
      </c>
      <c r="AK145" s="259"/>
      <c r="AL145" s="273">
        <f t="shared" si="55"/>
        <v>0.15520144925952978</v>
      </c>
      <c r="AM145" s="259"/>
      <c r="AN145" s="273">
        <f t="shared" si="55"/>
        <v>0.1288427818883191</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11.186</v>
      </c>
      <c r="K150" s="260">
        <f t="shared" ref="K150:AO150" si="57">ROUND(K121, $H95)</f>
        <v>11.186</v>
      </c>
      <c r="L150" s="260">
        <f t="shared" si="57"/>
        <v>10.092000000000001</v>
      </c>
      <c r="M150" s="260">
        <f t="shared" si="57"/>
        <v>10.092000000000001</v>
      </c>
      <c r="N150" s="260">
        <f t="shared" si="57"/>
        <v>10.092000000000001</v>
      </c>
      <c r="O150" s="260">
        <f t="shared" si="57"/>
        <v>10.092000000000001</v>
      </c>
      <c r="P150" s="260">
        <f t="shared" si="57"/>
        <v>10.092000000000001</v>
      </c>
      <c r="Q150" s="260">
        <f t="shared" si="57"/>
        <v>10.092000000000001</v>
      </c>
      <c r="R150" s="260">
        <f t="shared" si="57"/>
        <v>7.72</v>
      </c>
      <c r="S150" s="260">
        <f t="shared" si="57"/>
        <v>7.72</v>
      </c>
      <c r="T150" s="260">
        <f t="shared" si="57"/>
        <v>7.72</v>
      </c>
      <c r="U150" s="260">
        <f t="shared" si="57"/>
        <v>7.72</v>
      </c>
      <c r="V150" s="260">
        <f t="shared" si="57"/>
        <v>7.72</v>
      </c>
      <c r="W150" s="260">
        <f t="shared" si="57"/>
        <v>5.4279999999999999</v>
      </c>
      <c r="X150" s="260">
        <f t="shared" si="57"/>
        <v>5.4279999999999999</v>
      </c>
      <c r="Y150" s="260">
        <f t="shared" si="57"/>
        <v>5.4279999999999999</v>
      </c>
      <c r="Z150" s="260">
        <f t="shared" si="57"/>
        <v>5.4279999999999999</v>
      </c>
      <c r="AA150" s="260">
        <f t="shared" si="57"/>
        <v>5.4279999999999999</v>
      </c>
      <c r="AB150" s="260">
        <f t="shared" si="57"/>
        <v>3.984</v>
      </c>
      <c r="AC150" s="260">
        <f t="shared" si="57"/>
        <v>3.984</v>
      </c>
      <c r="AD150" s="260">
        <f t="shared" si="57"/>
        <v>3.984</v>
      </c>
      <c r="AE150" s="260">
        <f t="shared" si="57"/>
        <v>3.984</v>
      </c>
      <c r="AF150" s="260">
        <f t="shared" si="57"/>
        <v>3.984</v>
      </c>
      <c r="AG150" s="260">
        <f t="shared" si="57"/>
        <v>26.841999999999999</v>
      </c>
      <c r="AH150" s="260">
        <f t="shared" si="57"/>
        <v>-7.4669999999999996</v>
      </c>
      <c r="AI150" s="260">
        <f t="shared" si="57"/>
        <v>-6.774</v>
      </c>
      <c r="AJ150" s="260">
        <f t="shared" si="57"/>
        <v>-7.4669999999999996</v>
      </c>
      <c r="AK150" s="260">
        <f t="shared" si="57"/>
        <v>-7.4669999999999996</v>
      </c>
      <c r="AL150" s="260">
        <f t="shared" si="57"/>
        <v>-6.774</v>
      </c>
      <c r="AM150" s="260">
        <f t="shared" si="57"/>
        <v>-6.774</v>
      </c>
      <c r="AN150" s="260">
        <f t="shared" si="57"/>
        <v>-4.3579999999999997</v>
      </c>
      <c r="AO150" s="260">
        <f t="shared" si="57"/>
        <v>-4.3579999999999997</v>
      </c>
      <c r="AP150" s="256"/>
      <c r="AQ150" s="256"/>
    </row>
    <row r="151" spans="1:43" x14ac:dyDescent="0.25">
      <c r="E151" s="78"/>
      <c r="F151" t="s">
        <v>157</v>
      </c>
      <c r="G151" t="s">
        <v>269</v>
      </c>
      <c r="H151" s="268"/>
      <c r="I151" s="256"/>
      <c r="J151" s="261">
        <f t="shared" ref="J151:J156" si="58">ROUND(J122, $H96)</f>
        <v>1.2250000000000001</v>
      </c>
      <c r="K151" s="261">
        <f t="shared" ref="K151:AO151" si="59">ROUND(K122, $H96)</f>
        <v>1.2250000000000001</v>
      </c>
      <c r="L151" s="261">
        <f t="shared" si="59"/>
        <v>1.105</v>
      </c>
      <c r="M151" s="261">
        <f t="shared" si="59"/>
        <v>1.105</v>
      </c>
      <c r="N151" s="261">
        <f t="shared" si="59"/>
        <v>1.105</v>
      </c>
      <c r="O151" s="261">
        <f t="shared" si="59"/>
        <v>1.105</v>
      </c>
      <c r="P151" s="261">
        <f t="shared" si="59"/>
        <v>1.105</v>
      </c>
      <c r="Q151" s="261">
        <f t="shared" si="59"/>
        <v>1.105</v>
      </c>
      <c r="R151" s="261">
        <f t="shared" si="59"/>
        <v>0.83199999999999996</v>
      </c>
      <c r="S151" s="261">
        <f t="shared" si="59"/>
        <v>0.83199999999999996</v>
      </c>
      <c r="T151" s="261">
        <f t="shared" si="59"/>
        <v>0.83199999999999996</v>
      </c>
      <c r="U151" s="261">
        <f t="shared" si="59"/>
        <v>0.83199999999999996</v>
      </c>
      <c r="V151" s="261">
        <f t="shared" si="59"/>
        <v>0.83199999999999996</v>
      </c>
      <c r="W151" s="261">
        <f t="shared" si="59"/>
        <v>0.56200000000000006</v>
      </c>
      <c r="X151" s="261">
        <f t="shared" si="59"/>
        <v>0.56200000000000006</v>
      </c>
      <c r="Y151" s="261">
        <f t="shared" si="59"/>
        <v>0.56200000000000006</v>
      </c>
      <c r="Z151" s="261">
        <f t="shared" si="59"/>
        <v>0.56200000000000006</v>
      </c>
      <c r="AA151" s="261">
        <f t="shared" si="59"/>
        <v>0.56200000000000006</v>
      </c>
      <c r="AB151" s="261">
        <f t="shared" si="59"/>
        <v>0.4</v>
      </c>
      <c r="AC151" s="261">
        <f t="shared" si="59"/>
        <v>0.4</v>
      </c>
      <c r="AD151" s="261">
        <f t="shared" si="59"/>
        <v>0.4</v>
      </c>
      <c r="AE151" s="261">
        <f t="shared" si="59"/>
        <v>0.4</v>
      </c>
      <c r="AF151" s="261">
        <f t="shared" si="59"/>
        <v>0.4</v>
      </c>
      <c r="AG151" s="261">
        <f t="shared" si="59"/>
        <v>3.2029999999999998</v>
      </c>
      <c r="AH151" s="261">
        <f t="shared" si="59"/>
        <v>-0.81699999999999995</v>
      </c>
      <c r="AI151" s="261">
        <f t="shared" si="59"/>
        <v>-0.73499999999999999</v>
      </c>
      <c r="AJ151" s="261">
        <f t="shared" si="59"/>
        <v>-0.81699999999999995</v>
      </c>
      <c r="AK151" s="261">
        <f t="shared" si="59"/>
        <v>-0.81699999999999995</v>
      </c>
      <c r="AL151" s="261">
        <f t="shared" si="59"/>
        <v>-0.73499999999999999</v>
      </c>
      <c r="AM151" s="261">
        <f t="shared" si="59"/>
        <v>-0.73499999999999999</v>
      </c>
      <c r="AN151" s="261">
        <f t="shared" si="59"/>
        <v>-0.44800000000000001</v>
      </c>
      <c r="AO151" s="261">
        <f t="shared" si="59"/>
        <v>-0.44800000000000001</v>
      </c>
      <c r="AP151" s="256"/>
      <c r="AQ151" s="256"/>
    </row>
    <row r="152" spans="1:43" x14ac:dyDescent="0.25">
      <c r="E152" s="78"/>
      <c r="F152" t="s">
        <v>158</v>
      </c>
      <c r="G152" t="s">
        <v>269</v>
      </c>
      <c r="H152" s="268"/>
      <c r="I152" s="256"/>
      <c r="J152" s="261">
        <f t="shared" si="58"/>
        <v>0.13400000000000001</v>
      </c>
      <c r="K152" s="261">
        <f t="shared" ref="K152:AO152" si="60">ROUND(K123, $H97)</f>
        <v>0.13400000000000001</v>
      </c>
      <c r="L152" s="261">
        <f t="shared" si="60"/>
        <v>0.121</v>
      </c>
      <c r="M152" s="261">
        <f t="shared" si="60"/>
        <v>0.121</v>
      </c>
      <c r="N152" s="261">
        <f t="shared" si="60"/>
        <v>0.121</v>
      </c>
      <c r="O152" s="261">
        <f t="shared" si="60"/>
        <v>0.121</v>
      </c>
      <c r="P152" s="261">
        <f t="shared" si="60"/>
        <v>0.121</v>
      </c>
      <c r="Q152" s="261">
        <f t="shared" si="60"/>
        <v>0.121</v>
      </c>
      <c r="R152" s="261">
        <f t="shared" si="60"/>
        <v>9.8000000000000004E-2</v>
      </c>
      <c r="S152" s="261">
        <f t="shared" si="60"/>
        <v>9.8000000000000004E-2</v>
      </c>
      <c r="T152" s="261">
        <f t="shared" si="60"/>
        <v>9.8000000000000004E-2</v>
      </c>
      <c r="U152" s="261">
        <f t="shared" si="60"/>
        <v>9.8000000000000004E-2</v>
      </c>
      <c r="V152" s="261">
        <f t="shared" si="60"/>
        <v>9.8000000000000004E-2</v>
      </c>
      <c r="W152" s="261">
        <f t="shared" si="60"/>
        <v>7.9000000000000001E-2</v>
      </c>
      <c r="X152" s="261">
        <f t="shared" si="60"/>
        <v>7.9000000000000001E-2</v>
      </c>
      <c r="Y152" s="261">
        <f t="shared" si="60"/>
        <v>7.9000000000000001E-2</v>
      </c>
      <c r="Z152" s="261">
        <f t="shared" si="60"/>
        <v>7.9000000000000001E-2</v>
      </c>
      <c r="AA152" s="261">
        <f t="shared" si="60"/>
        <v>7.9000000000000001E-2</v>
      </c>
      <c r="AB152" s="261">
        <f t="shared" si="60"/>
        <v>6.0999999999999999E-2</v>
      </c>
      <c r="AC152" s="261">
        <f t="shared" si="60"/>
        <v>6.0999999999999999E-2</v>
      </c>
      <c r="AD152" s="261">
        <f t="shared" si="60"/>
        <v>6.0999999999999999E-2</v>
      </c>
      <c r="AE152" s="261">
        <f t="shared" si="60"/>
        <v>6.0999999999999999E-2</v>
      </c>
      <c r="AF152" s="261">
        <f t="shared" si="60"/>
        <v>6.0999999999999999E-2</v>
      </c>
      <c r="AG152" s="261">
        <f t="shared" si="60"/>
        <v>2.3050000000000002</v>
      </c>
      <c r="AH152" s="261">
        <f t="shared" si="60"/>
        <v>-8.8999999999999996E-2</v>
      </c>
      <c r="AI152" s="261">
        <f t="shared" si="60"/>
        <v>-8.4000000000000005E-2</v>
      </c>
      <c r="AJ152" s="261">
        <f t="shared" si="60"/>
        <v>-8.8999999999999996E-2</v>
      </c>
      <c r="AK152" s="261">
        <f t="shared" si="60"/>
        <v>-8.8999999999999996E-2</v>
      </c>
      <c r="AL152" s="261">
        <f t="shared" si="60"/>
        <v>-8.4000000000000005E-2</v>
      </c>
      <c r="AM152" s="261">
        <f t="shared" si="60"/>
        <v>-8.4000000000000005E-2</v>
      </c>
      <c r="AN152" s="261">
        <f t="shared" si="60"/>
        <v>-6.4000000000000001E-2</v>
      </c>
      <c r="AO152" s="261">
        <f t="shared" si="60"/>
        <v>-6.4000000000000001E-2</v>
      </c>
      <c r="AP152" s="256"/>
      <c r="AQ152" s="256"/>
    </row>
    <row r="153" spans="1:43" x14ac:dyDescent="0.25">
      <c r="E153" s="78"/>
      <c r="F153" t="s">
        <v>159</v>
      </c>
      <c r="G153" t="s">
        <v>270</v>
      </c>
      <c r="H153" s="41"/>
      <c r="J153" s="111">
        <f t="shared" si="58"/>
        <v>14.54</v>
      </c>
      <c r="K153" s="111">
        <f t="shared" ref="K153:AO153" si="61">ROUND(K124, $H98)</f>
        <v>0</v>
      </c>
      <c r="L153" s="111">
        <f t="shared" si="61"/>
        <v>12.14</v>
      </c>
      <c r="M153" s="111">
        <f t="shared" si="61"/>
        <v>16.11</v>
      </c>
      <c r="N153" s="111">
        <f t="shared" si="61"/>
        <v>31.78</v>
      </c>
      <c r="O153" s="111">
        <f t="shared" si="61"/>
        <v>59.98</v>
      </c>
      <c r="P153" s="111">
        <f t="shared" si="61"/>
        <v>165.09</v>
      </c>
      <c r="Q153" s="111">
        <f t="shared" si="61"/>
        <v>0</v>
      </c>
      <c r="R153" s="111">
        <f t="shared" si="61"/>
        <v>18.170000000000002</v>
      </c>
      <c r="S153" s="111">
        <f t="shared" si="61"/>
        <v>263.5</v>
      </c>
      <c r="T153" s="111">
        <f t="shared" si="61"/>
        <v>509.48</v>
      </c>
      <c r="U153" s="111">
        <f t="shared" si="61"/>
        <v>822.01</v>
      </c>
      <c r="V153" s="111">
        <f t="shared" si="61"/>
        <v>1930.64</v>
      </c>
      <c r="W153" s="111">
        <f t="shared" si="61"/>
        <v>14.23</v>
      </c>
      <c r="X153" s="111">
        <f t="shared" si="61"/>
        <v>259.55</v>
      </c>
      <c r="Y153" s="111">
        <f t="shared" si="61"/>
        <v>505.54</v>
      </c>
      <c r="Z153" s="111">
        <f t="shared" si="61"/>
        <v>818.06</v>
      </c>
      <c r="AA153" s="111">
        <f t="shared" si="61"/>
        <v>1926.69</v>
      </c>
      <c r="AB153" s="111">
        <f t="shared" si="61"/>
        <v>129.81</v>
      </c>
      <c r="AC153" s="111">
        <f t="shared" si="61"/>
        <v>1363.13</v>
      </c>
      <c r="AD153" s="111">
        <f t="shared" si="61"/>
        <v>4661.6099999999997</v>
      </c>
      <c r="AE153" s="111">
        <f t="shared" si="61"/>
        <v>9436.27</v>
      </c>
      <c r="AF153" s="111">
        <f t="shared" si="61"/>
        <v>20912.8</v>
      </c>
      <c r="AG153" s="111">
        <f t="shared" si="61"/>
        <v>0</v>
      </c>
      <c r="AH153" s="111">
        <f t="shared" si="61"/>
        <v>0</v>
      </c>
      <c r="AI153" s="111">
        <f t="shared" si="61"/>
        <v>0</v>
      </c>
      <c r="AJ153" s="111">
        <f t="shared" si="61"/>
        <v>0</v>
      </c>
      <c r="AK153" s="111">
        <f t="shared" si="61"/>
        <v>0</v>
      </c>
      <c r="AL153" s="111">
        <f t="shared" si="61"/>
        <v>0</v>
      </c>
      <c r="AM153" s="111">
        <f t="shared" si="61"/>
        <v>0</v>
      </c>
      <c r="AN153" s="111">
        <f t="shared" si="61"/>
        <v>81.12</v>
      </c>
      <c r="AO153" s="111">
        <f t="shared" si="61"/>
        <v>81.12</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4.54</v>
      </c>
      <c r="S154" s="111">
        <f t="shared" si="62"/>
        <v>4.54</v>
      </c>
      <c r="T154" s="111">
        <f t="shared" si="62"/>
        <v>4.54</v>
      </c>
      <c r="U154" s="111">
        <f t="shared" si="62"/>
        <v>4.54</v>
      </c>
      <c r="V154" s="111">
        <f t="shared" si="62"/>
        <v>4.54</v>
      </c>
      <c r="W154" s="111">
        <f t="shared" si="62"/>
        <v>4.72</v>
      </c>
      <c r="X154" s="111">
        <f t="shared" si="62"/>
        <v>4.72</v>
      </c>
      <c r="Y154" s="111">
        <f t="shared" si="62"/>
        <v>4.72</v>
      </c>
      <c r="Z154" s="111">
        <f t="shared" si="62"/>
        <v>4.72</v>
      </c>
      <c r="AA154" s="111">
        <f t="shared" si="62"/>
        <v>4.72</v>
      </c>
      <c r="AB154" s="111">
        <f t="shared" si="62"/>
        <v>4.84</v>
      </c>
      <c r="AC154" s="111">
        <f t="shared" si="62"/>
        <v>4.84</v>
      </c>
      <c r="AD154" s="111">
        <f t="shared" si="62"/>
        <v>4.84</v>
      </c>
      <c r="AE154" s="111">
        <f t="shared" si="62"/>
        <v>4.84</v>
      </c>
      <c r="AF154" s="111">
        <f t="shared" si="62"/>
        <v>4.84</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8.4700000000000006</v>
      </c>
      <c r="S155" s="111">
        <f t="shared" si="63"/>
        <v>8.4700000000000006</v>
      </c>
      <c r="T155" s="111">
        <f t="shared" si="63"/>
        <v>8.4700000000000006</v>
      </c>
      <c r="U155" s="111">
        <f t="shared" si="63"/>
        <v>8.4700000000000006</v>
      </c>
      <c r="V155" s="111">
        <f t="shared" si="63"/>
        <v>8.4700000000000006</v>
      </c>
      <c r="W155" s="111">
        <f t="shared" si="63"/>
        <v>7.9</v>
      </c>
      <c r="X155" s="111">
        <f t="shared" si="63"/>
        <v>7.9</v>
      </c>
      <c r="Y155" s="111">
        <f t="shared" si="63"/>
        <v>7.9</v>
      </c>
      <c r="Z155" s="111">
        <f t="shared" si="63"/>
        <v>7.9</v>
      </c>
      <c r="AA155" s="111">
        <f t="shared" si="63"/>
        <v>7.9</v>
      </c>
      <c r="AB155" s="111">
        <f t="shared" si="63"/>
        <v>8.41</v>
      </c>
      <c r="AC155" s="111">
        <f t="shared" si="63"/>
        <v>8.41</v>
      </c>
      <c r="AD155" s="111">
        <f t="shared" si="63"/>
        <v>8.41</v>
      </c>
      <c r="AE155" s="111">
        <f t="shared" si="63"/>
        <v>8.41</v>
      </c>
      <c r="AF155" s="111">
        <f t="shared" si="63"/>
        <v>8.41</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0.17</v>
      </c>
      <c r="S156" s="262">
        <f t="shared" si="64"/>
        <v>0.17</v>
      </c>
      <c r="T156" s="262">
        <f t="shared" si="64"/>
        <v>0.17</v>
      </c>
      <c r="U156" s="262">
        <f t="shared" si="64"/>
        <v>0.17</v>
      </c>
      <c r="V156" s="262">
        <f t="shared" si="64"/>
        <v>0.17</v>
      </c>
      <c r="W156" s="262">
        <f t="shared" si="64"/>
        <v>0.121</v>
      </c>
      <c r="X156" s="262">
        <f t="shared" si="64"/>
        <v>0.121</v>
      </c>
      <c r="Y156" s="262">
        <f t="shared" si="64"/>
        <v>0.121</v>
      </c>
      <c r="Z156" s="262">
        <f t="shared" si="64"/>
        <v>0.121</v>
      </c>
      <c r="AA156" s="262">
        <f t="shared" si="64"/>
        <v>0.121</v>
      </c>
      <c r="AB156" s="262">
        <f t="shared" si="64"/>
        <v>8.3000000000000004E-2</v>
      </c>
      <c r="AC156" s="262">
        <f t="shared" si="64"/>
        <v>8.3000000000000004E-2</v>
      </c>
      <c r="AD156" s="262">
        <f t="shared" si="64"/>
        <v>8.3000000000000004E-2</v>
      </c>
      <c r="AE156" s="262">
        <f t="shared" si="64"/>
        <v>8.3000000000000004E-2</v>
      </c>
      <c r="AF156" s="262">
        <f t="shared" si="64"/>
        <v>8.3000000000000004E-2</v>
      </c>
      <c r="AG156" s="262">
        <f t="shared" si="64"/>
        <v>0</v>
      </c>
      <c r="AH156" s="262">
        <f t="shared" si="64"/>
        <v>0</v>
      </c>
      <c r="AI156" s="262">
        <f t="shared" si="64"/>
        <v>0</v>
      </c>
      <c r="AJ156" s="262">
        <f t="shared" si="64"/>
        <v>0.19</v>
      </c>
      <c r="AK156" s="262">
        <f t="shared" si="64"/>
        <v>0</v>
      </c>
      <c r="AL156" s="262">
        <f t="shared" si="64"/>
        <v>0.155</v>
      </c>
      <c r="AM156" s="262">
        <f t="shared" si="64"/>
        <v>0</v>
      </c>
      <c r="AN156" s="262">
        <f t="shared" si="64"/>
        <v>0.129</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7.4710000000000001</v>
      </c>
      <c r="K159" s="260">
        <f t="shared" ref="K159:AO159" si="65">ROUND(K130, $H95)</f>
        <v>7.4710000000000001</v>
      </c>
      <c r="L159" s="260">
        <f t="shared" si="65"/>
        <v>6.7409999999999997</v>
      </c>
      <c r="M159" s="260">
        <f t="shared" si="65"/>
        <v>6.7409999999999997</v>
      </c>
      <c r="N159" s="260">
        <f t="shared" si="65"/>
        <v>6.7409999999999997</v>
      </c>
      <c r="O159" s="260">
        <f t="shared" si="65"/>
        <v>6.7409999999999997</v>
      </c>
      <c r="P159" s="260">
        <f t="shared" si="65"/>
        <v>6.7409999999999997</v>
      </c>
      <c r="Q159" s="260">
        <f t="shared" si="65"/>
        <v>6.7409999999999997</v>
      </c>
      <c r="R159" s="260">
        <f t="shared" si="65"/>
        <v>5.1559999999999997</v>
      </c>
      <c r="S159" s="260">
        <f t="shared" si="65"/>
        <v>5.1559999999999997</v>
      </c>
      <c r="T159" s="260">
        <f t="shared" si="65"/>
        <v>5.1559999999999997</v>
      </c>
      <c r="U159" s="260">
        <f t="shared" si="65"/>
        <v>5.1559999999999997</v>
      </c>
      <c r="V159" s="260">
        <f t="shared" si="65"/>
        <v>5.1559999999999997</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17.928999999999998</v>
      </c>
      <c r="AH159" s="260">
        <f t="shared" si="65"/>
        <v>-7.4669999999999996</v>
      </c>
      <c r="AI159" s="269">
        <f t="shared" si="65"/>
        <v>0</v>
      </c>
      <c r="AJ159" s="260">
        <f t="shared" si="65"/>
        <v>-7.4669999999999996</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0.81799999999999995</v>
      </c>
      <c r="K160" s="261">
        <f t="shared" ref="K160:AO160" si="67">ROUND(K131, $H96)</f>
        <v>0.81799999999999995</v>
      </c>
      <c r="L160" s="261">
        <f t="shared" si="67"/>
        <v>0.73799999999999999</v>
      </c>
      <c r="M160" s="261">
        <f t="shared" si="67"/>
        <v>0.73799999999999999</v>
      </c>
      <c r="N160" s="261">
        <f t="shared" si="67"/>
        <v>0.73799999999999999</v>
      </c>
      <c r="O160" s="261">
        <f t="shared" si="67"/>
        <v>0.73799999999999999</v>
      </c>
      <c r="P160" s="261">
        <f t="shared" si="67"/>
        <v>0.73799999999999999</v>
      </c>
      <c r="Q160" s="261">
        <f t="shared" si="67"/>
        <v>0.73799999999999999</v>
      </c>
      <c r="R160" s="261">
        <f t="shared" si="67"/>
        <v>0.55600000000000005</v>
      </c>
      <c r="S160" s="261">
        <f t="shared" si="67"/>
        <v>0.55600000000000005</v>
      </c>
      <c r="T160" s="261">
        <f t="shared" si="67"/>
        <v>0.55600000000000005</v>
      </c>
      <c r="U160" s="261">
        <f t="shared" si="67"/>
        <v>0.55600000000000005</v>
      </c>
      <c r="V160" s="261">
        <f t="shared" si="67"/>
        <v>0.55600000000000005</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2.1389999999999998</v>
      </c>
      <c r="AH160" s="261">
        <f t="shared" si="67"/>
        <v>-0.81699999999999995</v>
      </c>
      <c r="AI160" s="257">
        <f t="shared" si="67"/>
        <v>0</v>
      </c>
      <c r="AJ160" s="261">
        <f t="shared" si="67"/>
        <v>-0.81699999999999995</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8.8999999999999996E-2</v>
      </c>
      <c r="K161" s="261">
        <f t="shared" ref="K161:AO161" si="68">ROUND(K132, $H97)</f>
        <v>8.8999999999999996E-2</v>
      </c>
      <c r="L161" s="261">
        <f t="shared" si="68"/>
        <v>8.1000000000000003E-2</v>
      </c>
      <c r="M161" s="261">
        <f t="shared" si="68"/>
        <v>8.1000000000000003E-2</v>
      </c>
      <c r="N161" s="261">
        <f t="shared" si="68"/>
        <v>8.1000000000000003E-2</v>
      </c>
      <c r="O161" s="261">
        <f t="shared" si="68"/>
        <v>8.1000000000000003E-2</v>
      </c>
      <c r="P161" s="261">
        <f t="shared" si="68"/>
        <v>8.1000000000000003E-2</v>
      </c>
      <c r="Q161" s="261">
        <f t="shared" si="68"/>
        <v>8.1000000000000003E-2</v>
      </c>
      <c r="R161" s="261">
        <f t="shared" si="68"/>
        <v>6.5000000000000002E-2</v>
      </c>
      <c r="S161" s="261">
        <f t="shared" si="68"/>
        <v>6.5000000000000002E-2</v>
      </c>
      <c r="T161" s="261">
        <f t="shared" si="68"/>
        <v>6.5000000000000002E-2</v>
      </c>
      <c r="U161" s="261">
        <f t="shared" si="68"/>
        <v>6.5000000000000002E-2</v>
      </c>
      <c r="V161" s="261">
        <f t="shared" si="68"/>
        <v>6.5000000000000002E-2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1.5389999999999999</v>
      </c>
      <c r="AH161" s="261">
        <f t="shared" si="68"/>
        <v>-8.8999999999999996E-2</v>
      </c>
      <c r="AI161" s="257">
        <f t="shared" si="68"/>
        <v>0</v>
      </c>
      <c r="AJ161" s="261">
        <f t="shared" si="68"/>
        <v>-8.8999999999999996E-2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9.8000000000000007</v>
      </c>
      <c r="K162" s="111">
        <f t="shared" ref="K162:AO162" si="69">ROUND(K133, $H98)</f>
        <v>0</v>
      </c>
      <c r="L162" s="111">
        <f t="shared" si="69"/>
        <v>8.17</v>
      </c>
      <c r="M162" s="111">
        <f t="shared" si="69"/>
        <v>10.82</v>
      </c>
      <c r="N162" s="111">
        <f t="shared" si="69"/>
        <v>21.29</v>
      </c>
      <c r="O162" s="111">
        <f t="shared" si="69"/>
        <v>40.119999999999997</v>
      </c>
      <c r="P162" s="111">
        <f t="shared" si="69"/>
        <v>110.33</v>
      </c>
      <c r="Q162" s="111">
        <f t="shared" si="69"/>
        <v>0</v>
      </c>
      <c r="R162" s="111">
        <f t="shared" si="69"/>
        <v>12.2</v>
      </c>
      <c r="S162" s="111">
        <f t="shared" si="69"/>
        <v>176.06</v>
      </c>
      <c r="T162" s="111">
        <f t="shared" si="69"/>
        <v>340.36</v>
      </c>
      <c r="U162" s="111">
        <f t="shared" si="69"/>
        <v>549.1</v>
      </c>
      <c r="V162" s="111">
        <f t="shared" si="69"/>
        <v>1289.58</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3.03</v>
      </c>
      <c r="S163" s="111">
        <f t="shared" si="70"/>
        <v>3.03</v>
      </c>
      <c r="T163" s="111">
        <f t="shared" si="70"/>
        <v>3.03</v>
      </c>
      <c r="U163" s="111">
        <f t="shared" si="70"/>
        <v>3.03</v>
      </c>
      <c r="V163" s="111">
        <f t="shared" si="70"/>
        <v>3.03</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5.66</v>
      </c>
      <c r="S164" s="111">
        <f t="shared" si="71"/>
        <v>5.66</v>
      </c>
      <c r="T164" s="111">
        <f t="shared" si="71"/>
        <v>5.66</v>
      </c>
      <c r="U164" s="111">
        <f t="shared" si="71"/>
        <v>5.66</v>
      </c>
      <c r="V164" s="111">
        <f t="shared" si="71"/>
        <v>5.66</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0.114</v>
      </c>
      <c r="S165" s="262">
        <f t="shared" si="72"/>
        <v>0.114</v>
      </c>
      <c r="T165" s="262">
        <f t="shared" si="72"/>
        <v>0.114</v>
      </c>
      <c r="U165" s="262">
        <f t="shared" si="72"/>
        <v>0.114</v>
      </c>
      <c r="V165" s="262">
        <f t="shared" si="72"/>
        <v>0.114</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0.19</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4.6520000000000001</v>
      </c>
      <c r="K168" s="260">
        <f t="shared" ref="K168:AO168" si="74">ROUND( K139, $H95)</f>
        <v>4.6520000000000001</v>
      </c>
      <c r="L168" s="260">
        <f t="shared" si="74"/>
        <v>4.1970000000000001</v>
      </c>
      <c r="M168" s="260">
        <f t="shared" si="74"/>
        <v>4.1970000000000001</v>
      </c>
      <c r="N168" s="260">
        <f t="shared" si="74"/>
        <v>4.1970000000000001</v>
      </c>
      <c r="O168" s="260">
        <f t="shared" si="74"/>
        <v>4.1970000000000001</v>
      </c>
      <c r="P168" s="260">
        <f t="shared" si="74"/>
        <v>4.1970000000000001</v>
      </c>
      <c r="Q168" s="260">
        <f t="shared" si="74"/>
        <v>4.1970000000000001</v>
      </c>
      <c r="R168" s="260">
        <f t="shared" si="74"/>
        <v>3.21</v>
      </c>
      <c r="S168" s="260">
        <f t="shared" si="74"/>
        <v>3.21</v>
      </c>
      <c r="T168" s="260">
        <f t="shared" si="74"/>
        <v>3.21</v>
      </c>
      <c r="U168" s="260">
        <f t="shared" si="74"/>
        <v>3.21</v>
      </c>
      <c r="V168" s="260">
        <f t="shared" si="74"/>
        <v>3.21</v>
      </c>
      <c r="W168" s="260">
        <f t="shared" si="74"/>
        <v>3.4790000000000001</v>
      </c>
      <c r="X168" s="260">
        <f t="shared" si="74"/>
        <v>3.4790000000000001</v>
      </c>
      <c r="Y168" s="260">
        <f t="shared" si="74"/>
        <v>3.4790000000000001</v>
      </c>
      <c r="Z168" s="260">
        <f t="shared" si="74"/>
        <v>3.4790000000000001</v>
      </c>
      <c r="AA168" s="260">
        <f t="shared" si="74"/>
        <v>3.4790000000000001</v>
      </c>
      <c r="AB168" s="260">
        <f t="shared" si="74"/>
        <v>3.081</v>
      </c>
      <c r="AC168" s="260">
        <f t="shared" si="74"/>
        <v>3.081</v>
      </c>
      <c r="AD168" s="260">
        <f t="shared" si="74"/>
        <v>3.081</v>
      </c>
      <c r="AE168" s="260">
        <f t="shared" si="74"/>
        <v>3.081</v>
      </c>
      <c r="AF168" s="260">
        <f t="shared" si="74"/>
        <v>3.081</v>
      </c>
      <c r="AG168" s="260">
        <f t="shared" si="74"/>
        <v>11.162000000000001</v>
      </c>
      <c r="AH168" s="260">
        <f t="shared" si="74"/>
        <v>-7.4669999999999996</v>
      </c>
      <c r="AI168" s="260">
        <f t="shared" si="74"/>
        <v>-6.774</v>
      </c>
      <c r="AJ168" s="260">
        <f t="shared" si="74"/>
        <v>-7.4669999999999996</v>
      </c>
      <c r="AK168" s="269">
        <f t="shared" si="74"/>
        <v>0</v>
      </c>
      <c r="AL168" s="260">
        <f t="shared" si="74"/>
        <v>-6.774</v>
      </c>
      <c r="AM168" s="269">
        <f t="shared" si="74"/>
        <v>0</v>
      </c>
      <c r="AN168" s="260">
        <f t="shared" si="74"/>
        <v>-4.3579999999999997</v>
      </c>
      <c r="AO168" s="269">
        <f t="shared" si="74"/>
        <v>0</v>
      </c>
      <c r="AP168" s="256"/>
      <c r="AQ168" s="256"/>
    </row>
    <row r="169" spans="2:43" x14ac:dyDescent="0.25">
      <c r="C169" s="78"/>
      <c r="F169" t="s">
        <v>157</v>
      </c>
      <c r="G169" t="s">
        <v>269</v>
      </c>
      <c r="H169" s="268"/>
      <c r="I169" s="256"/>
      <c r="J169" s="261">
        <f t="shared" ref="J169:J174" si="75">ROUND( J140, $H96)</f>
        <v>0.50900000000000001</v>
      </c>
      <c r="K169" s="261">
        <f t="shared" ref="K169:AO169" si="76">ROUND( K140, $H96)</f>
        <v>0.50900000000000001</v>
      </c>
      <c r="L169" s="261">
        <f t="shared" si="76"/>
        <v>0.45900000000000002</v>
      </c>
      <c r="M169" s="261">
        <f t="shared" si="76"/>
        <v>0.45900000000000002</v>
      </c>
      <c r="N169" s="261">
        <f t="shared" si="76"/>
        <v>0.45900000000000002</v>
      </c>
      <c r="O169" s="261">
        <f t="shared" si="76"/>
        <v>0.45900000000000002</v>
      </c>
      <c r="P169" s="261">
        <f t="shared" si="76"/>
        <v>0.45900000000000002</v>
      </c>
      <c r="Q169" s="261">
        <f t="shared" si="76"/>
        <v>0.45900000000000002</v>
      </c>
      <c r="R169" s="261">
        <f t="shared" si="76"/>
        <v>0.34599999999999997</v>
      </c>
      <c r="S169" s="261">
        <f t="shared" si="76"/>
        <v>0.34599999999999997</v>
      </c>
      <c r="T169" s="261">
        <f t="shared" si="76"/>
        <v>0.34599999999999997</v>
      </c>
      <c r="U169" s="261">
        <f t="shared" si="76"/>
        <v>0.34599999999999997</v>
      </c>
      <c r="V169" s="261">
        <f t="shared" si="76"/>
        <v>0.34599999999999997</v>
      </c>
      <c r="W169" s="261">
        <f t="shared" si="76"/>
        <v>0.36</v>
      </c>
      <c r="X169" s="261">
        <f t="shared" si="76"/>
        <v>0.36</v>
      </c>
      <c r="Y169" s="261">
        <f t="shared" si="76"/>
        <v>0.36</v>
      </c>
      <c r="Z169" s="261">
        <f t="shared" si="76"/>
        <v>0.36</v>
      </c>
      <c r="AA169" s="261">
        <f t="shared" si="76"/>
        <v>0.36</v>
      </c>
      <c r="AB169" s="261">
        <f t="shared" si="76"/>
        <v>0.309</v>
      </c>
      <c r="AC169" s="261">
        <f t="shared" si="76"/>
        <v>0.309</v>
      </c>
      <c r="AD169" s="261">
        <f t="shared" si="76"/>
        <v>0.309</v>
      </c>
      <c r="AE169" s="261">
        <f t="shared" si="76"/>
        <v>0.309</v>
      </c>
      <c r="AF169" s="261">
        <f t="shared" si="76"/>
        <v>0.309</v>
      </c>
      <c r="AG169" s="261">
        <f t="shared" si="76"/>
        <v>1.3320000000000001</v>
      </c>
      <c r="AH169" s="261">
        <f t="shared" si="76"/>
        <v>-0.81699999999999995</v>
      </c>
      <c r="AI169" s="261">
        <f t="shared" si="76"/>
        <v>-0.73499999999999999</v>
      </c>
      <c r="AJ169" s="261">
        <f t="shared" si="76"/>
        <v>-0.81699999999999995</v>
      </c>
      <c r="AK169" s="257">
        <f t="shared" si="76"/>
        <v>0</v>
      </c>
      <c r="AL169" s="261">
        <f t="shared" si="76"/>
        <v>-0.73499999999999999</v>
      </c>
      <c r="AM169" s="257">
        <f t="shared" si="76"/>
        <v>0</v>
      </c>
      <c r="AN169" s="261">
        <f t="shared" si="76"/>
        <v>-0.44800000000000001</v>
      </c>
      <c r="AO169" s="257">
        <f t="shared" si="76"/>
        <v>0</v>
      </c>
      <c r="AP169" s="256"/>
      <c r="AQ169" s="256"/>
    </row>
    <row r="170" spans="2:43" x14ac:dyDescent="0.25">
      <c r="C170" s="78"/>
      <c r="F170" t="s">
        <v>158</v>
      </c>
      <c r="G170" t="s">
        <v>269</v>
      </c>
      <c r="H170" s="268"/>
      <c r="I170" s="256"/>
      <c r="J170" s="261">
        <f t="shared" si="75"/>
        <v>5.6000000000000001E-2</v>
      </c>
      <c r="K170" s="261">
        <f t="shared" ref="K170:AO170" si="77">ROUND( K141, $H97)</f>
        <v>5.6000000000000001E-2</v>
      </c>
      <c r="L170" s="261">
        <f t="shared" si="77"/>
        <v>0.05</v>
      </c>
      <c r="M170" s="261">
        <f t="shared" si="77"/>
        <v>0.05</v>
      </c>
      <c r="N170" s="261">
        <f t="shared" si="77"/>
        <v>0.05</v>
      </c>
      <c r="O170" s="261">
        <f t="shared" si="77"/>
        <v>0.05</v>
      </c>
      <c r="P170" s="261">
        <f t="shared" si="77"/>
        <v>0.05</v>
      </c>
      <c r="Q170" s="261">
        <f t="shared" si="77"/>
        <v>0.05</v>
      </c>
      <c r="R170" s="261">
        <f t="shared" si="77"/>
        <v>4.1000000000000002E-2</v>
      </c>
      <c r="S170" s="261">
        <f t="shared" si="77"/>
        <v>4.1000000000000002E-2</v>
      </c>
      <c r="T170" s="261">
        <f t="shared" si="77"/>
        <v>4.1000000000000002E-2</v>
      </c>
      <c r="U170" s="261">
        <f t="shared" si="77"/>
        <v>4.1000000000000002E-2</v>
      </c>
      <c r="V170" s="261">
        <f t="shared" si="77"/>
        <v>4.1000000000000002E-2</v>
      </c>
      <c r="W170" s="261">
        <f t="shared" si="77"/>
        <v>0.05</v>
      </c>
      <c r="X170" s="261">
        <f t="shared" si="77"/>
        <v>0.05</v>
      </c>
      <c r="Y170" s="261">
        <f t="shared" si="77"/>
        <v>0.05</v>
      </c>
      <c r="Z170" s="261">
        <f t="shared" si="77"/>
        <v>0.05</v>
      </c>
      <c r="AA170" s="261">
        <f t="shared" si="77"/>
        <v>0.05</v>
      </c>
      <c r="AB170" s="261">
        <f t="shared" si="77"/>
        <v>4.7E-2</v>
      </c>
      <c r="AC170" s="261">
        <f t="shared" si="77"/>
        <v>4.7E-2</v>
      </c>
      <c r="AD170" s="261">
        <f t="shared" si="77"/>
        <v>4.7E-2</v>
      </c>
      <c r="AE170" s="261">
        <f t="shared" si="77"/>
        <v>4.7E-2</v>
      </c>
      <c r="AF170" s="261">
        <f t="shared" si="77"/>
        <v>4.7E-2</v>
      </c>
      <c r="AG170" s="261">
        <f t="shared" si="77"/>
        <v>0.95799999999999996</v>
      </c>
      <c r="AH170" s="261">
        <f t="shared" si="77"/>
        <v>-8.8999999999999996E-2</v>
      </c>
      <c r="AI170" s="261">
        <f t="shared" si="77"/>
        <v>-8.4000000000000005E-2</v>
      </c>
      <c r="AJ170" s="261">
        <f t="shared" si="77"/>
        <v>-8.8999999999999996E-2</v>
      </c>
      <c r="AK170" s="257">
        <f t="shared" si="77"/>
        <v>0</v>
      </c>
      <c r="AL170" s="261">
        <f t="shared" si="77"/>
        <v>-8.4000000000000005E-2</v>
      </c>
      <c r="AM170" s="257">
        <f t="shared" si="77"/>
        <v>0</v>
      </c>
      <c r="AN170" s="261">
        <f t="shared" si="77"/>
        <v>-6.4000000000000001E-2</v>
      </c>
      <c r="AO170" s="257">
        <f t="shared" si="77"/>
        <v>0</v>
      </c>
      <c r="AP170" s="256"/>
      <c r="AQ170" s="256"/>
    </row>
    <row r="171" spans="2:43" x14ac:dyDescent="0.25">
      <c r="C171" s="78"/>
      <c r="F171" t="s">
        <v>159</v>
      </c>
      <c r="G171" t="s">
        <v>270</v>
      </c>
      <c r="H171" s="41"/>
      <c r="J171" s="111">
        <f t="shared" si="75"/>
        <v>6.21</v>
      </c>
      <c r="K171" s="111">
        <f t="shared" ref="K171:AO171" si="78">ROUND( K142, $H98)</f>
        <v>0</v>
      </c>
      <c r="L171" s="111">
        <f t="shared" si="78"/>
        <v>5.16</v>
      </c>
      <c r="M171" s="111">
        <f t="shared" si="78"/>
        <v>6.81</v>
      </c>
      <c r="N171" s="111">
        <f t="shared" si="78"/>
        <v>13.33</v>
      </c>
      <c r="O171" s="111">
        <f t="shared" si="78"/>
        <v>25.05</v>
      </c>
      <c r="P171" s="111">
        <f t="shared" si="78"/>
        <v>68.760000000000005</v>
      </c>
      <c r="Q171" s="111">
        <f t="shared" si="78"/>
        <v>0</v>
      </c>
      <c r="R171" s="111">
        <f t="shared" si="78"/>
        <v>7.67</v>
      </c>
      <c r="S171" s="111">
        <f t="shared" si="78"/>
        <v>109.68</v>
      </c>
      <c r="T171" s="111">
        <f t="shared" si="78"/>
        <v>211.98</v>
      </c>
      <c r="U171" s="111">
        <f t="shared" si="78"/>
        <v>341.94</v>
      </c>
      <c r="V171" s="111">
        <f t="shared" si="78"/>
        <v>802.97</v>
      </c>
      <c r="W171" s="111">
        <f t="shared" si="78"/>
        <v>9.19</v>
      </c>
      <c r="X171" s="111">
        <f t="shared" si="78"/>
        <v>166.44</v>
      </c>
      <c r="Y171" s="111">
        <f t="shared" si="78"/>
        <v>324.12</v>
      </c>
      <c r="Z171" s="111">
        <f t="shared" si="78"/>
        <v>524.45000000000005</v>
      </c>
      <c r="AA171" s="111">
        <f t="shared" si="78"/>
        <v>1235.0899999999999</v>
      </c>
      <c r="AB171" s="111">
        <f t="shared" si="78"/>
        <v>100.42</v>
      </c>
      <c r="AC171" s="111">
        <f t="shared" si="78"/>
        <v>1054.17</v>
      </c>
      <c r="AD171" s="111">
        <f t="shared" si="78"/>
        <v>3604.93</v>
      </c>
      <c r="AE171" s="111">
        <f t="shared" si="78"/>
        <v>7297.24</v>
      </c>
      <c r="AF171" s="111">
        <f t="shared" si="78"/>
        <v>16172.2</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1.89</v>
      </c>
      <c r="S172" s="111">
        <f t="shared" si="79"/>
        <v>1.89</v>
      </c>
      <c r="T172" s="111">
        <f t="shared" si="79"/>
        <v>1.89</v>
      </c>
      <c r="U172" s="111">
        <f t="shared" si="79"/>
        <v>1.89</v>
      </c>
      <c r="V172" s="111">
        <f t="shared" si="79"/>
        <v>1.89</v>
      </c>
      <c r="W172" s="111">
        <f t="shared" si="79"/>
        <v>3.02</v>
      </c>
      <c r="X172" s="111">
        <f t="shared" si="79"/>
        <v>3.02</v>
      </c>
      <c r="Y172" s="111">
        <f t="shared" si="79"/>
        <v>3.02</v>
      </c>
      <c r="Z172" s="111">
        <f t="shared" si="79"/>
        <v>3.02</v>
      </c>
      <c r="AA172" s="111">
        <f t="shared" si="79"/>
        <v>3.02</v>
      </c>
      <c r="AB172" s="111">
        <f t="shared" si="79"/>
        <v>3.75</v>
      </c>
      <c r="AC172" s="111">
        <f t="shared" si="79"/>
        <v>3.75</v>
      </c>
      <c r="AD172" s="111">
        <f t="shared" si="79"/>
        <v>3.75</v>
      </c>
      <c r="AE172" s="111">
        <f t="shared" si="79"/>
        <v>3.75</v>
      </c>
      <c r="AF172" s="111">
        <f t="shared" si="79"/>
        <v>3.75</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3.52</v>
      </c>
      <c r="S173" s="111">
        <f t="shared" si="80"/>
        <v>3.52</v>
      </c>
      <c r="T173" s="111">
        <f t="shared" si="80"/>
        <v>3.52</v>
      </c>
      <c r="U173" s="111">
        <f t="shared" si="80"/>
        <v>3.52</v>
      </c>
      <c r="V173" s="111">
        <f t="shared" si="80"/>
        <v>3.52</v>
      </c>
      <c r="W173" s="111">
        <f t="shared" si="80"/>
        <v>5.0599999999999996</v>
      </c>
      <c r="X173" s="111">
        <f t="shared" si="80"/>
        <v>5.0599999999999996</v>
      </c>
      <c r="Y173" s="111">
        <f t="shared" si="80"/>
        <v>5.0599999999999996</v>
      </c>
      <c r="Z173" s="111">
        <f t="shared" si="80"/>
        <v>5.0599999999999996</v>
      </c>
      <c r="AA173" s="111">
        <f t="shared" si="80"/>
        <v>5.0599999999999996</v>
      </c>
      <c r="AB173" s="111">
        <f t="shared" si="80"/>
        <v>6.5</v>
      </c>
      <c r="AC173" s="111">
        <f t="shared" si="80"/>
        <v>6.5</v>
      </c>
      <c r="AD173" s="111">
        <f t="shared" si="80"/>
        <v>6.5</v>
      </c>
      <c r="AE173" s="111">
        <f t="shared" si="80"/>
        <v>6.5</v>
      </c>
      <c r="AF173" s="111">
        <f t="shared" si="80"/>
        <v>6.5</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7.0999999999999994E-2</v>
      </c>
      <c r="S174" s="262">
        <f t="shared" si="81"/>
        <v>7.0999999999999994E-2</v>
      </c>
      <c r="T174" s="262">
        <f t="shared" si="81"/>
        <v>7.0999999999999994E-2</v>
      </c>
      <c r="U174" s="262">
        <f t="shared" si="81"/>
        <v>7.0999999999999994E-2</v>
      </c>
      <c r="V174" s="262">
        <f t="shared" si="81"/>
        <v>7.0999999999999994E-2</v>
      </c>
      <c r="W174" s="262">
        <f t="shared" si="81"/>
        <v>7.8E-2</v>
      </c>
      <c r="X174" s="262">
        <f t="shared" si="81"/>
        <v>7.8E-2</v>
      </c>
      <c r="Y174" s="262">
        <f t="shared" si="81"/>
        <v>7.8E-2</v>
      </c>
      <c r="Z174" s="262">
        <f t="shared" si="81"/>
        <v>7.8E-2</v>
      </c>
      <c r="AA174" s="262">
        <f t="shared" si="81"/>
        <v>7.8E-2</v>
      </c>
      <c r="AB174" s="262">
        <f t="shared" si="81"/>
        <v>6.4000000000000001E-2</v>
      </c>
      <c r="AC174" s="262">
        <f t="shared" si="81"/>
        <v>6.4000000000000001E-2</v>
      </c>
      <c r="AD174" s="262">
        <f t="shared" si="81"/>
        <v>6.4000000000000001E-2</v>
      </c>
      <c r="AE174" s="262">
        <f t="shared" si="81"/>
        <v>6.4000000000000001E-2</v>
      </c>
      <c r="AF174" s="262">
        <f t="shared" si="81"/>
        <v>6.4000000000000001E-2</v>
      </c>
      <c r="AG174" s="262">
        <f t="shared" si="81"/>
        <v>0</v>
      </c>
      <c r="AH174" s="262">
        <f t="shared" si="81"/>
        <v>0</v>
      </c>
      <c r="AI174" s="262">
        <f t="shared" si="81"/>
        <v>0</v>
      </c>
      <c r="AJ174" s="262">
        <f t="shared" si="81"/>
        <v>0.19</v>
      </c>
      <c r="AK174" s="259">
        <f t="shared" si="81"/>
        <v>0</v>
      </c>
      <c r="AL174" s="262">
        <f t="shared" si="81"/>
        <v>0.155</v>
      </c>
      <c r="AM174" s="259">
        <f t="shared" si="81"/>
        <v>0</v>
      </c>
      <c r="AN174" s="262">
        <f t="shared" si="81"/>
        <v>0.129</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356045.24501691246</v>
      </c>
      <c r="K22" s="183">
        <f>INDEX('Volume adjustments'!$J$527:$Y$567,K$17 + 1 + $H22*$H$28, K$15)</f>
        <v>0</v>
      </c>
      <c r="L22" s="183">
        <f>INDEX('Volume adjustments'!$J$527:$Y$567,L$17 + 1 + $H22*$H$28, L$15)</f>
        <v>1.6598135598820805</v>
      </c>
      <c r="M22" s="183">
        <f>INDEX('Volume adjustments'!$J$527:$Y$567,M$17 + 1 + $H22*$H$28, M$15)</f>
        <v>3791.4066551193305</v>
      </c>
      <c r="N22" s="183">
        <f>INDEX('Volume adjustments'!$J$527:$Y$567,N$17 + 1 + $H22*$H$28, N$15)</f>
        <v>14751.838476046629</v>
      </c>
      <c r="O22" s="183">
        <f>INDEX('Volume adjustments'!$J$527:$Y$567,O$17 + 1 + $H22*$H$28, O$15)</f>
        <v>17013.760662392309</v>
      </c>
      <c r="P22" s="183">
        <f>INDEX('Volume adjustments'!$J$527:$Y$567,P$17 + 1 + $H22*$H$28, P$15)</f>
        <v>52286.9413985789</v>
      </c>
      <c r="Q22" s="183">
        <f>INDEX('Volume adjustments'!$J$527:$Y$567,Q$17 + 1 + $H22*$H$28, Q$15)</f>
        <v>0</v>
      </c>
      <c r="R22" s="183">
        <f>INDEX('Volume adjustments'!$J$527:$Y$567,R$17 + 1 + $H22*$H$28, R$15)</f>
        <v>33.853899190370342</v>
      </c>
      <c r="S22" s="183">
        <f>INDEX('Volume adjustments'!$J$527:$Y$567,S$17 + 1 + $H22*$H$28, S$15)</f>
        <v>20172.866907104046</v>
      </c>
      <c r="T22" s="183">
        <f>INDEX('Volume adjustments'!$J$527:$Y$567,T$17 + 1 + $H22*$H$28, T$15)</f>
        <v>30068.692604562839</v>
      </c>
      <c r="U22" s="183">
        <f>INDEX('Volume adjustments'!$J$527:$Y$567,U$17 + 1 + $H22*$H$28, U$15)</f>
        <v>17798.975118458144</v>
      </c>
      <c r="V22" s="183">
        <f>INDEX('Volume adjustments'!$J$527:$Y$567,V$17 + 1 + $H22*$H$28, V$15)</f>
        <v>40556.035941081886</v>
      </c>
      <c r="W22" s="183">
        <f>INDEX('Volume adjustments'!$J$527:$Y$567,W$17 + 1 + $H22*$H$28, W$15)</f>
        <v>0</v>
      </c>
      <c r="X22" s="183">
        <f>INDEX('Volume adjustments'!$J$527:$Y$567,X$17 + 1 + $H22*$H$28, X$15)</f>
        <v>177.7897492805042</v>
      </c>
      <c r="Y22" s="183">
        <f>INDEX('Volume adjustments'!$J$527:$Y$567,Y$17 + 1 + $H22*$H$28, Y$15)</f>
        <v>186.156452039188</v>
      </c>
      <c r="Z22" s="183">
        <f>INDEX('Volume adjustments'!$J$527:$Y$567,Z$17 + 1 + $H22*$H$28, Z$15)</f>
        <v>691.97062767395835</v>
      </c>
      <c r="AA22" s="183">
        <f>INDEX('Volume adjustments'!$J$527:$Y$567,AA$17 + 1 + $H22*$H$28, AA$15)</f>
        <v>6931.3011906817655</v>
      </c>
      <c r="AB22" s="183">
        <f>INDEX('Volume adjustments'!$J$527:$Y$567,AB$17 + 1 + $H22*$H$28, AB$15)</f>
        <v>155.54642571692139</v>
      </c>
      <c r="AC22" s="183">
        <f>INDEX('Volume adjustments'!$J$527:$Y$567,AC$17 + 1 + $H22*$H$28, AC$15)</f>
        <v>7906.1074328822933</v>
      </c>
      <c r="AD22" s="183">
        <f>INDEX('Volume adjustments'!$J$527:$Y$567,AD$17 + 1 + $H22*$H$28, AD$15)</f>
        <v>29989.744705742814</v>
      </c>
      <c r="AE22" s="183">
        <f>INDEX('Volume adjustments'!$J$527:$Y$567,AE$17 + 1 + $H22*$H$28, AE$15)</f>
        <v>27334.970012158185</v>
      </c>
      <c r="AF22" s="183">
        <f>INDEX('Volume adjustments'!$J$527:$Y$567,AF$17 + 1 + $H22*$H$28, AF$15)</f>
        <v>67209.872578747745</v>
      </c>
      <c r="AG22" s="183">
        <f>INDEX('Volume adjustments'!$J$527:$Y$567,AG$17 + 1 + $H22*$H$28, AG$15)</f>
        <v>3673.1454721088435</v>
      </c>
      <c r="AH22" s="183">
        <f>INDEX('Volume adjustments'!$J$527:$Y$567,AH$17 + 1 + $H22*$H$28, AH$15)</f>
        <v>222.04580969635782</v>
      </c>
      <c r="AI22" s="183">
        <f>INDEX('Volume adjustments'!$J$527:$Y$567,AI$17 + 1 + $H22*$H$28, AI$15)</f>
        <v>0</v>
      </c>
      <c r="AJ22" s="183">
        <f>INDEX('Volume adjustments'!$J$527:$Y$567,AJ$17 + 1 + $H22*$H$28, AJ$15)</f>
        <v>2393.7724103462688</v>
      </c>
      <c r="AK22" s="183">
        <f>INDEX('Volume adjustments'!$J$527:$Y$567,AK$17 + 1 + $H22*$H$28, AK$15)</f>
        <v>0</v>
      </c>
      <c r="AL22" s="183">
        <f>INDEX('Volume adjustments'!$J$527:$Y$567,AL$17 + 1 + $H22*$H$28, AL$15)</f>
        <v>102.34567716403872</v>
      </c>
      <c r="AM22" s="183">
        <f>INDEX('Volume adjustments'!$J$527:$Y$567,AM$17 + 1 + $H22*$H$28, AM$15)</f>
        <v>0</v>
      </c>
      <c r="AN22" s="183">
        <f>INDEX('Volume adjustments'!$J$527:$Y$567,AN$17 + 1 + $H22*$H$28, AN$15)</f>
        <v>52430.032867537724</v>
      </c>
      <c r="AO22" s="183">
        <f>INDEX('Volume adjustments'!$J$527:$Y$567,AO$17 + 1 + $H22*$H$28, AO$15)</f>
        <v>0</v>
      </c>
    </row>
    <row r="23" spans="1:43" x14ac:dyDescent="0.25">
      <c r="A23" s="309"/>
      <c r="E23" s="23"/>
      <c r="F23" s="62" t="s">
        <v>248</v>
      </c>
      <c r="G23" s="62" t="s">
        <v>207</v>
      </c>
      <c r="H23" s="363">
        <v>1</v>
      </c>
      <c r="J23" s="327">
        <f>INDEX('Volume adjustments'!$J$527:$Y$567,J$17 + 1 + $H23*$H$28, J$15)</f>
        <v>1606299.7420500957</v>
      </c>
      <c r="K23" s="327">
        <f>INDEX('Volume adjustments'!$J$527:$Y$567,K$17 + 1 + $H23*$H$28, K$15)</f>
        <v>311.67466910456034</v>
      </c>
      <c r="L23" s="327">
        <f>INDEX('Volume adjustments'!$J$527:$Y$567,L$17 + 1 + $H23*$H$28, L$15)</f>
        <v>11.737621875054616</v>
      </c>
      <c r="M23" s="327">
        <f>INDEX('Volume adjustments'!$J$527:$Y$567,M$17 + 1 + $H23*$H$28, M$15)</f>
        <v>26811.503874879723</v>
      </c>
      <c r="N23" s="327">
        <f>INDEX('Volume adjustments'!$J$527:$Y$567,N$17 + 1 + $H23*$H$28, N$15)</f>
        <v>104319.85024029965</v>
      </c>
      <c r="O23" s="327">
        <f>INDEX('Volume adjustments'!$J$527:$Y$567,O$17 + 1 + $H23*$H$28, O$15)</f>
        <v>120315.37406046208</v>
      </c>
      <c r="P23" s="327">
        <f>INDEX('Volume adjustments'!$J$527:$Y$567,P$17 + 1 + $H23*$H$28, P$15)</f>
        <v>369754.99054439575</v>
      </c>
      <c r="Q23" s="327">
        <f>INDEX('Volume adjustments'!$J$527:$Y$567,Q$17 + 1 + $H23*$H$28, Q$15)</f>
        <v>254.4533334022635</v>
      </c>
      <c r="R23" s="327">
        <f>INDEX('Volume adjustments'!$J$527:$Y$567,R$17 + 1 + $H23*$H$28, R$15)</f>
        <v>216.58892593568103</v>
      </c>
      <c r="S23" s="327">
        <f>INDEX('Volume adjustments'!$J$527:$Y$567,S$17 + 1 + $H23*$H$28, S$15)</f>
        <v>129061.04410259255</v>
      </c>
      <c r="T23" s="327">
        <f>INDEX('Volume adjustments'!$J$527:$Y$567,T$17 + 1 + $H23*$H$28, T$15)</f>
        <v>192372.10458064155</v>
      </c>
      <c r="U23" s="327">
        <f>INDEX('Volume adjustments'!$J$527:$Y$567,U$17 + 1 + $H23*$H$28, U$15)</f>
        <v>113873.46792712498</v>
      </c>
      <c r="V23" s="327">
        <f>INDEX('Volume adjustments'!$J$527:$Y$567,V$17 + 1 + $H23*$H$28, V$15)</f>
        <v>259467.5495219288</v>
      </c>
      <c r="W23" s="327">
        <f>INDEX('Volume adjustments'!$J$527:$Y$567,W$17 + 1 + $H23*$H$28, W$15)</f>
        <v>0</v>
      </c>
      <c r="X23" s="327">
        <f>INDEX('Volume adjustments'!$J$527:$Y$567,X$17 + 1 + $H23*$H$28, X$15)</f>
        <v>1011.5081643425449</v>
      </c>
      <c r="Y23" s="327">
        <f>INDEX('Volume adjustments'!$J$527:$Y$567,Y$17 + 1 + $H23*$H$28, Y$15)</f>
        <v>1059.1092672367486</v>
      </c>
      <c r="Z23" s="327">
        <f>INDEX('Volume adjustments'!$J$527:$Y$567,Z$17 + 1 + $H23*$H$28, Z$15)</f>
        <v>3936.8633017932748</v>
      </c>
      <c r="AA23" s="327">
        <f>INDEX('Volume adjustments'!$J$527:$Y$567,AA$17 + 1 + $H23*$H$28, AA$15)</f>
        <v>39434.600545109257</v>
      </c>
      <c r="AB23" s="327">
        <f>INDEX('Volume adjustments'!$J$527:$Y$567,AB$17 + 1 + $H23*$H$28, AB$15)</f>
        <v>958.36330357081044</v>
      </c>
      <c r="AC23" s="327">
        <f>INDEX('Volume adjustments'!$J$527:$Y$567,AC$17 + 1 + $H23*$H$28, AC$15)</f>
        <v>48711.651218215979</v>
      </c>
      <c r="AD23" s="327">
        <f>INDEX('Volume adjustments'!$J$527:$Y$567,AD$17 + 1 + $H23*$H$28, AD$15)</f>
        <v>184774.87140557458</v>
      </c>
      <c r="AE23" s="327">
        <f>INDEX('Volume adjustments'!$J$527:$Y$567,AE$17 + 1 + $H23*$H$28, AE$15)</f>
        <v>168418.09153195535</v>
      </c>
      <c r="AF23" s="327">
        <f>INDEX('Volume adjustments'!$J$527:$Y$567,AF$17 + 1 + $H23*$H$28, AF$15)</f>
        <v>414098.07535124099</v>
      </c>
      <c r="AG23" s="327">
        <f>INDEX('Volume adjustments'!$J$527:$Y$567,AG$17 + 1 + $H23*$H$28, AG$15)</f>
        <v>25459.017421400629</v>
      </c>
      <c r="AH23" s="327">
        <f>INDEX('Volume adjustments'!$J$527:$Y$567,AH$17 + 1 + $H23*$H$28, AH$15)</f>
        <v>1826.6419105136445</v>
      </c>
      <c r="AI23" s="327">
        <f>INDEX('Volume adjustments'!$J$527:$Y$567,AI$17 + 1 + $H23*$H$28, AI$15)</f>
        <v>0</v>
      </c>
      <c r="AJ23" s="327">
        <f>INDEX('Volume adjustments'!$J$527:$Y$567,AJ$17 + 1 + $H23*$H$28, AJ$15)</f>
        <v>17743.519072351144</v>
      </c>
      <c r="AK23" s="327">
        <f>INDEX('Volume adjustments'!$J$527:$Y$567,AK$17 + 1 + $H23*$H$28, AK$15)</f>
        <v>0</v>
      </c>
      <c r="AL23" s="327">
        <f>INDEX('Volume adjustments'!$J$527:$Y$567,AL$17 + 1 + $H23*$H$28, AL$15)</f>
        <v>645.59135646956486</v>
      </c>
      <c r="AM23" s="327">
        <f>INDEX('Volume adjustments'!$J$527:$Y$567,AM$17 + 1 + $H23*$H$28, AM$15)</f>
        <v>0</v>
      </c>
      <c r="AN23" s="327">
        <f>INDEX('Volume adjustments'!$J$527:$Y$567,AN$17 + 1 + $H23*$H$28, AN$15)</f>
        <v>214960.9913087342</v>
      </c>
      <c r="AO23" s="327">
        <f>INDEX('Volume adjustments'!$J$527:$Y$567,AO$17 + 1 + $H23*$H$28, AO$15)</f>
        <v>0</v>
      </c>
    </row>
    <row r="24" spans="1:43" x14ac:dyDescent="0.25">
      <c r="A24" s="309"/>
      <c r="E24" s="23"/>
      <c r="F24" s="62" t="s">
        <v>249</v>
      </c>
      <c r="G24" s="62" t="s">
        <v>207</v>
      </c>
      <c r="H24" s="363">
        <v>2</v>
      </c>
      <c r="J24" s="327">
        <f>INDEX('Volume adjustments'!$J$527:$Y$567,J$17 + 1 + $H24*$H$28, J$15)</f>
        <v>1452016.7332063573</v>
      </c>
      <c r="K24" s="327">
        <f>INDEX('Volume adjustments'!$J$527:$Y$567,K$17 + 1 + $H24*$H$28, K$15)</f>
        <v>689.94611207811806</v>
      </c>
      <c r="L24" s="327">
        <f>INDEX('Volume adjustments'!$J$527:$Y$567,L$17 + 1 + $H24*$H$28, L$15)</f>
        <v>8.6076645650633044</v>
      </c>
      <c r="M24" s="327">
        <f>INDEX('Volume adjustments'!$J$527:$Y$567,M$17 + 1 + $H24*$H$28, M$15)</f>
        <v>19661.941260037893</v>
      </c>
      <c r="N24" s="327">
        <f>INDEX('Volume adjustments'!$J$527:$Y$567,N$17 + 1 + $H24*$H$28, N$15)</f>
        <v>76501.891772004281</v>
      </c>
      <c r="O24" s="327">
        <f>INDEX('Volume adjustments'!$J$527:$Y$567,O$17 + 1 + $H24*$H$28, O$15)</f>
        <v>88232.045039170887</v>
      </c>
      <c r="P24" s="327">
        <f>INDEX('Volume adjustments'!$J$527:$Y$567,P$17 + 1 + $H24*$H$28, P$15)</f>
        <v>271156.02834577631</v>
      </c>
      <c r="Q24" s="327">
        <f>INDEX('Volume adjustments'!$J$527:$Y$567,Q$17 + 1 + $H24*$H$28, Q$15)</f>
        <v>716.8897730109868</v>
      </c>
      <c r="R24" s="327">
        <f>INDEX('Volume adjustments'!$J$527:$Y$567,R$17 + 1 + $H24*$H$28, R$15)</f>
        <v>183.30187487394863</v>
      </c>
      <c r="S24" s="327">
        <f>INDEX('Volume adjustments'!$J$527:$Y$567,S$17 + 1 + $H24*$H$28, S$15)</f>
        <v>109225.95074976218</v>
      </c>
      <c r="T24" s="327">
        <f>INDEX('Volume adjustments'!$J$527:$Y$567,T$17 + 1 + $H24*$H$28, T$15)</f>
        <v>162806.88078000114</v>
      </c>
      <c r="U24" s="327">
        <f>INDEX('Volume adjustments'!$J$527:$Y$567,U$17 + 1 + $H24*$H$28, U$15)</f>
        <v>96372.518028179562</v>
      </c>
      <c r="V24" s="327">
        <f>INDEX('Volume adjustments'!$J$527:$Y$567,V$17 + 1 + $H24*$H$28, V$15)</f>
        <v>219590.58197851953</v>
      </c>
      <c r="W24" s="327">
        <f>INDEX('Volume adjustments'!$J$527:$Y$567,W$17 + 1 + $H24*$H$28, W$15)</f>
        <v>0</v>
      </c>
      <c r="X24" s="327">
        <f>INDEX('Volume adjustments'!$J$527:$Y$567,X$17 + 1 + $H24*$H$28, X$15)</f>
        <v>919.3517466847527</v>
      </c>
      <c r="Y24" s="327">
        <f>INDEX('Volume adjustments'!$J$527:$Y$567,Y$17 + 1 + $H24*$H$28, Y$15)</f>
        <v>962.61601150494926</v>
      </c>
      <c r="Z24" s="327">
        <f>INDEX('Volume adjustments'!$J$527:$Y$567,Z$17 + 1 + $H24*$H$28, Z$15)</f>
        <v>3578.183825451616</v>
      </c>
      <c r="AA24" s="327">
        <f>INDEX('Volume adjustments'!$J$527:$Y$567,AA$17 + 1 + $H24*$H$28, AA$15)</f>
        <v>35841.795616673109</v>
      </c>
      <c r="AB24" s="327">
        <f>INDEX('Volume adjustments'!$J$527:$Y$567,AB$17 + 1 + $H24*$H$28, AB$15)</f>
        <v>980.82067071226822</v>
      </c>
      <c r="AC24" s="327">
        <f>INDEX('Volume adjustments'!$J$527:$Y$567,AC$17 + 1 + $H24*$H$28, AC$15)</f>
        <v>49853.113366649843</v>
      </c>
      <c r="AD24" s="327">
        <f>INDEX('Volume adjustments'!$J$527:$Y$567,AD$17 + 1 + $H24*$H$28, AD$15)</f>
        <v>189104.70865018692</v>
      </c>
      <c r="AE24" s="327">
        <f>INDEX('Volume adjustments'!$J$527:$Y$567,AE$17 + 1 + $H24*$H$28, AE$15)</f>
        <v>172364.63967367192</v>
      </c>
      <c r="AF24" s="327">
        <f>INDEX('Volume adjustments'!$J$527:$Y$567,AF$17 + 1 + $H24*$H$28, AF$15)</f>
        <v>423801.65276920365</v>
      </c>
      <c r="AG24" s="327">
        <f>INDEX('Volume adjustments'!$J$527:$Y$567,AG$17 + 1 + $H24*$H$28, AG$15)</f>
        <v>46835.34130816767</v>
      </c>
      <c r="AH24" s="327">
        <f>INDEX('Volume adjustments'!$J$527:$Y$567,AH$17 + 1 + $H24*$H$28, AH$15)</f>
        <v>648.49227978999784</v>
      </c>
      <c r="AI24" s="327">
        <f>INDEX('Volume adjustments'!$J$527:$Y$567,AI$17 + 1 + $H24*$H$28, AI$15)</f>
        <v>0</v>
      </c>
      <c r="AJ24" s="327">
        <f>INDEX('Volume adjustments'!$J$527:$Y$567,AJ$17 + 1 + $H24*$H$28, AJ$15)</f>
        <v>13716.423517302588</v>
      </c>
      <c r="AK24" s="327">
        <f>INDEX('Volume adjustments'!$J$527:$Y$567,AK$17 + 1 + $H24*$H$28, AK$15)</f>
        <v>0</v>
      </c>
      <c r="AL24" s="327">
        <f>INDEX('Volume adjustments'!$J$527:$Y$567,AL$17 + 1 + $H24*$H$28, AL$15)</f>
        <v>513.84263303306307</v>
      </c>
      <c r="AM24" s="327">
        <f>INDEX('Volume adjustments'!$J$527:$Y$567,AM$17 + 1 + $H24*$H$28, AM$15)</f>
        <v>0</v>
      </c>
      <c r="AN24" s="327">
        <f>INDEX('Volume adjustments'!$J$527:$Y$567,AN$17 + 1 + $H24*$H$28, AN$15)</f>
        <v>117165.61582372811</v>
      </c>
      <c r="AO24" s="327">
        <f>INDEX('Volume adjustments'!$J$527:$Y$567,AO$17 + 1 + $H24*$H$28, AO$15)</f>
        <v>0</v>
      </c>
    </row>
    <row r="25" spans="1:43" x14ac:dyDescent="0.25">
      <c r="A25" s="309"/>
      <c r="E25" s="23"/>
      <c r="F25" s="62" t="s">
        <v>212</v>
      </c>
      <c r="G25" s="62" t="s">
        <v>212</v>
      </c>
      <c r="H25" s="363">
        <v>3</v>
      </c>
      <c r="J25" s="327">
        <f>INDEX('Volume adjustments'!$J$527:$Y$567,J$17 + 1 + $H25*$H$28, J$15)</f>
        <v>1063886.6411657543</v>
      </c>
      <c r="K25" s="327">
        <f>INDEX('Volume adjustments'!$J$527:$Y$567,K$17 + 1 + $H25*$H$28, K$15)</f>
        <v>0</v>
      </c>
      <c r="L25" s="327">
        <f>INDEX('Volume adjustments'!$J$527:$Y$567,L$17 + 1 + $H25*$H$28, L$15)</f>
        <v>22.005099999999999</v>
      </c>
      <c r="M25" s="327">
        <f>INDEX('Volume adjustments'!$J$527:$Y$567,M$17 + 1 + $H25*$H$28, M$15)</f>
        <v>32529.122477447538</v>
      </c>
      <c r="N25" s="327">
        <f>INDEX('Volume adjustments'!$J$527:$Y$567,N$17 + 1 + $H25*$H$28, N$15)</f>
        <v>25579.915556033298</v>
      </c>
      <c r="O25" s="327">
        <f>INDEX('Volume adjustments'!$J$527:$Y$567,O$17 + 1 + $H25*$H$28, O$15)</f>
        <v>12113.991988078938</v>
      </c>
      <c r="P25" s="327">
        <f>INDEX('Volume adjustments'!$J$527:$Y$567,P$17 + 1 + $H25*$H$28, P$15)</f>
        <v>11643.53591669159</v>
      </c>
      <c r="Q25" s="327">
        <f>INDEX('Volume adjustments'!$J$527:$Y$567,Q$17 + 1 + $H25*$H$28, Q$15)</f>
        <v>0</v>
      </c>
      <c r="R25" s="327">
        <f>INDEX('Volume adjustments'!$J$527:$Y$567,R$17 + 1 + $H25*$H$28, R$15)</f>
        <v>25</v>
      </c>
      <c r="S25" s="327">
        <f>INDEX('Volume adjustments'!$J$527:$Y$567,S$17 + 1 + $H25*$H$28, S$15)</f>
        <v>2729.4020087013109</v>
      </c>
      <c r="T25" s="327">
        <f>INDEX('Volume adjustments'!$J$527:$Y$567,T$17 + 1 + $H25*$H$28, T$15)</f>
        <v>2023.6495192639966</v>
      </c>
      <c r="U25" s="327">
        <f>INDEX('Volume adjustments'!$J$527:$Y$567,U$17 + 1 + $H25*$H$28, U$15)</f>
        <v>742.68151142278748</v>
      </c>
      <c r="V25" s="327">
        <f>INDEX('Volume adjustments'!$J$527:$Y$567,V$17 + 1 + $H25*$H$28, V$15)</f>
        <v>741.64435054336855</v>
      </c>
      <c r="W25" s="327">
        <f>INDEX('Volume adjustments'!$J$527:$Y$567,W$17 + 1 + $H25*$H$28, W$15)</f>
        <v>0</v>
      </c>
      <c r="X25" s="327">
        <f>INDEX('Volume adjustments'!$J$527:$Y$567,X$17 + 1 + $H25*$H$28, X$15)</f>
        <v>12.933662850665778</v>
      </c>
      <c r="Y25" s="327">
        <f>INDEX('Volume adjustments'!$J$527:$Y$567,Y$17 + 1 + $H25*$H$28, Y$15)</f>
        <v>11.855857613110295</v>
      </c>
      <c r="Z25" s="327">
        <f>INDEX('Volume adjustments'!$J$527:$Y$567,Z$17 + 1 + $H25*$H$28, Z$15)</f>
        <v>18.322689038443183</v>
      </c>
      <c r="AA25" s="327">
        <f>INDEX('Volume adjustments'!$J$527:$Y$567,AA$17 + 1 + $H25*$H$28, AA$15)</f>
        <v>81.913198054216593</v>
      </c>
      <c r="AB25" s="327">
        <f>INDEX('Volume adjustments'!$J$527:$Y$567,AB$17 + 1 + $H25*$H$28, AB$15)</f>
        <v>84</v>
      </c>
      <c r="AC25" s="327">
        <f>INDEX('Volume adjustments'!$J$527:$Y$567,AC$17 + 1 + $H25*$H$28, AC$15)</f>
        <v>220.72317178903455</v>
      </c>
      <c r="AD25" s="327">
        <f>INDEX('Volume adjustments'!$J$527:$Y$567,AD$17 + 1 + $H25*$H$28, AD$15)</f>
        <v>228.11051909639448</v>
      </c>
      <c r="AE25" s="327">
        <f>INDEX('Volume adjustments'!$J$527:$Y$567,AE$17 + 1 + $H25*$H$28, AE$15)</f>
        <v>101.24862840241357</v>
      </c>
      <c r="AF25" s="327">
        <f>INDEX('Volume adjustments'!$J$527:$Y$567,AF$17 + 1 + $H25*$H$28, AF$15)</f>
        <v>111.47576258447556</v>
      </c>
      <c r="AG25" s="327">
        <f>INDEX('Volume adjustments'!$J$527:$Y$567,AG$17 + 1 + $H25*$H$28, AG$15)</f>
        <v>1690</v>
      </c>
      <c r="AH25" s="327">
        <f>INDEX('Volume adjustments'!$J$527:$Y$567,AH$17 + 1 + $H25*$H$28, AH$15)</f>
        <v>0</v>
      </c>
      <c r="AI25" s="327">
        <f>INDEX('Volume adjustments'!$J$527:$Y$567,AI$17 + 1 + $H25*$H$28, AI$15)</f>
        <v>0</v>
      </c>
      <c r="AJ25" s="327">
        <f>INDEX('Volume adjustments'!$J$527:$Y$567,AJ$17 + 1 + $H25*$H$28, AJ$15)</f>
        <v>422.59562841530061</v>
      </c>
      <c r="AK25" s="327">
        <f>INDEX('Volume adjustments'!$J$527:$Y$567,AK$17 + 1 + $H25*$H$28, AK$15)</f>
        <v>0</v>
      </c>
      <c r="AL25" s="327">
        <f>INDEX('Volume adjustments'!$J$527:$Y$567,AL$17 + 1 + $H25*$H$28, AL$15)</f>
        <v>21.451502732240439</v>
      </c>
      <c r="AM25" s="327">
        <f>INDEX('Volume adjustments'!$J$527:$Y$567,AM$17 + 1 + $H25*$H$28, AM$15)</f>
        <v>0</v>
      </c>
      <c r="AN25" s="327">
        <f>INDEX('Volume adjustments'!$J$527:$Y$567,AN$17 + 1 + $H25*$H$28, AN$15)</f>
        <v>184.72677595628411</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655</v>
      </c>
      <c r="S26" s="327">
        <f>INDEX('Volume adjustments'!$J$527:$Y$567,S$17 + 1 + $H26*$H$28, S$15)</f>
        <v>124269.02178132035</v>
      </c>
      <c r="T26" s="327">
        <f>INDEX('Volume adjustments'!$J$527:$Y$567,T$17 + 1 + $H26*$H$28, T$15)</f>
        <v>229630.61072419633</v>
      </c>
      <c r="U26" s="327">
        <f>INDEX('Volume adjustments'!$J$527:$Y$567,U$17 + 1 + $H26*$H$28, U$15)</f>
        <v>136321.05577065653</v>
      </c>
      <c r="V26" s="327">
        <f>INDEX('Volume adjustments'!$J$527:$Y$567,V$17 + 1 + $H26*$H$28, V$15)</f>
        <v>281024.02001921216</v>
      </c>
      <c r="W26" s="327">
        <f>INDEX('Volume adjustments'!$J$527:$Y$567,W$17 + 1 + $H26*$H$28, W$15)</f>
        <v>0</v>
      </c>
      <c r="X26" s="327">
        <f>INDEX('Volume adjustments'!$J$527:$Y$567,X$17 + 1 + $H26*$H$28, X$15)</f>
        <v>195.17546752498734</v>
      </c>
      <c r="Y26" s="327">
        <f>INDEX('Volume adjustments'!$J$527:$Y$567,Y$17 + 1 + $H26*$H$28, Y$15)</f>
        <v>1443.3906668126972</v>
      </c>
      <c r="Z26" s="327">
        <f>INDEX('Volume adjustments'!$J$527:$Y$567,Z$17 + 1 + $H26*$H$28, Z$15)</f>
        <v>3947.7642530199473</v>
      </c>
      <c r="AA26" s="327">
        <f>INDEX('Volume adjustments'!$J$527:$Y$567,AA$17 + 1 + $H26*$H$28, AA$15)</f>
        <v>40951.671206449239</v>
      </c>
      <c r="AB26" s="327">
        <f>INDEX('Volume adjustments'!$J$527:$Y$567,AB$17 + 1 + $H26*$H$28, AB$15)</f>
        <v>4601</v>
      </c>
      <c r="AC26" s="327">
        <f>INDEX('Volume adjustments'!$J$527:$Y$567,AC$17 + 1 + $H26*$H$28, AC$15)</f>
        <v>52979.479139459792</v>
      </c>
      <c r="AD26" s="327">
        <f>INDEX('Volume adjustments'!$J$527:$Y$567,AD$17 + 1 + $H26*$H$28, AD$15)</f>
        <v>158010.11813567157</v>
      </c>
      <c r="AE26" s="327">
        <f>INDEX('Volume adjustments'!$J$527:$Y$567,AE$17 + 1 + $H26*$H$28, AE$15)</f>
        <v>143098.58967209057</v>
      </c>
      <c r="AF26" s="327">
        <f>INDEX('Volume adjustments'!$J$527:$Y$567,AF$17 + 1 + $H26*$H$28, AF$15)</f>
        <v>365169.42575769604</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2496.1092394274624</v>
      </c>
      <c r="T27" s="327">
        <f>INDEX('Volume adjustments'!$J$527:$Y$567,T$17 + 1 + $H27*$H$28, T$15)</f>
        <v>4597.7859779263472</v>
      </c>
      <c r="U27" s="327">
        <f>INDEX('Volume adjustments'!$J$527:$Y$567,U$17 + 1 + $H27*$H$28, U$15)</f>
        <v>2729.4925390902877</v>
      </c>
      <c r="V27" s="327">
        <f>INDEX('Volume adjustments'!$J$527:$Y$567,V$17 + 1 + $H27*$H$28, V$15)</f>
        <v>5631.9979343974974</v>
      </c>
      <c r="W27" s="327">
        <f>INDEX('Volume adjustments'!$J$527:$Y$567,W$17 + 1 + $H27*$H$28, W$15)</f>
        <v>0</v>
      </c>
      <c r="X27" s="327">
        <f>INDEX('Volume adjustments'!$J$527:$Y$567,X$17 + 1 + $H27*$H$28, X$15)</f>
        <v>5.3092033591159886</v>
      </c>
      <c r="Y27" s="327">
        <f>INDEX('Volume adjustments'!$J$527:$Y$567,Y$17 + 1 + $H27*$H$28, Y$15)</f>
        <v>39.263410888346151</v>
      </c>
      <c r="Z27" s="327">
        <f>INDEX('Volume adjustments'!$J$527:$Y$567,Z$17 + 1 + $H27*$H$28, Z$15)</f>
        <v>107.38789817653793</v>
      </c>
      <c r="AA27" s="327">
        <f>INDEX('Volume adjustments'!$J$527:$Y$567,AA$17 + 1 + $H27*$H$28, AA$15)</f>
        <v>1113.9758141112613</v>
      </c>
      <c r="AB27" s="327">
        <f>INDEX('Volume adjustments'!$J$527:$Y$567,AB$17 + 1 + $H27*$H$28, AB$15)</f>
        <v>0</v>
      </c>
      <c r="AC27" s="327">
        <f>INDEX('Volume adjustments'!$J$527:$Y$567,AC$17 + 1 + $H27*$H$28, AC$15)</f>
        <v>1124.1533296018706</v>
      </c>
      <c r="AD27" s="327">
        <f>INDEX('Volume adjustments'!$J$527:$Y$567,AD$17 + 1 + $H27*$H$28, AD$15)</f>
        <v>3084.8579773500401</v>
      </c>
      <c r="AE27" s="327">
        <f>INDEX('Volume adjustments'!$J$527:$Y$567,AE$17 + 1 + $H27*$H$28, AE$15)</f>
        <v>2793.7377119005623</v>
      </c>
      <c r="AF27" s="327">
        <f>INDEX('Volume adjustments'!$J$527:$Y$567,AF$17 + 1 + $H27*$H$28, AF$15)</f>
        <v>7129.2638055350581</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163.96744621098219</v>
      </c>
      <c r="S28" s="185">
        <f>INDEX('Volume adjustments'!$J$527:$Y$567,S$17 + 1 + $H28*$H$28, S$15)</f>
        <v>20109.235973390769</v>
      </c>
      <c r="T28" s="185">
        <f>INDEX('Volume adjustments'!$J$527:$Y$567,T$17 + 1 + $H28*$H$28, T$15)</f>
        <v>30127.751589422824</v>
      </c>
      <c r="U28" s="185">
        <f>INDEX('Volume adjustments'!$J$527:$Y$567,U$17 + 1 + $H28*$H$28, U$15)</f>
        <v>17850.483235717449</v>
      </c>
      <c r="V28" s="185">
        <f>INDEX('Volume adjustments'!$J$527:$Y$567,V$17 + 1 + $H28*$H$28, V$15)</f>
        <v>40693.349755257994</v>
      </c>
      <c r="W28" s="185">
        <f>INDEX('Volume adjustments'!$J$527:$Y$567,W$17 + 1 + $H28*$H$28, W$15)</f>
        <v>134.07422686454896</v>
      </c>
      <c r="X28" s="185">
        <f>INDEX('Volume adjustments'!$J$527:$Y$567,X$17 + 1 + $H28*$H$28, X$15)</f>
        <v>23.750389692103738</v>
      </c>
      <c r="Y28" s="185">
        <f>INDEX('Volume adjustments'!$J$527:$Y$567,Y$17 + 1 + $H28*$H$28, Y$15)</f>
        <v>118.45705147889585</v>
      </c>
      <c r="Z28" s="185">
        <f>INDEX('Volume adjustments'!$J$527:$Y$567,Z$17 + 1 + $H28*$H$28, Z$15)</f>
        <v>525.29411916415165</v>
      </c>
      <c r="AA28" s="185">
        <f>INDEX('Volume adjustments'!$J$527:$Y$567,AA$17 + 1 + $H28*$H$28, AA$15)</f>
        <v>5261.7432128003002</v>
      </c>
      <c r="AB28" s="185">
        <f>INDEX('Volume adjustments'!$J$527:$Y$567,AB$17 + 1 + $H28*$H$28, AB$15)</f>
        <v>153.60635938779083</v>
      </c>
      <c r="AC28" s="185">
        <f>INDEX('Volume adjustments'!$J$527:$Y$567,AC$17 + 1 + $H28*$H$28, AC$15)</f>
        <v>7807.49782000094</v>
      </c>
      <c r="AD28" s="185">
        <f>INDEX('Volume adjustments'!$J$527:$Y$567,AD$17 + 1 + $H28*$H$28, AD$15)</f>
        <v>29615.695005438425</v>
      </c>
      <c r="AE28" s="185">
        <f>INDEX('Volume adjustments'!$J$527:$Y$567,AE$17 + 1 + $H28*$H$28, AE$15)</f>
        <v>26994.032220216286</v>
      </c>
      <c r="AF28" s="185">
        <f>INDEX('Volume adjustments'!$J$527:$Y$567,AF$17 + 1 + $H28*$H$28, AF$15)</f>
        <v>66371.591594956553</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5508.577666666667</v>
      </c>
      <c r="AK28" s="185">
        <f>INDEX('Volume adjustments'!$J$527:$Y$567,AK$17 + 1 + $H28*$H$28, AK$15)</f>
        <v>0</v>
      </c>
      <c r="AL28" s="185">
        <f>INDEX('Volume adjustments'!$J$527:$Y$567,AL$17 + 1 + $H28*$H$28, AL$15)</f>
        <v>70.108999999999995</v>
      </c>
      <c r="AM28" s="185">
        <f>INDEX('Volume adjustments'!$J$527:$Y$567,AM$17 + 1 + $H28*$H$28, AM$15)</f>
        <v>0</v>
      </c>
      <c r="AN28" s="185">
        <f>INDEX('Volume adjustments'!$J$527:$Y$567,AN$17 + 1 + $H28*$H$28, AN$15)</f>
        <v>8614.4963333333344</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793.00447154130188</v>
      </c>
      <c r="K33" s="183">
        <f>INDEX('Volume adjustments'!$J$571:$Y$611,K$17 + 1 + $H33*$H$39, K$15)</f>
        <v>0</v>
      </c>
      <c r="L33" s="183">
        <f>INDEX('Volume adjustments'!$J$571:$Y$611,L$17 + 1 + $H33*$H$39, L$15)</f>
        <v>0</v>
      </c>
      <c r="M33" s="183">
        <f>INDEX('Volume adjustments'!$J$571:$Y$611,M$17 + 1 + $H33*$H$39, M$15)</f>
        <v>0.34108113396938561</v>
      </c>
      <c r="N33" s="183">
        <f>INDEX('Volume adjustments'!$J$571:$Y$611,N$17 + 1 + $H33*$H$39, N$15)</f>
        <v>1.3265187512770498</v>
      </c>
      <c r="O33" s="183">
        <f>INDEX('Volume adjustments'!$J$571:$Y$611,O$17 + 1 + $H33*$H$39, O$15)</f>
        <v>1.5299159209918058</v>
      </c>
      <c r="P33" s="183">
        <f>INDEX('Volume adjustments'!$J$571:$Y$611,P$17 + 1 + $H33*$H$39, P$15)</f>
        <v>4.7017602805753445</v>
      </c>
      <c r="Q33" s="183">
        <f>INDEX('Volume adjustments'!$J$571:$Y$611,Q$17 + 1 + $H33*$H$39, Q$15)</f>
        <v>0</v>
      </c>
      <c r="R33" s="183">
        <f>INDEX('Volume adjustments'!$J$571:$Y$611,R$17 + 1 + $H33*$H$39, R$15)</f>
        <v>0</v>
      </c>
      <c r="S33" s="183">
        <f>INDEX('Volume adjustments'!$J$571:$Y$611,S$17 + 1 + $H33*$H$39, S$15)</f>
        <v>13.020907886941504</v>
      </c>
      <c r="T33" s="183">
        <f>INDEX('Volume adjustments'!$J$571:$Y$611,T$17 + 1 + $H33*$H$39, T$15)</f>
        <v>19.394907371965747</v>
      </c>
      <c r="U33" s="183">
        <f>INDEX('Volume adjustments'!$J$571:$Y$611,U$17 + 1 + $H33*$H$39, U$15)</f>
        <v>11.480694497706034</v>
      </c>
      <c r="V33" s="183">
        <f>INDEX('Volume adjustments'!$J$571:$Y$611,V$17 + 1 + $H33*$H$39, V$15)</f>
        <v>26.172283991371749</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1.086843927874553</v>
      </c>
      <c r="AH33" s="183">
        <f>INDEX('Volume adjustments'!$J$571:$Y$611,AH$17 + 1 + $H33*$H$39, AH$15)</f>
        <v>0.31049087420018529</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7000</v>
      </c>
      <c r="K34" s="327">
        <f>INDEX('Volume adjustments'!$J$571:$Y$611,K$17 + 1 + $H34*$H$39, K$15)</f>
        <v>0</v>
      </c>
      <c r="L34" s="327">
        <f>INDEX('Volume adjustments'!$J$571:$Y$611,L$17 + 1 + $H34*$H$39, L$15)</f>
        <v>0</v>
      </c>
      <c r="M34" s="327">
        <f>INDEX('Volume adjustments'!$J$571:$Y$611,M$17 + 1 + $H34*$H$39, M$15)</f>
        <v>2.5628096517858756</v>
      </c>
      <c r="N34" s="327">
        <f>INDEX('Volume adjustments'!$J$571:$Y$611,N$17 + 1 + $H34*$H$39, N$15)</f>
        <v>9.9671741426569476</v>
      </c>
      <c r="O34" s="327">
        <f>INDEX('Volume adjustments'!$J$571:$Y$611,O$17 + 1 + $H34*$H$39, O$15)</f>
        <v>11.49545635406092</v>
      </c>
      <c r="P34" s="327">
        <f>INDEX('Volume adjustments'!$J$571:$Y$611,P$17 + 1 + $H34*$H$39, P$15)</f>
        <v>35.328006821167378</v>
      </c>
      <c r="Q34" s="327">
        <f>INDEX('Volume adjustments'!$J$571:$Y$611,Q$17 + 1 + $H34*$H$39, Q$15)</f>
        <v>0</v>
      </c>
      <c r="R34" s="327">
        <f>INDEX('Volume adjustments'!$J$571:$Y$611,R$17 + 1 + $H34*$H$39, R$15)</f>
        <v>0</v>
      </c>
      <c r="S34" s="327">
        <f>INDEX('Volume adjustments'!$J$571:$Y$611,S$17 + 1 + $H34*$H$39, S$15)</f>
        <v>90.114881372897827</v>
      </c>
      <c r="T34" s="327">
        <f>INDEX('Volume adjustments'!$J$571:$Y$611,T$17 + 1 + $H34*$H$39, T$15)</f>
        <v>134.22795032716957</v>
      </c>
      <c r="U34" s="327">
        <f>INDEX('Volume adjustments'!$J$571:$Y$611,U$17 + 1 + $H34*$H$39, U$15)</f>
        <v>79.455398327241681</v>
      </c>
      <c r="V34" s="327">
        <f>INDEX('Volume adjustments'!$J$571:$Y$611,V$17 + 1 + $H34*$H$39, V$15)</f>
        <v>181.13270500174406</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62.317468781923758</v>
      </c>
      <c r="AH34" s="327">
        <f>INDEX('Volume adjustments'!$J$571:$Y$611,AH$17 + 1 + $H34*$H$39, AH$15)</f>
        <v>1.5395161450918553</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6200</v>
      </c>
      <c r="K35" s="327">
        <f>INDEX('Volume adjustments'!$J$571:$Y$611,K$17 + 1 + $H35*$H$39, K$15)</f>
        <v>0</v>
      </c>
      <c r="L35" s="327">
        <f>INDEX('Volume adjustments'!$J$571:$Y$611,L$17 + 1 + $H35*$H$39, L$15)</f>
        <v>0</v>
      </c>
      <c r="M35" s="327">
        <f>INDEX('Volume adjustments'!$J$571:$Y$611,M$17 + 1 + $H35*$H$39, M$15)</f>
        <v>1.5310415024427837</v>
      </c>
      <c r="N35" s="327">
        <f>INDEX('Volume adjustments'!$J$571:$Y$611,N$17 + 1 + $H35*$H$39, N$15)</f>
        <v>5.9544637908821771</v>
      </c>
      <c r="O35" s="327">
        <f>INDEX('Volume adjustments'!$J$571:$Y$611,O$17 + 1 + $H35*$H$39, O$15)</f>
        <v>6.8674709240783542</v>
      </c>
      <c r="P35" s="327">
        <f>INDEX('Volume adjustments'!$J$571:$Y$611,P$17 + 1 + $H35*$H$39, P$15)</f>
        <v>21.105213414542014</v>
      </c>
      <c r="Q35" s="327">
        <f>INDEX('Volume adjustments'!$J$571:$Y$611,Q$17 + 1 + $H35*$H$39, Q$15)</f>
        <v>0</v>
      </c>
      <c r="R35" s="327">
        <f>INDEX('Volume adjustments'!$J$571:$Y$611,R$17 + 1 + $H35*$H$39, R$15)</f>
        <v>0</v>
      </c>
      <c r="S35" s="327">
        <f>INDEX('Volume adjustments'!$J$571:$Y$611,S$17 + 1 + $H35*$H$39, S$15)</f>
        <v>71.885085701793798</v>
      </c>
      <c r="T35" s="327">
        <f>INDEX('Volume adjustments'!$J$571:$Y$611,T$17 + 1 + $H35*$H$39, T$15)</f>
        <v>107.074298560267</v>
      </c>
      <c r="U35" s="327">
        <f>INDEX('Volume adjustments'!$J$571:$Y$611,U$17 + 1 + $H35*$H$39, U$15)</f>
        <v>63.381963458276502</v>
      </c>
      <c r="V35" s="327">
        <f>INDEX('Volume adjustments'!$J$571:$Y$611,V$17 + 1 + $H35*$H$39, V$15)</f>
        <v>144.49045289831687</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56.382502714801731</v>
      </c>
      <c r="AH35" s="327">
        <f>INDEX('Volume adjustments'!$J$571:$Y$611,AH$17 + 1 + $H35*$H$39, AH$15)</f>
        <v>0.43649298070795972</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3835.2422586520956</v>
      </c>
      <c r="K36" s="327">
        <f>INDEX('Volume adjustments'!$J$571:$Y$611,K$17 + 1 + $H36*$H$39, K$15)</f>
        <v>0</v>
      </c>
      <c r="L36" s="327">
        <f>INDEX('Volume adjustments'!$J$571:$Y$611,L$17 + 1 + $H36*$H$39, L$15)</f>
        <v>0</v>
      </c>
      <c r="M36" s="327">
        <f>INDEX('Volume adjustments'!$J$571:$Y$611,M$17 + 1 + $H36*$H$39, M$15)</f>
        <v>15.750869498957382</v>
      </c>
      <c r="N36" s="327">
        <f>INDEX('Volume adjustments'!$J$571:$Y$611,N$17 + 1 + $H36*$H$39, N$15)</f>
        <v>12.377633025424791</v>
      </c>
      <c r="O36" s="327">
        <f>INDEX('Volume adjustments'!$J$571:$Y$611,O$17 + 1 + $H36*$H$39, O$15)</f>
        <v>5.8617295656400872</v>
      </c>
      <c r="P36" s="327">
        <f>INDEX('Volume adjustments'!$J$571:$Y$611,P$17 + 1 + $H36*$H$39, P$15)</f>
        <v>5.6340848498684517</v>
      </c>
      <c r="Q36" s="327">
        <f>INDEX('Volume adjustments'!$J$571:$Y$611,Q$17 + 1 + $H36*$H$39, Q$15)</f>
        <v>0</v>
      </c>
      <c r="R36" s="327">
        <f>INDEX('Volume adjustments'!$J$571:$Y$611,R$17 + 1 + $H36*$H$39, R$15)</f>
        <v>0</v>
      </c>
      <c r="S36" s="327">
        <f>INDEX('Volume adjustments'!$J$571:$Y$611,S$17 + 1 + $H36*$H$39, S$15)</f>
        <v>6.7608690799194644</v>
      </c>
      <c r="T36" s="327">
        <f>INDEX('Volume adjustments'!$J$571:$Y$611,T$17 + 1 + $H36*$H$39, T$15)</f>
        <v>4.9915026628559493</v>
      </c>
      <c r="U36" s="327">
        <f>INDEX('Volume adjustments'!$J$571:$Y$611,U$17 + 1 + $H36*$H$39, U$15)</f>
        <v>1.8331963743890392</v>
      </c>
      <c r="V36" s="327">
        <f>INDEX('Volume adjustments'!$J$571:$Y$611,V$17 + 1 + $H36*$H$39, V$15)</f>
        <v>1.830643176096018</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293.03828492354643</v>
      </c>
      <c r="T37" s="327">
        <f>INDEX('Volume adjustments'!$J$571:$Y$611,T$17 + 1 + $H37*$H$39, T$15)</f>
        <v>539.77097481763531</v>
      </c>
      <c r="U37" s="327">
        <f>INDEX('Volume adjustments'!$J$571:$Y$611,U$17 + 1 + $H37*$H$39, U$15)</f>
        <v>320.43702243980965</v>
      </c>
      <c r="V37" s="327">
        <f>INDEX('Volume adjustments'!$J$571:$Y$611,V$17 + 1 + $H37*$H$39, V$15)</f>
        <v>661.18541180807949</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3.3996579083577059</v>
      </c>
      <c r="T38" s="327">
        <f>INDEX('Volume adjustments'!$J$571:$Y$611,T$17 + 1 + $H38*$H$39, T$15)</f>
        <v>6.2621055256294662</v>
      </c>
      <c r="U38" s="327">
        <f>INDEX('Volume adjustments'!$J$571:$Y$611,U$17 + 1 + $H38*$H$39, U$15)</f>
        <v>3.7175219536666089</v>
      </c>
      <c r="V38" s="327">
        <f>INDEX('Volume adjustments'!$J$571:$Y$611,V$17 + 1 + $H38*$H$39, V$15)</f>
        <v>7.6706844456536984</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50.885495066704856</v>
      </c>
      <c r="T39" s="185">
        <f>INDEX('Volume adjustments'!$J$571:$Y$611,T$17 + 1 + $H39*$H$39, T$15)</f>
        <v>75.794980808145411</v>
      </c>
      <c r="U39" s="185">
        <f>INDEX('Volume adjustments'!$J$571:$Y$611,U$17 + 1 + $H39*$H$39, U$15)</f>
        <v>44.866366331586846</v>
      </c>
      <c r="V39" s="185">
        <f>INDEX('Volume adjustments'!$J$571:$Y$611,V$17 + 1 + $H39*$H$39, V$15)</f>
        <v>102.2808577935629</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6000</v>
      </c>
      <c r="K44" s="183">
        <f>INDEX('Volume adjustments'!$J$615:$Y$655,K$17 + 1 + $H44*$H$50, K$15)</f>
        <v>0</v>
      </c>
      <c r="L44" s="183">
        <f>INDEX('Volume adjustments'!$J$615:$Y$655,L$17 + 1 + $H44*$H$50, L$15)</f>
        <v>0</v>
      </c>
      <c r="M44" s="183">
        <f>INDEX('Volume adjustments'!$J$615:$Y$655,M$17 + 1 + $H44*$H$50, M$15)</f>
        <v>28.178627692811173</v>
      </c>
      <c r="N44" s="183">
        <f>INDEX('Volume adjustments'!$J$615:$Y$655,N$17 + 1 + $H44*$H$50, N$15)</f>
        <v>109.59116262092596</v>
      </c>
      <c r="O44" s="183">
        <f>INDEX('Volume adjustments'!$J$615:$Y$655,O$17 + 1 + $H44*$H$50, O$15)</f>
        <v>126.39494491302447</v>
      </c>
      <c r="P44" s="183">
        <f>INDEX('Volume adjustments'!$J$615:$Y$655,P$17 + 1 + $H44*$H$50, P$15)</f>
        <v>388.43881778307872</v>
      </c>
      <c r="Q44" s="183">
        <f>INDEX('Volume adjustments'!$J$615:$Y$655,Q$17 + 1 + $H44*$H$50, Q$15)</f>
        <v>0</v>
      </c>
      <c r="R44" s="183">
        <f>INDEX('Volume adjustments'!$J$615:$Y$655,R$17 + 1 + $H44*$H$50, R$15)</f>
        <v>0</v>
      </c>
      <c r="S44" s="183">
        <f>INDEX('Volume adjustments'!$J$615:$Y$655,S$17 + 1 + $H44*$H$50, S$15)</f>
        <v>743.32136692825247</v>
      </c>
      <c r="T44" s="183">
        <f>INDEX('Volume adjustments'!$J$615:$Y$655,T$17 + 1 + $H44*$H$50, T$15)</f>
        <v>1107.1923082748081</v>
      </c>
      <c r="U44" s="183">
        <f>INDEX('Volume adjustments'!$J$615:$Y$655,U$17 + 1 + $H44*$H$50, U$15)</f>
        <v>655.39558388850867</v>
      </c>
      <c r="V44" s="183">
        <f>INDEX('Volume adjustments'!$J$615:$Y$655,V$17 + 1 + $H44*$H$50, V$15)</f>
        <v>1494.0907409084311</v>
      </c>
      <c r="W44" s="183">
        <f>INDEX('Volume adjustments'!$J$615:$Y$655,W$17 + 1 + $H44*$H$50, W$15)</f>
        <v>0</v>
      </c>
      <c r="X44" s="183">
        <f>INDEX('Volume adjustments'!$J$615:$Y$655,X$17 + 1 + $H44*$H$50, X$15)</f>
        <v>22.059864667618406</v>
      </c>
      <c r="Y44" s="183">
        <f>INDEX('Volume adjustments'!$J$615:$Y$655,Y$17 + 1 + $H44*$H$50, Y$15)</f>
        <v>23.097991619918428</v>
      </c>
      <c r="Z44" s="183">
        <f>INDEX('Volume adjustments'!$J$615:$Y$655,Z$17 + 1 + $H44*$H$50, Z$15)</f>
        <v>85.858596810161359</v>
      </c>
      <c r="AA44" s="183">
        <f>INDEX('Volume adjustments'!$J$615:$Y$655,AA$17 + 1 + $H44*$H$50, AA$15)</f>
        <v>860.0246462786871</v>
      </c>
      <c r="AB44" s="183">
        <f>INDEX('Volume adjustments'!$J$615:$Y$655,AB$17 + 1 + $H44*$H$50, AB$15)</f>
        <v>0</v>
      </c>
      <c r="AC44" s="183">
        <f>INDEX('Volume adjustments'!$J$615:$Y$655,AC$17 + 1 + $H44*$H$50, AC$15)</f>
        <v>18.537058053728703</v>
      </c>
      <c r="AD44" s="183">
        <f>INDEX('Volume adjustments'!$J$615:$Y$655,AD$17 + 1 + $H44*$H$50, AD$15)</f>
        <v>69.247543576712033</v>
      </c>
      <c r="AE44" s="183">
        <f>INDEX('Volume adjustments'!$J$615:$Y$655,AE$17 + 1 + $H44*$H$50, AE$15)</f>
        <v>63.061793879660598</v>
      </c>
      <c r="AF44" s="183">
        <f>INDEX('Volume adjustments'!$J$615:$Y$655,AF$17 + 1 + $H44*$H$50, AF$15)</f>
        <v>155.05322044816867</v>
      </c>
      <c r="AG44" s="183">
        <f>INDEX('Volume adjustments'!$J$615:$Y$655,AG$17 + 1 + $H44*$H$50, AG$15)</f>
        <v>1.4621737967967878</v>
      </c>
      <c r="AH44" s="183">
        <f>INDEX('Volume adjustments'!$J$615:$Y$655,AH$17 + 1 + $H44*$H$50, AH$15)</f>
        <v>0</v>
      </c>
      <c r="AI44" s="183">
        <f>INDEX('Volume adjustments'!$J$615:$Y$655,AI$17 + 1 + $H44*$H$50, AI$15)</f>
        <v>0</v>
      </c>
      <c r="AJ44" s="183">
        <f>INDEX('Volume adjustments'!$J$615:$Y$655,AJ$17 + 1 + $H44*$H$50, AJ$15)</f>
        <v>5.1026797506072503</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1:43" x14ac:dyDescent="0.25">
      <c r="A45" s="309"/>
      <c r="E45" s="23"/>
      <c r="F45" s="62" t="s">
        <v>248</v>
      </c>
      <c r="G45" s="62" t="s">
        <v>207</v>
      </c>
      <c r="H45" s="363">
        <v>1</v>
      </c>
      <c r="J45" s="327">
        <f>INDEX('Volume adjustments'!$J$615:$Y$655,J$17 + 1 + $H45*$H$50, J$15)</f>
        <v>26000</v>
      </c>
      <c r="K45" s="327">
        <f>INDEX('Volume adjustments'!$J$615:$Y$655,K$17 + 1 + $H45*$H$50, K$15)</f>
        <v>0</v>
      </c>
      <c r="L45" s="327">
        <f>INDEX('Volume adjustments'!$J$615:$Y$655,L$17 + 1 + $H45*$H$50, L$15)</f>
        <v>0</v>
      </c>
      <c r="M45" s="327">
        <f>INDEX('Volume adjustments'!$J$615:$Y$655,M$17 + 1 + $H45*$H$50, M$15)</f>
        <v>210.16461243146335</v>
      </c>
      <c r="N45" s="327">
        <f>INDEX('Volume adjustments'!$J$615:$Y$655,N$17 + 1 + $H45*$H$50, N$15)</f>
        <v>817.36358736931186</v>
      </c>
      <c r="O45" s="327">
        <f>INDEX('Volume adjustments'!$J$615:$Y$655,O$17 + 1 + $H45*$H$50, O$15)</f>
        <v>942.69120911515472</v>
      </c>
      <c r="P45" s="327">
        <f>INDEX('Volume adjustments'!$J$615:$Y$655,P$17 + 1 + $H45*$H$50, P$15)</f>
        <v>2897.0925938151076</v>
      </c>
      <c r="Q45" s="327">
        <f>INDEX('Volume adjustments'!$J$615:$Y$655,Q$17 + 1 + $H45*$H$50, Q$15)</f>
        <v>0</v>
      </c>
      <c r="R45" s="327">
        <f>INDEX('Volume adjustments'!$J$615:$Y$655,R$17 + 1 + $H45*$H$50, R$15)</f>
        <v>0</v>
      </c>
      <c r="S45" s="327">
        <f>INDEX('Volume adjustments'!$J$615:$Y$655,S$17 + 1 + $H45*$H$50, S$15)</f>
        <v>5389.0799102298306</v>
      </c>
      <c r="T45" s="327">
        <f>INDEX('Volume adjustments'!$J$615:$Y$655,T$17 + 1 + $H45*$H$50, T$15)</f>
        <v>8027.1442349923582</v>
      </c>
      <c r="U45" s="327">
        <f>INDEX('Volume adjustments'!$J$615:$Y$655,U$17 + 1 + $H45*$H$50, U$15)</f>
        <v>4751.6179831916879</v>
      </c>
      <c r="V45" s="327">
        <f>INDEX('Volume adjustments'!$J$615:$Y$655,V$17 + 1 + $H45*$H$50, V$15)</f>
        <v>10832.157871586127</v>
      </c>
      <c r="W45" s="327">
        <f>INDEX('Volume adjustments'!$J$615:$Y$655,W$17 + 1 + $H45*$H$50, W$15)</f>
        <v>0</v>
      </c>
      <c r="X45" s="327">
        <f>INDEX('Volume adjustments'!$J$615:$Y$655,X$17 + 1 + $H45*$H$50, X$15)</f>
        <v>222.59283375330875</v>
      </c>
      <c r="Y45" s="327">
        <f>INDEX('Volume adjustments'!$J$615:$Y$655,Y$17 + 1 + $H45*$H$50, Y$15)</f>
        <v>233.06794879095213</v>
      </c>
      <c r="Z45" s="327">
        <f>INDEX('Volume adjustments'!$J$615:$Y$655,Z$17 + 1 + $H45*$H$50, Z$15)</f>
        <v>866.34748916253886</v>
      </c>
      <c r="AA45" s="327">
        <f>INDEX('Volume adjustments'!$J$615:$Y$655,AA$17 + 1 + $H45*$H$50, AA$15)</f>
        <v>8677.9917282932001</v>
      </c>
      <c r="AB45" s="327">
        <f>INDEX('Volume adjustments'!$J$615:$Y$655,AB$17 + 1 + $H45*$H$50, AB$15)</f>
        <v>0</v>
      </c>
      <c r="AC45" s="327">
        <f>INDEX('Volume adjustments'!$J$615:$Y$655,AC$17 + 1 + $H45*$H$50, AC$15)</f>
        <v>78.77805074830404</v>
      </c>
      <c r="AD45" s="327">
        <f>INDEX('Volume adjustments'!$J$615:$Y$655,AD$17 + 1 + $H45*$H$50, AD$15)</f>
        <v>294.28545167577516</v>
      </c>
      <c r="AE45" s="327">
        <f>INDEX('Volume adjustments'!$J$615:$Y$655,AE$17 + 1 + $H45*$H$50, AE$15)</f>
        <v>267.9974990708792</v>
      </c>
      <c r="AF45" s="327">
        <f>INDEX('Volume adjustments'!$J$615:$Y$655,AF$17 + 1 + $H45*$H$50, AF$15)</f>
        <v>658.93899850504158</v>
      </c>
      <c r="AG45" s="327">
        <f>INDEX('Volume adjustments'!$J$615:$Y$655,AG$17 + 1 + $H45*$H$50, AG$15)</f>
        <v>113.00253086858633</v>
      </c>
      <c r="AH45" s="327">
        <f>INDEX('Volume adjustments'!$J$615:$Y$655,AH$17 + 1 + $H45*$H$50, AH$15)</f>
        <v>0</v>
      </c>
      <c r="AI45" s="327">
        <f>INDEX('Volume adjustments'!$J$615:$Y$655,AI$17 + 1 + $H45*$H$50, AI$15)</f>
        <v>0</v>
      </c>
      <c r="AJ45" s="327">
        <f>INDEX('Volume adjustments'!$J$615:$Y$655,AJ$17 + 1 + $H45*$H$50, AJ$15)</f>
        <v>113.7540144286983</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0</v>
      </c>
      <c r="AO45" s="327">
        <f>INDEX('Volume adjustments'!$J$615:$Y$655,AO$17 + 1 + $H45*$H$50, AO$15)</f>
        <v>0</v>
      </c>
    </row>
    <row r="46" spans="1:43" x14ac:dyDescent="0.25">
      <c r="A46" s="309"/>
      <c r="E46" s="23"/>
      <c r="F46" s="62" t="s">
        <v>249</v>
      </c>
      <c r="G46" s="62" t="s">
        <v>207</v>
      </c>
      <c r="H46" s="363">
        <v>2</v>
      </c>
      <c r="J46" s="327">
        <f>INDEX('Volume adjustments'!$J$615:$Y$655,J$17 + 1 + $H46*$H$50, J$15)</f>
        <v>20000</v>
      </c>
      <c r="K46" s="327">
        <f>INDEX('Volume adjustments'!$J$615:$Y$655,K$17 + 1 + $H46*$H$50, K$15)</f>
        <v>0</v>
      </c>
      <c r="L46" s="327">
        <f>INDEX('Volume adjustments'!$J$615:$Y$655,L$17 + 1 + $H46*$H$50, L$15)</f>
        <v>0</v>
      </c>
      <c r="M46" s="327">
        <f>INDEX('Volume adjustments'!$J$615:$Y$655,M$17 + 1 + $H46*$H$50, M$15)</f>
        <v>124.61090954300802</v>
      </c>
      <c r="N46" s="327">
        <f>INDEX('Volume adjustments'!$J$615:$Y$655,N$17 + 1 + $H46*$H$50, N$15)</f>
        <v>484.63163646373096</v>
      </c>
      <c r="O46" s="327">
        <f>INDEX('Volume adjustments'!$J$615:$Y$655,O$17 + 1 + $H46*$H$50, O$15)</f>
        <v>558.94095407877171</v>
      </c>
      <c r="P46" s="327">
        <f>INDEX('Volume adjustments'!$J$615:$Y$655,P$17 + 1 + $H46*$H$50, P$15)</f>
        <v>1717.7456231521442</v>
      </c>
      <c r="Q46" s="327">
        <f>INDEX('Volume adjustments'!$J$615:$Y$655,Q$17 + 1 + $H46*$H$50, Q$15)</f>
        <v>0</v>
      </c>
      <c r="R46" s="327">
        <f>INDEX('Volume adjustments'!$J$615:$Y$655,R$17 + 1 + $H46*$H$50, R$15)</f>
        <v>0</v>
      </c>
      <c r="S46" s="327">
        <f>INDEX('Volume adjustments'!$J$615:$Y$655,S$17 + 1 + $H46*$H$50, S$15)</f>
        <v>4430.8251635485422</v>
      </c>
      <c r="T46" s="327">
        <f>INDEX('Volume adjustments'!$J$615:$Y$655,T$17 + 1 + $H46*$H$50, T$15)</f>
        <v>6599.8042820487553</v>
      </c>
      <c r="U46" s="327">
        <f>INDEX('Volume adjustments'!$J$615:$Y$655,U$17 + 1 + $H46*$H$50, U$15)</f>
        <v>3906.7129970610558</v>
      </c>
      <c r="V46" s="327">
        <f>INDEX('Volume adjustments'!$J$615:$Y$655,V$17 + 1 + $H46*$H$50, V$15)</f>
        <v>8906.0467598275682</v>
      </c>
      <c r="W46" s="327">
        <f>INDEX('Volume adjustments'!$J$615:$Y$655,W$17 + 1 + $H46*$H$50, W$15)</f>
        <v>0</v>
      </c>
      <c r="X46" s="327">
        <f>INDEX('Volume adjustments'!$J$615:$Y$655,X$17 + 1 + $H46*$H$50, X$15)</f>
        <v>242.62618879110653</v>
      </c>
      <c r="Y46" s="327">
        <f>INDEX('Volume adjustments'!$J$615:$Y$655,Y$17 + 1 + $H46*$H$50, Y$15)</f>
        <v>254.04406418213782</v>
      </c>
      <c r="Z46" s="327">
        <f>INDEX('Volume adjustments'!$J$615:$Y$655,Z$17 + 1 + $H46*$H$50, Z$15)</f>
        <v>944.31876318716741</v>
      </c>
      <c r="AA46" s="327">
        <f>INDEX('Volume adjustments'!$J$615:$Y$655,AA$17 + 1 + $H46*$H$50, AA$15)</f>
        <v>9459.0109838395874</v>
      </c>
      <c r="AB46" s="327">
        <f>INDEX('Volume adjustments'!$J$615:$Y$655,AB$17 + 1 + $H46*$H$50, AB$15)</f>
        <v>0</v>
      </c>
      <c r="AC46" s="327">
        <f>INDEX('Volume adjustments'!$J$615:$Y$655,AC$17 + 1 + $H46*$H$50, AC$15)</f>
        <v>54.538650518056642</v>
      </c>
      <c r="AD46" s="327">
        <f>INDEX('Volume adjustments'!$J$615:$Y$655,AD$17 + 1 + $H46*$H$50, AD$15)</f>
        <v>203.73608192938278</v>
      </c>
      <c r="AE46" s="327">
        <f>INDEX('Volume adjustments'!$J$615:$Y$655,AE$17 + 1 + $H46*$H$50, AE$15)</f>
        <v>185.5367301259933</v>
      </c>
      <c r="AF46" s="327">
        <f>INDEX('Volume adjustments'!$J$615:$Y$655,AF$17 + 1 + $H46*$H$50, AF$15)</f>
        <v>456.18853742656722</v>
      </c>
      <c r="AG46" s="327">
        <f>INDEX('Volume adjustments'!$J$615:$Y$655,AG$17 + 1 + $H46*$H$50, AG$15)</f>
        <v>110.99311008381693</v>
      </c>
      <c r="AH46" s="327">
        <f>INDEX('Volume adjustments'!$J$615:$Y$655,AH$17 + 1 + $H46*$H$50, AH$15)</f>
        <v>0</v>
      </c>
      <c r="AI46" s="327">
        <f>INDEX('Volume adjustments'!$J$615:$Y$655,AI$17 + 1 + $H46*$H$50, AI$15)</f>
        <v>0</v>
      </c>
      <c r="AJ46" s="327">
        <f>INDEX('Volume adjustments'!$J$615:$Y$655,AJ$17 + 1 + $H46*$H$50, AJ$15)</f>
        <v>55.664655820694442</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0</v>
      </c>
      <c r="AO46" s="327">
        <f>INDEX('Volume adjustments'!$J$615:$Y$655,AO$17 + 1 + $H46*$H$50, AO$15)</f>
        <v>0</v>
      </c>
    </row>
    <row r="47" spans="1:43" x14ac:dyDescent="0.25">
      <c r="A47" s="309"/>
      <c r="E47" s="23"/>
      <c r="F47" s="62" t="s">
        <v>212</v>
      </c>
      <c r="G47" s="62" t="s">
        <v>212</v>
      </c>
      <c r="H47" s="363">
        <v>3</v>
      </c>
      <c r="J47" s="327">
        <f>INDEX('Volume adjustments'!$J$615:$Y$655,J$17 + 1 + $H47*$H$50, J$15)</f>
        <v>18141.523224043714</v>
      </c>
      <c r="K47" s="327">
        <f>INDEX('Volume adjustments'!$J$615:$Y$655,K$17 + 1 + $H47*$H$50, K$15)</f>
        <v>0</v>
      </c>
      <c r="L47" s="327">
        <f>INDEX('Volume adjustments'!$J$615:$Y$655,L$17 + 1 + $H47*$H$50, L$15)</f>
        <v>0</v>
      </c>
      <c r="M47" s="327">
        <f>INDEX('Volume adjustments'!$J$615:$Y$655,M$17 + 1 + $H47*$H$50, M$15)</f>
        <v>151.4311745226716</v>
      </c>
      <c r="N47" s="327">
        <f>INDEX('Volume adjustments'!$J$615:$Y$655,N$17 + 1 + $H47*$H$50, N$15)</f>
        <v>119.00038324708088</v>
      </c>
      <c r="O47" s="327">
        <f>INDEX('Volume adjustments'!$J$615:$Y$655,O$17 + 1 + $H47*$H$50, O$15)</f>
        <v>56.355529637135611</v>
      </c>
      <c r="P47" s="327">
        <f>INDEX('Volume adjustments'!$J$615:$Y$655,P$17 + 1 + $H47*$H$50, P$15)</f>
        <v>54.166919879086358</v>
      </c>
      <c r="Q47" s="327">
        <f>INDEX('Volume adjustments'!$J$615:$Y$655,Q$17 + 1 + $H47*$H$50, Q$15)</f>
        <v>0</v>
      </c>
      <c r="R47" s="327">
        <f>INDEX('Volume adjustments'!$J$615:$Y$655,R$17 + 1 + $H47*$H$50, R$15)</f>
        <v>0</v>
      </c>
      <c r="S47" s="327">
        <f>INDEX('Volume adjustments'!$J$615:$Y$655,S$17 + 1 + $H47*$H$50, S$15)</f>
        <v>65.580669723204153</v>
      </c>
      <c r="T47" s="327">
        <f>INDEX('Volume adjustments'!$J$615:$Y$655,T$17 + 1 + $H47*$H$50, T$15)</f>
        <v>48.417752760145071</v>
      </c>
      <c r="U47" s="327">
        <f>INDEX('Volume adjustments'!$J$615:$Y$655,U$17 + 1 + $H47*$H$50, U$15)</f>
        <v>17.782069811654303</v>
      </c>
      <c r="V47" s="327">
        <f>INDEX('Volume adjustments'!$J$615:$Y$655,V$17 + 1 + $H47*$H$50, V$15)</f>
        <v>17.757303697710491</v>
      </c>
      <c r="W47" s="327">
        <f>INDEX('Volume adjustments'!$J$615:$Y$655,W$17 + 1 + $H47*$H$50, W$15)</f>
        <v>0</v>
      </c>
      <c r="X47" s="327">
        <f>INDEX('Volume adjustments'!$J$615:$Y$655,X$17 + 1 + $H47*$H$50, X$15)</f>
        <v>0.84911437723761052</v>
      </c>
      <c r="Y47" s="327">
        <f>INDEX('Volume adjustments'!$J$615:$Y$655,Y$17 + 1 + $H47*$H$50, Y$15)</f>
        <v>0.778354845801143</v>
      </c>
      <c r="Z47" s="327">
        <f>INDEX('Volume adjustments'!$J$615:$Y$655,Z$17 + 1 + $H47*$H$50, Z$15)</f>
        <v>1.2029120344199482</v>
      </c>
      <c r="AA47" s="327">
        <f>INDEX('Volume adjustments'!$J$615:$Y$655,AA$17 + 1 + $H47*$H$50, AA$15)</f>
        <v>5.3777243891715329</v>
      </c>
      <c r="AB47" s="327">
        <f>INDEX('Volume adjustments'!$J$615:$Y$655,AB$17 + 1 + $H47*$H$50, AB$15)</f>
        <v>0</v>
      </c>
      <c r="AC47" s="327">
        <f>INDEX('Volume adjustments'!$J$615:$Y$655,AC$17 + 1 + $H47*$H$50, AC$15)</f>
        <v>1.2181069958847737</v>
      </c>
      <c r="AD47" s="327">
        <f>INDEX('Volume adjustments'!$J$615:$Y$655,AD$17 + 1 + $H47*$H$50, AD$15)</f>
        <v>0.92592592592592582</v>
      </c>
      <c r="AE47" s="327">
        <f>INDEX('Volume adjustments'!$J$615:$Y$655,AE$17 + 1 + $H47*$H$50, AE$15)</f>
        <v>0.40740740740740738</v>
      </c>
      <c r="AF47" s="327">
        <f>INDEX('Volume adjustments'!$J$615:$Y$655,AF$17 + 1 + $H47*$H$50, AF$15)</f>
        <v>0.44855967078189302</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5</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0</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7855.0138955293332</v>
      </c>
      <c r="T48" s="327">
        <f>INDEX('Volume adjustments'!$J$615:$Y$655,T$17 + 1 + $H48*$H$50, T$15)</f>
        <v>14468.786932404171</v>
      </c>
      <c r="U48" s="327">
        <f>INDEX('Volume adjustments'!$J$615:$Y$655,U$17 + 1 + $H48*$H$50, U$15)</f>
        <v>8589.4485239819223</v>
      </c>
      <c r="V48" s="327">
        <f>INDEX('Volume adjustments'!$J$615:$Y$655,V$17 + 1 + $H48*$H$50, V$15)</f>
        <v>17723.35174098075</v>
      </c>
      <c r="W48" s="327">
        <f>INDEX('Volume adjustments'!$J$615:$Y$655,W$17 + 1 + $H48*$H$50, W$15)</f>
        <v>0</v>
      </c>
      <c r="X48" s="327">
        <f>INDEX('Volume adjustments'!$J$615:$Y$655,X$17 + 1 + $H48*$H$50, X$15)</f>
        <v>22.664027250809525</v>
      </c>
      <c r="Y48" s="327">
        <f>INDEX('Volume adjustments'!$J$615:$Y$655,Y$17 + 1 + $H48*$H$50, Y$15)</f>
        <v>167.60838757575416</v>
      </c>
      <c r="Z48" s="327">
        <f>INDEX('Volume adjustments'!$J$615:$Y$655,Z$17 + 1 + $H48*$H$50, Z$15)</f>
        <v>458.41948142771128</v>
      </c>
      <c r="AA48" s="327">
        <f>INDEX('Volume adjustments'!$J$615:$Y$655,AA$17 + 1 + $H48*$H$50, AA$15)</f>
        <v>4755.3609270608431</v>
      </c>
      <c r="AB48" s="327">
        <f>INDEX('Volume adjustments'!$J$615:$Y$655,AB$17 + 1 + $H48*$H$50, AB$15)</f>
        <v>0</v>
      </c>
      <c r="AC48" s="327">
        <f>INDEX('Volume adjustments'!$J$615:$Y$655,AC$17 + 1 + $H48*$H$50, AC$15)</f>
        <v>107.38788690763144</v>
      </c>
      <c r="AD48" s="327">
        <f>INDEX('Volume adjustments'!$J$615:$Y$655,AD$17 + 1 + $H48*$H$50, AD$15)</f>
        <v>294.6896752199234</v>
      </c>
      <c r="AE48" s="327">
        <f>INDEX('Volume adjustments'!$J$615:$Y$655,AE$17 + 1 + $H48*$H$50, AE$15)</f>
        <v>266.87959867664603</v>
      </c>
      <c r="AF48" s="327">
        <f>INDEX('Volume adjustments'!$J$615:$Y$655,AF$17 + 1 + $H48*$H$50, AF$15)</f>
        <v>681.04283919579905</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1.7313376414341459</v>
      </c>
      <c r="T49" s="327">
        <f>INDEX('Volume adjustments'!$J$615:$Y$655,T$17 + 1 + $H49*$H$50, T$15)</f>
        <v>3.1890911684089054</v>
      </c>
      <c r="U49" s="327">
        <f>INDEX('Volume adjustments'!$J$615:$Y$655,U$17 + 1 + $H49*$H$50, U$15)</f>
        <v>1.8932156895603713</v>
      </c>
      <c r="V49" s="327">
        <f>INDEX('Volume adjustments'!$J$615:$Y$655,V$17 + 1 + $H49*$H$50, V$15)</f>
        <v>3.9064356103815099</v>
      </c>
      <c r="W49" s="327">
        <f>INDEX('Volume adjustments'!$J$615:$Y$655,W$17 + 1 + $H49*$H$50, W$15)</f>
        <v>0</v>
      </c>
      <c r="X49" s="327">
        <f>INDEX('Volume adjustments'!$J$615:$Y$655,X$17 + 1 + $H49*$H$50, X$15)</f>
        <v>0</v>
      </c>
      <c r="Y49" s="327">
        <f>INDEX('Volume adjustments'!$J$615:$Y$655,Y$17 + 1 + $H49*$H$50, Y$15)</f>
        <v>0</v>
      </c>
      <c r="Z49" s="327">
        <f>INDEX('Volume adjustments'!$J$615:$Y$655,Z$17 + 1 + $H49*$H$50, Z$15)</f>
        <v>0</v>
      </c>
      <c r="AA49" s="327">
        <f>INDEX('Volume adjustments'!$J$615:$Y$655,AA$17 + 1 + $H49*$H$50, AA$15)</f>
        <v>0</v>
      </c>
      <c r="AB49" s="327">
        <f>INDEX('Volume adjustments'!$J$615:$Y$655,AB$17 + 1 + $H49*$H$50, AB$15)</f>
        <v>0</v>
      </c>
      <c r="AC49" s="327">
        <f>INDEX('Volume adjustments'!$J$615:$Y$655,AC$17 + 1 + $H49*$H$50, AC$15)</f>
        <v>13.26394243711742</v>
      </c>
      <c r="AD49" s="327">
        <f>INDEX('Volume adjustments'!$J$615:$Y$655,AD$17 + 1 + $H49*$H$50, AD$15)</f>
        <v>36.398396518333207</v>
      </c>
      <c r="AE49" s="327">
        <f>INDEX('Volume adjustments'!$J$615:$Y$655,AE$17 + 1 + $H49*$H$50, AE$15)</f>
        <v>32.963453667105099</v>
      </c>
      <c r="AF49" s="327">
        <f>INDEX('Volume adjustments'!$J$615:$Y$655,AF$17 + 1 + $H49*$H$50, AF$15)</f>
        <v>84.118547039425437</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664.98130646556956</v>
      </c>
      <c r="T50" s="185">
        <f>INDEX('Volume adjustments'!$J$615:$Y$655,T$17 + 1 + $H50*$H$50, T$15)</f>
        <v>990.50319340043632</v>
      </c>
      <c r="U50" s="185">
        <f>INDEX('Volume adjustments'!$J$615:$Y$655,U$17 + 1 + $H50*$H$50, U$15)</f>
        <v>586.32218985844452</v>
      </c>
      <c r="V50" s="185">
        <f>INDEX('Volume adjustments'!$J$615:$Y$655,V$17 + 1 + $H50*$H$50, V$15)</f>
        <v>1336.6256602755495</v>
      </c>
      <c r="W50" s="185">
        <f>INDEX('Volume adjustments'!$J$615:$Y$655,W$17 + 1 + $H50*$H$50, W$15)</f>
        <v>0</v>
      </c>
      <c r="X50" s="185">
        <f>INDEX('Volume adjustments'!$J$615:$Y$655,X$17 + 1 + $H50*$H$50, X$15)</f>
        <v>3.1721949590301151</v>
      </c>
      <c r="Y50" s="185">
        <f>INDEX('Volume adjustments'!$J$615:$Y$655,Y$17 + 1 + $H50*$H$50, Y$15)</f>
        <v>3.3214769756942251</v>
      </c>
      <c r="Z50" s="185">
        <f>INDEX('Volume adjustments'!$J$615:$Y$655,Z$17 + 1 + $H50*$H$50, Z$15)</f>
        <v>12.346413366279148</v>
      </c>
      <c r="AA50" s="185">
        <f>INDEX('Volume adjustments'!$J$615:$Y$655,AA$17 + 1 + $H50*$H$50, AA$15)</f>
        <v>123.67101469899647</v>
      </c>
      <c r="AB50" s="185">
        <f>INDEX('Volume adjustments'!$J$615:$Y$655,AB$17 + 1 + $H50*$H$50, AB$15)</f>
        <v>0</v>
      </c>
      <c r="AC50" s="185">
        <f>INDEX('Volume adjustments'!$J$615:$Y$655,AC$17 + 1 + $H50*$H$50, AC$15)</f>
        <v>8.4989700049807801</v>
      </c>
      <c r="AD50" s="185">
        <f>INDEX('Volume adjustments'!$J$615:$Y$655,AD$17 + 1 + $H50*$H$50, AD$15)</f>
        <v>31.748985954040997</v>
      </c>
      <c r="AE50" s="185">
        <f>INDEX('Volume adjustments'!$J$615:$Y$655,AE$17 + 1 + $H50*$H$50, AE$15)</f>
        <v>28.912910187261801</v>
      </c>
      <c r="AF50" s="185">
        <f>INDEX('Volume adjustments'!$J$615:$Y$655,AF$17 + 1 + $H50*$H$50, AF$15)</f>
        <v>71.089633853716407</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80.46635000000002</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11.186</v>
      </c>
      <c r="K55" s="267">
        <f>Rounding!K150</f>
        <v>11.186</v>
      </c>
      <c r="L55" s="267">
        <f>Rounding!L150</f>
        <v>10.092000000000001</v>
      </c>
      <c r="M55" s="267">
        <f>Rounding!M150</f>
        <v>10.092000000000001</v>
      </c>
      <c r="N55" s="267">
        <f>Rounding!N150</f>
        <v>10.092000000000001</v>
      </c>
      <c r="O55" s="267">
        <f>Rounding!O150</f>
        <v>10.092000000000001</v>
      </c>
      <c r="P55" s="267">
        <f>Rounding!P150</f>
        <v>10.092000000000001</v>
      </c>
      <c r="Q55" s="267">
        <f>Rounding!Q150</f>
        <v>10.092000000000001</v>
      </c>
      <c r="R55" s="267">
        <f>Rounding!R150</f>
        <v>7.72</v>
      </c>
      <c r="S55" s="267">
        <f>Rounding!S150</f>
        <v>7.72</v>
      </c>
      <c r="T55" s="267">
        <f>Rounding!T150</f>
        <v>7.72</v>
      </c>
      <c r="U55" s="267">
        <f>Rounding!U150</f>
        <v>7.72</v>
      </c>
      <c r="V55" s="267">
        <f>Rounding!V150</f>
        <v>7.72</v>
      </c>
      <c r="W55" s="267">
        <f>Rounding!W150</f>
        <v>5.4279999999999999</v>
      </c>
      <c r="X55" s="267">
        <f>Rounding!X150</f>
        <v>5.4279999999999999</v>
      </c>
      <c r="Y55" s="267">
        <f>Rounding!Y150</f>
        <v>5.4279999999999999</v>
      </c>
      <c r="Z55" s="267">
        <f>Rounding!Z150</f>
        <v>5.4279999999999999</v>
      </c>
      <c r="AA55" s="267">
        <f>Rounding!AA150</f>
        <v>5.4279999999999999</v>
      </c>
      <c r="AB55" s="267">
        <f>Rounding!AB150</f>
        <v>3.984</v>
      </c>
      <c r="AC55" s="267">
        <f>Rounding!AC150</f>
        <v>3.984</v>
      </c>
      <c r="AD55" s="267">
        <f>Rounding!AD150</f>
        <v>3.984</v>
      </c>
      <c r="AE55" s="267">
        <f>Rounding!AE150</f>
        <v>3.984</v>
      </c>
      <c r="AF55" s="267">
        <f>Rounding!AF150</f>
        <v>3.984</v>
      </c>
      <c r="AG55" s="267">
        <f>Rounding!AG150</f>
        <v>26.841999999999999</v>
      </c>
      <c r="AH55" s="267">
        <f>Rounding!AH150</f>
        <v>-7.4669999999999996</v>
      </c>
      <c r="AI55" s="267">
        <f>Rounding!AI150</f>
        <v>-6.774</v>
      </c>
      <c r="AJ55" s="267">
        <f>Rounding!AJ150</f>
        <v>-7.4669999999999996</v>
      </c>
      <c r="AK55" s="267">
        <f>Rounding!AK150</f>
        <v>-7.4669999999999996</v>
      </c>
      <c r="AL55" s="267">
        <f>Rounding!AL150</f>
        <v>-6.774</v>
      </c>
      <c r="AM55" s="267">
        <f>Rounding!AM150</f>
        <v>-6.774</v>
      </c>
      <c r="AN55" s="267">
        <f>Rounding!AN150</f>
        <v>-4.3579999999999997</v>
      </c>
      <c r="AO55" s="267">
        <f>Rounding!AO150</f>
        <v>-4.3579999999999997</v>
      </c>
      <c r="AP55" s="256"/>
      <c r="AQ55" s="256"/>
    </row>
    <row r="56" spans="1:43" x14ac:dyDescent="0.25">
      <c r="E56" s="23"/>
      <c r="F56" t="s">
        <v>157</v>
      </c>
      <c r="G56" s="12" t="s">
        <v>269</v>
      </c>
      <c r="H56" s="268"/>
      <c r="I56" s="256"/>
      <c r="J56" s="268">
        <f>Rounding!J151</f>
        <v>1.2250000000000001</v>
      </c>
      <c r="K56" s="268">
        <f>Rounding!K151</f>
        <v>1.2250000000000001</v>
      </c>
      <c r="L56" s="268">
        <f>Rounding!L151</f>
        <v>1.105</v>
      </c>
      <c r="M56" s="268">
        <f>Rounding!M151</f>
        <v>1.105</v>
      </c>
      <c r="N56" s="268">
        <f>Rounding!N151</f>
        <v>1.105</v>
      </c>
      <c r="O56" s="268">
        <f>Rounding!O151</f>
        <v>1.105</v>
      </c>
      <c r="P56" s="268">
        <f>Rounding!P151</f>
        <v>1.105</v>
      </c>
      <c r="Q56" s="268">
        <f>Rounding!Q151</f>
        <v>1.105</v>
      </c>
      <c r="R56" s="268">
        <f>Rounding!R151</f>
        <v>0.83199999999999996</v>
      </c>
      <c r="S56" s="268">
        <f>Rounding!S151</f>
        <v>0.83199999999999996</v>
      </c>
      <c r="T56" s="268">
        <f>Rounding!T151</f>
        <v>0.83199999999999996</v>
      </c>
      <c r="U56" s="268">
        <f>Rounding!U151</f>
        <v>0.83199999999999996</v>
      </c>
      <c r="V56" s="268">
        <f>Rounding!V151</f>
        <v>0.83199999999999996</v>
      </c>
      <c r="W56" s="268">
        <f>Rounding!W151</f>
        <v>0.56200000000000006</v>
      </c>
      <c r="X56" s="268">
        <f>Rounding!X151</f>
        <v>0.56200000000000006</v>
      </c>
      <c r="Y56" s="268">
        <f>Rounding!Y151</f>
        <v>0.56200000000000006</v>
      </c>
      <c r="Z56" s="268">
        <f>Rounding!Z151</f>
        <v>0.56200000000000006</v>
      </c>
      <c r="AA56" s="268">
        <f>Rounding!AA151</f>
        <v>0.56200000000000006</v>
      </c>
      <c r="AB56" s="268">
        <f>Rounding!AB151</f>
        <v>0.4</v>
      </c>
      <c r="AC56" s="268">
        <f>Rounding!AC151</f>
        <v>0.4</v>
      </c>
      <c r="AD56" s="268">
        <f>Rounding!AD151</f>
        <v>0.4</v>
      </c>
      <c r="AE56" s="268">
        <f>Rounding!AE151</f>
        <v>0.4</v>
      </c>
      <c r="AF56" s="268">
        <f>Rounding!AF151</f>
        <v>0.4</v>
      </c>
      <c r="AG56" s="268">
        <f>Rounding!AG151</f>
        <v>3.2029999999999998</v>
      </c>
      <c r="AH56" s="268">
        <f>Rounding!AH151</f>
        <v>-0.81699999999999995</v>
      </c>
      <c r="AI56" s="268">
        <f>Rounding!AI151</f>
        <v>-0.73499999999999999</v>
      </c>
      <c r="AJ56" s="268">
        <f>Rounding!AJ151</f>
        <v>-0.81699999999999995</v>
      </c>
      <c r="AK56" s="268">
        <f>Rounding!AK151</f>
        <v>-0.81699999999999995</v>
      </c>
      <c r="AL56" s="268">
        <f>Rounding!AL151</f>
        <v>-0.73499999999999999</v>
      </c>
      <c r="AM56" s="268">
        <f>Rounding!AM151</f>
        <v>-0.73499999999999999</v>
      </c>
      <c r="AN56" s="268">
        <f>Rounding!AN151</f>
        <v>-0.44800000000000001</v>
      </c>
      <c r="AO56" s="268">
        <f>Rounding!AO151</f>
        <v>-0.44800000000000001</v>
      </c>
      <c r="AP56" s="256"/>
      <c r="AQ56" s="256"/>
    </row>
    <row r="57" spans="1:43" x14ac:dyDescent="0.25">
      <c r="E57" s="23"/>
      <c r="F57" t="s">
        <v>158</v>
      </c>
      <c r="G57" s="12" t="s">
        <v>269</v>
      </c>
      <c r="H57" s="268"/>
      <c r="I57" s="256"/>
      <c r="J57" s="268">
        <f>Rounding!J152</f>
        <v>0.13400000000000001</v>
      </c>
      <c r="K57" s="268">
        <f>Rounding!K152</f>
        <v>0.13400000000000001</v>
      </c>
      <c r="L57" s="268">
        <f>Rounding!L152</f>
        <v>0.121</v>
      </c>
      <c r="M57" s="268">
        <f>Rounding!M152</f>
        <v>0.121</v>
      </c>
      <c r="N57" s="268">
        <f>Rounding!N152</f>
        <v>0.121</v>
      </c>
      <c r="O57" s="268">
        <f>Rounding!O152</f>
        <v>0.121</v>
      </c>
      <c r="P57" s="268">
        <f>Rounding!P152</f>
        <v>0.121</v>
      </c>
      <c r="Q57" s="268">
        <f>Rounding!Q152</f>
        <v>0.121</v>
      </c>
      <c r="R57" s="268">
        <f>Rounding!R152</f>
        <v>9.8000000000000004E-2</v>
      </c>
      <c r="S57" s="268">
        <f>Rounding!S152</f>
        <v>9.8000000000000004E-2</v>
      </c>
      <c r="T57" s="268">
        <f>Rounding!T152</f>
        <v>9.8000000000000004E-2</v>
      </c>
      <c r="U57" s="268">
        <f>Rounding!U152</f>
        <v>9.8000000000000004E-2</v>
      </c>
      <c r="V57" s="268">
        <f>Rounding!V152</f>
        <v>9.8000000000000004E-2</v>
      </c>
      <c r="W57" s="268">
        <f>Rounding!W152</f>
        <v>7.9000000000000001E-2</v>
      </c>
      <c r="X57" s="268">
        <f>Rounding!X152</f>
        <v>7.9000000000000001E-2</v>
      </c>
      <c r="Y57" s="268">
        <f>Rounding!Y152</f>
        <v>7.9000000000000001E-2</v>
      </c>
      <c r="Z57" s="268">
        <f>Rounding!Z152</f>
        <v>7.9000000000000001E-2</v>
      </c>
      <c r="AA57" s="268">
        <f>Rounding!AA152</f>
        <v>7.9000000000000001E-2</v>
      </c>
      <c r="AB57" s="268">
        <f>Rounding!AB152</f>
        <v>6.0999999999999999E-2</v>
      </c>
      <c r="AC57" s="268">
        <f>Rounding!AC152</f>
        <v>6.0999999999999999E-2</v>
      </c>
      <c r="AD57" s="268">
        <f>Rounding!AD152</f>
        <v>6.0999999999999999E-2</v>
      </c>
      <c r="AE57" s="268">
        <f>Rounding!AE152</f>
        <v>6.0999999999999999E-2</v>
      </c>
      <c r="AF57" s="268">
        <f>Rounding!AF152</f>
        <v>6.0999999999999999E-2</v>
      </c>
      <c r="AG57" s="268">
        <f>Rounding!AG152</f>
        <v>2.3050000000000002</v>
      </c>
      <c r="AH57" s="268">
        <f>Rounding!AH152</f>
        <v>-8.8999999999999996E-2</v>
      </c>
      <c r="AI57" s="268">
        <f>Rounding!AI152</f>
        <v>-8.4000000000000005E-2</v>
      </c>
      <c r="AJ57" s="268">
        <f>Rounding!AJ152</f>
        <v>-8.8999999999999996E-2</v>
      </c>
      <c r="AK57" s="268">
        <f>Rounding!AK152</f>
        <v>-8.8999999999999996E-2</v>
      </c>
      <c r="AL57" s="268">
        <f>Rounding!AL152</f>
        <v>-8.4000000000000005E-2</v>
      </c>
      <c r="AM57" s="268">
        <f>Rounding!AM152</f>
        <v>-8.4000000000000005E-2</v>
      </c>
      <c r="AN57" s="268">
        <f>Rounding!AN152</f>
        <v>-6.4000000000000001E-2</v>
      </c>
      <c r="AO57" s="268">
        <f>Rounding!AO152</f>
        <v>-6.4000000000000001E-2</v>
      </c>
      <c r="AP57" s="256"/>
      <c r="AQ57" s="256"/>
    </row>
    <row r="58" spans="1:43" x14ac:dyDescent="0.25">
      <c r="E58" s="23"/>
      <c r="F58" t="s">
        <v>159</v>
      </c>
      <c r="G58" s="12" t="s">
        <v>270</v>
      </c>
      <c r="H58" s="41"/>
      <c r="J58" s="110">
        <f>Rounding!J153</f>
        <v>14.54</v>
      </c>
      <c r="K58" s="110">
        <f>Rounding!K153</f>
        <v>0</v>
      </c>
      <c r="L58" s="110">
        <f>Rounding!L153</f>
        <v>12.14</v>
      </c>
      <c r="M58" s="110">
        <f>Rounding!M153</f>
        <v>16.11</v>
      </c>
      <c r="N58" s="110">
        <f>Rounding!N153</f>
        <v>31.78</v>
      </c>
      <c r="O58" s="110">
        <f>Rounding!O153</f>
        <v>59.98</v>
      </c>
      <c r="P58" s="110">
        <f>Rounding!P153</f>
        <v>165.09</v>
      </c>
      <c r="Q58" s="110">
        <f>Rounding!Q153</f>
        <v>0</v>
      </c>
      <c r="R58" s="110">
        <f>Rounding!R153</f>
        <v>18.170000000000002</v>
      </c>
      <c r="S58" s="110">
        <f>Rounding!S153</f>
        <v>263.5</v>
      </c>
      <c r="T58" s="110">
        <f>Rounding!T153</f>
        <v>509.48</v>
      </c>
      <c r="U58" s="110">
        <f>Rounding!U153</f>
        <v>822.01</v>
      </c>
      <c r="V58" s="110">
        <f>Rounding!V153</f>
        <v>1930.64</v>
      </c>
      <c r="W58" s="110">
        <f>Rounding!W153</f>
        <v>14.23</v>
      </c>
      <c r="X58" s="110">
        <f>Rounding!X153</f>
        <v>259.55</v>
      </c>
      <c r="Y58" s="110">
        <f>Rounding!Y153</f>
        <v>505.54</v>
      </c>
      <c r="Z58" s="110">
        <f>Rounding!Z153</f>
        <v>818.06</v>
      </c>
      <c r="AA58" s="110">
        <f>Rounding!AA153</f>
        <v>1926.69</v>
      </c>
      <c r="AB58" s="110">
        <f>Rounding!AB153</f>
        <v>129.81</v>
      </c>
      <c r="AC58" s="110">
        <f>Rounding!AC153</f>
        <v>1363.13</v>
      </c>
      <c r="AD58" s="110">
        <f>Rounding!AD153</f>
        <v>4661.6099999999997</v>
      </c>
      <c r="AE58" s="110">
        <f>Rounding!AE153</f>
        <v>9436.27</v>
      </c>
      <c r="AF58" s="110">
        <f>Rounding!AF153</f>
        <v>20912.8</v>
      </c>
      <c r="AG58" s="110">
        <f>Rounding!AG153</f>
        <v>0</v>
      </c>
      <c r="AH58" s="110">
        <f>Rounding!AH153</f>
        <v>0</v>
      </c>
      <c r="AI58" s="110">
        <f>Rounding!AI153</f>
        <v>0</v>
      </c>
      <c r="AJ58" s="110">
        <f>Rounding!AJ153</f>
        <v>0</v>
      </c>
      <c r="AK58" s="110">
        <f>Rounding!AK153</f>
        <v>0</v>
      </c>
      <c r="AL58" s="110">
        <f>Rounding!AL153</f>
        <v>0</v>
      </c>
      <c r="AM58" s="110">
        <f>Rounding!AM153</f>
        <v>0</v>
      </c>
      <c r="AN58" s="110">
        <f>Rounding!AN153</f>
        <v>81.12</v>
      </c>
      <c r="AO58" s="110">
        <f>Rounding!AO153</f>
        <v>81.12</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4.54</v>
      </c>
      <c r="S59" s="110">
        <f>Rounding!S154</f>
        <v>4.54</v>
      </c>
      <c r="T59" s="110">
        <f>Rounding!T154</f>
        <v>4.54</v>
      </c>
      <c r="U59" s="110">
        <f>Rounding!U154</f>
        <v>4.54</v>
      </c>
      <c r="V59" s="110">
        <f>Rounding!V154</f>
        <v>4.54</v>
      </c>
      <c r="W59" s="110">
        <f>Rounding!W154</f>
        <v>4.72</v>
      </c>
      <c r="X59" s="110">
        <f>Rounding!X154</f>
        <v>4.72</v>
      </c>
      <c r="Y59" s="110">
        <f>Rounding!Y154</f>
        <v>4.72</v>
      </c>
      <c r="Z59" s="110">
        <f>Rounding!Z154</f>
        <v>4.72</v>
      </c>
      <c r="AA59" s="110">
        <f>Rounding!AA154</f>
        <v>4.72</v>
      </c>
      <c r="AB59" s="110">
        <f>Rounding!AB154</f>
        <v>4.84</v>
      </c>
      <c r="AC59" s="110">
        <f>Rounding!AC154</f>
        <v>4.84</v>
      </c>
      <c r="AD59" s="110">
        <f>Rounding!AD154</f>
        <v>4.84</v>
      </c>
      <c r="AE59" s="110">
        <f>Rounding!AE154</f>
        <v>4.84</v>
      </c>
      <c r="AF59" s="110">
        <f>Rounding!AF154</f>
        <v>4.84</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8.4700000000000006</v>
      </c>
      <c r="S60" s="110">
        <f>Rounding!S155</f>
        <v>8.4700000000000006</v>
      </c>
      <c r="T60" s="110">
        <f>Rounding!T155</f>
        <v>8.4700000000000006</v>
      </c>
      <c r="U60" s="110">
        <f>Rounding!U155</f>
        <v>8.4700000000000006</v>
      </c>
      <c r="V60" s="110">
        <f>Rounding!V155</f>
        <v>8.4700000000000006</v>
      </c>
      <c r="W60" s="110">
        <f>Rounding!W155</f>
        <v>7.9</v>
      </c>
      <c r="X60" s="110">
        <f>Rounding!X155</f>
        <v>7.9</v>
      </c>
      <c r="Y60" s="110">
        <f>Rounding!Y155</f>
        <v>7.9</v>
      </c>
      <c r="Z60" s="110">
        <f>Rounding!Z155</f>
        <v>7.9</v>
      </c>
      <c r="AA60" s="110">
        <f>Rounding!AA155</f>
        <v>7.9</v>
      </c>
      <c r="AB60" s="110">
        <f>Rounding!AB155</f>
        <v>8.41</v>
      </c>
      <c r="AC60" s="110">
        <f>Rounding!AC155</f>
        <v>8.41</v>
      </c>
      <c r="AD60" s="110">
        <f>Rounding!AD155</f>
        <v>8.41</v>
      </c>
      <c r="AE60" s="110">
        <f>Rounding!AE155</f>
        <v>8.41</v>
      </c>
      <c r="AF60" s="110">
        <f>Rounding!AF155</f>
        <v>8.41</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0.17</v>
      </c>
      <c r="S61" s="272">
        <f>Rounding!S156</f>
        <v>0.17</v>
      </c>
      <c r="T61" s="272">
        <f>Rounding!T156</f>
        <v>0.17</v>
      </c>
      <c r="U61" s="272">
        <f>Rounding!U156</f>
        <v>0.17</v>
      </c>
      <c r="V61" s="272">
        <f>Rounding!V156</f>
        <v>0.17</v>
      </c>
      <c r="W61" s="272">
        <f>Rounding!W156</f>
        <v>0.121</v>
      </c>
      <c r="X61" s="272">
        <f>Rounding!X156</f>
        <v>0.121</v>
      </c>
      <c r="Y61" s="272">
        <f>Rounding!Y156</f>
        <v>0.121</v>
      </c>
      <c r="Z61" s="272">
        <f>Rounding!Z156</f>
        <v>0.121</v>
      </c>
      <c r="AA61" s="272">
        <f>Rounding!AA156</f>
        <v>0.121</v>
      </c>
      <c r="AB61" s="272">
        <f>Rounding!AB156</f>
        <v>8.3000000000000004E-2</v>
      </c>
      <c r="AC61" s="272">
        <f>Rounding!AC156</f>
        <v>8.3000000000000004E-2</v>
      </c>
      <c r="AD61" s="272">
        <f>Rounding!AD156</f>
        <v>8.3000000000000004E-2</v>
      </c>
      <c r="AE61" s="272">
        <f>Rounding!AE156</f>
        <v>8.3000000000000004E-2</v>
      </c>
      <c r="AF61" s="272">
        <f>Rounding!AF156</f>
        <v>8.3000000000000004E-2</v>
      </c>
      <c r="AG61" s="272">
        <f>Rounding!AG156</f>
        <v>0</v>
      </c>
      <c r="AH61" s="272">
        <f>Rounding!AH156</f>
        <v>0</v>
      </c>
      <c r="AI61" s="272">
        <f>Rounding!AI156</f>
        <v>0</v>
      </c>
      <c r="AJ61" s="272">
        <f>Rounding!AJ156</f>
        <v>0.19</v>
      </c>
      <c r="AK61" s="272">
        <f>Rounding!AK156</f>
        <v>0</v>
      </c>
      <c r="AL61" s="272">
        <f>Rounding!AL156</f>
        <v>0.155</v>
      </c>
      <c r="AM61" s="272">
        <f>Rounding!AM156</f>
        <v>0</v>
      </c>
      <c r="AN61" s="272">
        <f>Rounding!AN156</f>
        <v>0.129</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7.4710000000000001</v>
      </c>
      <c r="K64" s="267">
        <f>Rounding!K159</f>
        <v>7.4710000000000001</v>
      </c>
      <c r="L64" s="267">
        <f>Rounding!L159</f>
        <v>6.7409999999999997</v>
      </c>
      <c r="M64" s="267">
        <f>Rounding!M159</f>
        <v>6.7409999999999997</v>
      </c>
      <c r="N64" s="267">
        <f>Rounding!N159</f>
        <v>6.7409999999999997</v>
      </c>
      <c r="O64" s="267">
        <f>Rounding!O159</f>
        <v>6.7409999999999997</v>
      </c>
      <c r="P64" s="267">
        <f>Rounding!P159</f>
        <v>6.7409999999999997</v>
      </c>
      <c r="Q64" s="267">
        <f>Rounding!Q159</f>
        <v>6.7409999999999997</v>
      </c>
      <c r="R64" s="267">
        <f>Rounding!R159</f>
        <v>5.1559999999999997</v>
      </c>
      <c r="S64" s="267">
        <f>Rounding!S159</f>
        <v>5.1559999999999997</v>
      </c>
      <c r="T64" s="267">
        <f>Rounding!T159</f>
        <v>5.1559999999999997</v>
      </c>
      <c r="U64" s="267">
        <f>Rounding!U159</f>
        <v>5.1559999999999997</v>
      </c>
      <c r="V64" s="267">
        <f>Rounding!V159</f>
        <v>5.1559999999999997</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17.928999999999998</v>
      </c>
      <c r="AH64" s="267">
        <f>Rounding!AH159</f>
        <v>-7.4669999999999996</v>
      </c>
      <c r="AI64" s="267">
        <f>Rounding!AI159</f>
        <v>0</v>
      </c>
      <c r="AJ64" s="267">
        <f>Rounding!AJ159</f>
        <v>-7.4669999999999996</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0.81799999999999995</v>
      </c>
      <c r="K65" s="268">
        <f>Rounding!K160</f>
        <v>0.81799999999999995</v>
      </c>
      <c r="L65" s="268">
        <f>Rounding!L160</f>
        <v>0.73799999999999999</v>
      </c>
      <c r="M65" s="268">
        <f>Rounding!M160</f>
        <v>0.73799999999999999</v>
      </c>
      <c r="N65" s="268">
        <f>Rounding!N160</f>
        <v>0.73799999999999999</v>
      </c>
      <c r="O65" s="268">
        <f>Rounding!O160</f>
        <v>0.73799999999999999</v>
      </c>
      <c r="P65" s="268">
        <f>Rounding!P160</f>
        <v>0.73799999999999999</v>
      </c>
      <c r="Q65" s="268">
        <f>Rounding!Q160</f>
        <v>0.73799999999999999</v>
      </c>
      <c r="R65" s="268">
        <f>Rounding!R160</f>
        <v>0.55600000000000005</v>
      </c>
      <c r="S65" s="268">
        <f>Rounding!S160</f>
        <v>0.55600000000000005</v>
      </c>
      <c r="T65" s="268">
        <f>Rounding!T160</f>
        <v>0.55600000000000005</v>
      </c>
      <c r="U65" s="268">
        <f>Rounding!U160</f>
        <v>0.55600000000000005</v>
      </c>
      <c r="V65" s="268">
        <f>Rounding!V160</f>
        <v>0.55600000000000005</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2.1389999999999998</v>
      </c>
      <c r="AH65" s="268">
        <f>Rounding!AH160</f>
        <v>-0.81699999999999995</v>
      </c>
      <c r="AI65" s="268">
        <f>Rounding!AI160</f>
        <v>0</v>
      </c>
      <c r="AJ65" s="268">
        <f>Rounding!AJ160</f>
        <v>-0.81699999999999995</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8.8999999999999996E-2</v>
      </c>
      <c r="K66" s="268">
        <f>Rounding!K161</f>
        <v>8.8999999999999996E-2</v>
      </c>
      <c r="L66" s="268">
        <f>Rounding!L161</f>
        <v>8.1000000000000003E-2</v>
      </c>
      <c r="M66" s="268">
        <f>Rounding!M161</f>
        <v>8.1000000000000003E-2</v>
      </c>
      <c r="N66" s="268">
        <f>Rounding!N161</f>
        <v>8.1000000000000003E-2</v>
      </c>
      <c r="O66" s="268">
        <f>Rounding!O161</f>
        <v>8.1000000000000003E-2</v>
      </c>
      <c r="P66" s="268">
        <f>Rounding!P161</f>
        <v>8.1000000000000003E-2</v>
      </c>
      <c r="Q66" s="268">
        <f>Rounding!Q161</f>
        <v>8.1000000000000003E-2</v>
      </c>
      <c r="R66" s="268">
        <f>Rounding!R161</f>
        <v>6.5000000000000002E-2</v>
      </c>
      <c r="S66" s="268">
        <f>Rounding!S161</f>
        <v>6.5000000000000002E-2</v>
      </c>
      <c r="T66" s="268">
        <f>Rounding!T161</f>
        <v>6.5000000000000002E-2</v>
      </c>
      <c r="U66" s="268">
        <f>Rounding!U161</f>
        <v>6.5000000000000002E-2</v>
      </c>
      <c r="V66" s="268">
        <f>Rounding!V161</f>
        <v>6.5000000000000002E-2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1.5389999999999999</v>
      </c>
      <c r="AH66" s="268">
        <f>Rounding!AH161</f>
        <v>-8.8999999999999996E-2</v>
      </c>
      <c r="AI66" s="268">
        <f>Rounding!AI161</f>
        <v>0</v>
      </c>
      <c r="AJ66" s="268">
        <f>Rounding!AJ161</f>
        <v>-8.8999999999999996E-2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9.8000000000000007</v>
      </c>
      <c r="K67" s="110">
        <f>Rounding!K162</f>
        <v>0</v>
      </c>
      <c r="L67" s="110">
        <f>Rounding!L162</f>
        <v>8.17</v>
      </c>
      <c r="M67" s="110">
        <f>Rounding!M162</f>
        <v>10.82</v>
      </c>
      <c r="N67" s="110">
        <f>Rounding!N162</f>
        <v>21.29</v>
      </c>
      <c r="O67" s="110">
        <f>Rounding!O162</f>
        <v>40.119999999999997</v>
      </c>
      <c r="P67" s="110">
        <f>Rounding!P162</f>
        <v>110.33</v>
      </c>
      <c r="Q67" s="110">
        <f>Rounding!Q162</f>
        <v>0</v>
      </c>
      <c r="R67" s="110">
        <f>Rounding!R162</f>
        <v>12.2</v>
      </c>
      <c r="S67" s="110">
        <f>Rounding!S162</f>
        <v>176.06</v>
      </c>
      <c r="T67" s="110">
        <f>Rounding!T162</f>
        <v>340.36</v>
      </c>
      <c r="U67" s="110">
        <f>Rounding!U162</f>
        <v>549.1</v>
      </c>
      <c r="V67" s="110">
        <f>Rounding!V162</f>
        <v>1289.58</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3.03</v>
      </c>
      <c r="S68" s="110">
        <f>Rounding!S163</f>
        <v>3.03</v>
      </c>
      <c r="T68" s="110">
        <f>Rounding!T163</f>
        <v>3.03</v>
      </c>
      <c r="U68" s="110">
        <f>Rounding!U163</f>
        <v>3.03</v>
      </c>
      <c r="V68" s="110">
        <f>Rounding!V163</f>
        <v>3.03</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5.66</v>
      </c>
      <c r="S69" s="110">
        <f>Rounding!S164</f>
        <v>5.66</v>
      </c>
      <c r="T69" s="110">
        <f>Rounding!T164</f>
        <v>5.66</v>
      </c>
      <c r="U69" s="110">
        <f>Rounding!U164</f>
        <v>5.66</v>
      </c>
      <c r="V69" s="110">
        <f>Rounding!V164</f>
        <v>5.66</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0.114</v>
      </c>
      <c r="S70" s="272">
        <f>Rounding!S165</f>
        <v>0.114</v>
      </c>
      <c r="T70" s="272">
        <f>Rounding!T165</f>
        <v>0.114</v>
      </c>
      <c r="U70" s="272">
        <f>Rounding!U165</f>
        <v>0.114</v>
      </c>
      <c r="V70" s="272">
        <f>Rounding!V165</f>
        <v>0.114</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0.19</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4.6520000000000001</v>
      </c>
      <c r="K73" s="267">
        <f>Rounding!K168</f>
        <v>4.6520000000000001</v>
      </c>
      <c r="L73" s="267">
        <f>Rounding!L168</f>
        <v>4.1970000000000001</v>
      </c>
      <c r="M73" s="267">
        <f>Rounding!M168</f>
        <v>4.1970000000000001</v>
      </c>
      <c r="N73" s="267">
        <f>Rounding!N168</f>
        <v>4.1970000000000001</v>
      </c>
      <c r="O73" s="267">
        <f>Rounding!O168</f>
        <v>4.1970000000000001</v>
      </c>
      <c r="P73" s="267">
        <f>Rounding!P168</f>
        <v>4.1970000000000001</v>
      </c>
      <c r="Q73" s="267">
        <f>Rounding!Q168</f>
        <v>4.1970000000000001</v>
      </c>
      <c r="R73" s="267">
        <f>Rounding!R168</f>
        <v>3.21</v>
      </c>
      <c r="S73" s="267">
        <f>Rounding!S168</f>
        <v>3.21</v>
      </c>
      <c r="T73" s="267">
        <f>Rounding!T168</f>
        <v>3.21</v>
      </c>
      <c r="U73" s="267">
        <f>Rounding!U168</f>
        <v>3.21</v>
      </c>
      <c r="V73" s="267">
        <f>Rounding!V168</f>
        <v>3.21</v>
      </c>
      <c r="W73" s="267">
        <f>Rounding!W168</f>
        <v>3.4790000000000001</v>
      </c>
      <c r="X73" s="267">
        <f>Rounding!X168</f>
        <v>3.4790000000000001</v>
      </c>
      <c r="Y73" s="267">
        <f>Rounding!Y168</f>
        <v>3.4790000000000001</v>
      </c>
      <c r="Z73" s="267">
        <f>Rounding!Z168</f>
        <v>3.4790000000000001</v>
      </c>
      <c r="AA73" s="267">
        <f>Rounding!AA168</f>
        <v>3.4790000000000001</v>
      </c>
      <c r="AB73" s="267">
        <f>Rounding!AB168</f>
        <v>3.081</v>
      </c>
      <c r="AC73" s="267">
        <f>Rounding!AC168</f>
        <v>3.081</v>
      </c>
      <c r="AD73" s="267">
        <f>Rounding!AD168</f>
        <v>3.081</v>
      </c>
      <c r="AE73" s="267">
        <f>Rounding!AE168</f>
        <v>3.081</v>
      </c>
      <c r="AF73" s="267">
        <f>Rounding!AF168</f>
        <v>3.081</v>
      </c>
      <c r="AG73" s="267">
        <f>Rounding!AG168</f>
        <v>11.162000000000001</v>
      </c>
      <c r="AH73" s="267">
        <f>Rounding!AH168</f>
        <v>-7.4669999999999996</v>
      </c>
      <c r="AI73" s="267">
        <f>Rounding!AI168</f>
        <v>-6.774</v>
      </c>
      <c r="AJ73" s="267">
        <f>Rounding!AJ168</f>
        <v>-7.4669999999999996</v>
      </c>
      <c r="AK73" s="267">
        <f>Rounding!AK168</f>
        <v>0</v>
      </c>
      <c r="AL73" s="267">
        <f>Rounding!AL168</f>
        <v>-6.774</v>
      </c>
      <c r="AM73" s="267">
        <f>Rounding!AM168</f>
        <v>0</v>
      </c>
      <c r="AN73" s="267">
        <f>Rounding!AN168</f>
        <v>-4.3579999999999997</v>
      </c>
      <c r="AO73" s="267">
        <f>Rounding!AO168</f>
        <v>0</v>
      </c>
      <c r="AP73" s="256"/>
      <c r="AQ73" s="256"/>
    </row>
    <row r="74" spans="3:43" x14ac:dyDescent="0.25">
      <c r="C74" s="78"/>
      <c r="F74" t="s">
        <v>157</v>
      </c>
      <c r="G74" s="12" t="s">
        <v>269</v>
      </c>
      <c r="H74" s="268"/>
      <c r="I74" s="256"/>
      <c r="J74" s="268">
        <f>Rounding!J169</f>
        <v>0.50900000000000001</v>
      </c>
      <c r="K74" s="268">
        <f>Rounding!K169</f>
        <v>0.50900000000000001</v>
      </c>
      <c r="L74" s="268">
        <f>Rounding!L169</f>
        <v>0.45900000000000002</v>
      </c>
      <c r="M74" s="268">
        <f>Rounding!M169</f>
        <v>0.45900000000000002</v>
      </c>
      <c r="N74" s="268">
        <f>Rounding!N169</f>
        <v>0.45900000000000002</v>
      </c>
      <c r="O74" s="268">
        <f>Rounding!O169</f>
        <v>0.45900000000000002</v>
      </c>
      <c r="P74" s="268">
        <f>Rounding!P169</f>
        <v>0.45900000000000002</v>
      </c>
      <c r="Q74" s="268">
        <f>Rounding!Q169</f>
        <v>0.45900000000000002</v>
      </c>
      <c r="R74" s="268">
        <f>Rounding!R169</f>
        <v>0.34599999999999997</v>
      </c>
      <c r="S74" s="268">
        <f>Rounding!S169</f>
        <v>0.34599999999999997</v>
      </c>
      <c r="T74" s="268">
        <f>Rounding!T169</f>
        <v>0.34599999999999997</v>
      </c>
      <c r="U74" s="268">
        <f>Rounding!U169</f>
        <v>0.34599999999999997</v>
      </c>
      <c r="V74" s="268">
        <f>Rounding!V169</f>
        <v>0.34599999999999997</v>
      </c>
      <c r="W74" s="268">
        <f>Rounding!W169</f>
        <v>0.36</v>
      </c>
      <c r="X74" s="268">
        <f>Rounding!X169</f>
        <v>0.36</v>
      </c>
      <c r="Y74" s="268">
        <f>Rounding!Y169</f>
        <v>0.36</v>
      </c>
      <c r="Z74" s="268">
        <f>Rounding!Z169</f>
        <v>0.36</v>
      </c>
      <c r="AA74" s="268">
        <f>Rounding!AA169</f>
        <v>0.36</v>
      </c>
      <c r="AB74" s="268">
        <f>Rounding!AB169</f>
        <v>0.309</v>
      </c>
      <c r="AC74" s="268">
        <f>Rounding!AC169</f>
        <v>0.309</v>
      </c>
      <c r="AD74" s="268">
        <f>Rounding!AD169</f>
        <v>0.309</v>
      </c>
      <c r="AE74" s="268">
        <f>Rounding!AE169</f>
        <v>0.309</v>
      </c>
      <c r="AF74" s="268">
        <f>Rounding!AF169</f>
        <v>0.309</v>
      </c>
      <c r="AG74" s="268">
        <f>Rounding!AG169</f>
        <v>1.3320000000000001</v>
      </c>
      <c r="AH74" s="268">
        <f>Rounding!AH169</f>
        <v>-0.81699999999999995</v>
      </c>
      <c r="AI74" s="268">
        <f>Rounding!AI169</f>
        <v>-0.73499999999999999</v>
      </c>
      <c r="AJ74" s="268">
        <f>Rounding!AJ169</f>
        <v>-0.81699999999999995</v>
      </c>
      <c r="AK74" s="268">
        <f>Rounding!AK169</f>
        <v>0</v>
      </c>
      <c r="AL74" s="268">
        <f>Rounding!AL169</f>
        <v>-0.73499999999999999</v>
      </c>
      <c r="AM74" s="268">
        <f>Rounding!AM169</f>
        <v>0</v>
      </c>
      <c r="AN74" s="268">
        <f>Rounding!AN169</f>
        <v>-0.44800000000000001</v>
      </c>
      <c r="AO74" s="268">
        <f>Rounding!AO169</f>
        <v>0</v>
      </c>
      <c r="AP74" s="256"/>
      <c r="AQ74" s="256"/>
    </row>
    <row r="75" spans="3:43" x14ac:dyDescent="0.25">
      <c r="C75" s="78"/>
      <c r="F75" t="s">
        <v>158</v>
      </c>
      <c r="G75" s="12" t="s">
        <v>269</v>
      </c>
      <c r="H75" s="268"/>
      <c r="I75" s="256"/>
      <c r="J75" s="268">
        <f>Rounding!J170</f>
        <v>5.6000000000000001E-2</v>
      </c>
      <c r="K75" s="268">
        <f>Rounding!K170</f>
        <v>5.6000000000000001E-2</v>
      </c>
      <c r="L75" s="268">
        <f>Rounding!L170</f>
        <v>0.05</v>
      </c>
      <c r="M75" s="268">
        <f>Rounding!M170</f>
        <v>0.05</v>
      </c>
      <c r="N75" s="268">
        <f>Rounding!N170</f>
        <v>0.05</v>
      </c>
      <c r="O75" s="268">
        <f>Rounding!O170</f>
        <v>0.05</v>
      </c>
      <c r="P75" s="268">
        <f>Rounding!P170</f>
        <v>0.05</v>
      </c>
      <c r="Q75" s="268">
        <f>Rounding!Q170</f>
        <v>0.05</v>
      </c>
      <c r="R75" s="268">
        <f>Rounding!R170</f>
        <v>4.1000000000000002E-2</v>
      </c>
      <c r="S75" s="268">
        <f>Rounding!S170</f>
        <v>4.1000000000000002E-2</v>
      </c>
      <c r="T75" s="268">
        <f>Rounding!T170</f>
        <v>4.1000000000000002E-2</v>
      </c>
      <c r="U75" s="268">
        <f>Rounding!U170</f>
        <v>4.1000000000000002E-2</v>
      </c>
      <c r="V75" s="268">
        <f>Rounding!V170</f>
        <v>4.1000000000000002E-2</v>
      </c>
      <c r="W75" s="268">
        <f>Rounding!W170</f>
        <v>0.05</v>
      </c>
      <c r="X75" s="268">
        <f>Rounding!X170</f>
        <v>0.05</v>
      </c>
      <c r="Y75" s="268">
        <f>Rounding!Y170</f>
        <v>0.05</v>
      </c>
      <c r="Z75" s="268">
        <f>Rounding!Z170</f>
        <v>0.05</v>
      </c>
      <c r="AA75" s="268">
        <f>Rounding!AA170</f>
        <v>0.05</v>
      </c>
      <c r="AB75" s="268">
        <f>Rounding!AB170</f>
        <v>4.7E-2</v>
      </c>
      <c r="AC75" s="268">
        <f>Rounding!AC170</f>
        <v>4.7E-2</v>
      </c>
      <c r="AD75" s="268">
        <f>Rounding!AD170</f>
        <v>4.7E-2</v>
      </c>
      <c r="AE75" s="268">
        <f>Rounding!AE170</f>
        <v>4.7E-2</v>
      </c>
      <c r="AF75" s="268">
        <f>Rounding!AF170</f>
        <v>4.7E-2</v>
      </c>
      <c r="AG75" s="268">
        <f>Rounding!AG170</f>
        <v>0.95799999999999996</v>
      </c>
      <c r="AH75" s="268">
        <f>Rounding!AH170</f>
        <v>-8.8999999999999996E-2</v>
      </c>
      <c r="AI75" s="268">
        <f>Rounding!AI170</f>
        <v>-8.4000000000000005E-2</v>
      </c>
      <c r="AJ75" s="268">
        <f>Rounding!AJ170</f>
        <v>-8.8999999999999996E-2</v>
      </c>
      <c r="AK75" s="268">
        <f>Rounding!AK170</f>
        <v>0</v>
      </c>
      <c r="AL75" s="268">
        <f>Rounding!AL170</f>
        <v>-8.4000000000000005E-2</v>
      </c>
      <c r="AM75" s="268">
        <f>Rounding!AM170</f>
        <v>0</v>
      </c>
      <c r="AN75" s="268">
        <f>Rounding!AN170</f>
        <v>-6.4000000000000001E-2</v>
      </c>
      <c r="AO75" s="268">
        <f>Rounding!AO170</f>
        <v>0</v>
      </c>
      <c r="AP75" s="256"/>
      <c r="AQ75" s="256"/>
    </row>
    <row r="76" spans="3:43" x14ac:dyDescent="0.25">
      <c r="C76" s="78"/>
      <c r="F76" t="s">
        <v>159</v>
      </c>
      <c r="G76" s="12" t="s">
        <v>270</v>
      </c>
      <c r="H76" s="41"/>
      <c r="J76" s="110">
        <f>Rounding!J171</f>
        <v>6.21</v>
      </c>
      <c r="K76" s="110">
        <f>Rounding!K171</f>
        <v>0</v>
      </c>
      <c r="L76" s="110">
        <f>Rounding!L171</f>
        <v>5.16</v>
      </c>
      <c r="M76" s="110">
        <f>Rounding!M171</f>
        <v>6.81</v>
      </c>
      <c r="N76" s="110">
        <f>Rounding!N171</f>
        <v>13.33</v>
      </c>
      <c r="O76" s="110">
        <f>Rounding!O171</f>
        <v>25.05</v>
      </c>
      <c r="P76" s="110">
        <f>Rounding!P171</f>
        <v>68.760000000000005</v>
      </c>
      <c r="Q76" s="110">
        <f>Rounding!Q171</f>
        <v>0</v>
      </c>
      <c r="R76" s="110">
        <f>Rounding!R171</f>
        <v>7.67</v>
      </c>
      <c r="S76" s="110">
        <f>Rounding!S171</f>
        <v>109.68</v>
      </c>
      <c r="T76" s="110">
        <f>Rounding!T171</f>
        <v>211.98</v>
      </c>
      <c r="U76" s="110">
        <f>Rounding!U171</f>
        <v>341.94</v>
      </c>
      <c r="V76" s="110">
        <f>Rounding!V171</f>
        <v>802.97</v>
      </c>
      <c r="W76" s="110">
        <f>Rounding!W171</f>
        <v>9.19</v>
      </c>
      <c r="X76" s="110">
        <f>Rounding!X171</f>
        <v>166.44</v>
      </c>
      <c r="Y76" s="110">
        <f>Rounding!Y171</f>
        <v>324.12</v>
      </c>
      <c r="Z76" s="110">
        <f>Rounding!Z171</f>
        <v>524.45000000000005</v>
      </c>
      <c r="AA76" s="110">
        <f>Rounding!AA171</f>
        <v>1235.0899999999999</v>
      </c>
      <c r="AB76" s="110">
        <f>Rounding!AB171</f>
        <v>100.42</v>
      </c>
      <c r="AC76" s="110">
        <f>Rounding!AC171</f>
        <v>1054.17</v>
      </c>
      <c r="AD76" s="110">
        <f>Rounding!AD171</f>
        <v>3604.93</v>
      </c>
      <c r="AE76" s="110">
        <f>Rounding!AE171</f>
        <v>7297.24</v>
      </c>
      <c r="AF76" s="110">
        <f>Rounding!AF171</f>
        <v>16172.2</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1.89</v>
      </c>
      <c r="S77" s="110">
        <f>Rounding!S172</f>
        <v>1.89</v>
      </c>
      <c r="T77" s="110">
        <f>Rounding!T172</f>
        <v>1.89</v>
      </c>
      <c r="U77" s="110">
        <f>Rounding!U172</f>
        <v>1.89</v>
      </c>
      <c r="V77" s="110">
        <f>Rounding!V172</f>
        <v>1.89</v>
      </c>
      <c r="W77" s="110">
        <f>Rounding!W172</f>
        <v>3.02</v>
      </c>
      <c r="X77" s="110">
        <f>Rounding!X172</f>
        <v>3.02</v>
      </c>
      <c r="Y77" s="110">
        <f>Rounding!Y172</f>
        <v>3.02</v>
      </c>
      <c r="Z77" s="110">
        <f>Rounding!Z172</f>
        <v>3.02</v>
      </c>
      <c r="AA77" s="110">
        <f>Rounding!AA172</f>
        <v>3.02</v>
      </c>
      <c r="AB77" s="110">
        <f>Rounding!AB172</f>
        <v>3.75</v>
      </c>
      <c r="AC77" s="110">
        <f>Rounding!AC172</f>
        <v>3.75</v>
      </c>
      <c r="AD77" s="110">
        <f>Rounding!AD172</f>
        <v>3.75</v>
      </c>
      <c r="AE77" s="110">
        <f>Rounding!AE172</f>
        <v>3.75</v>
      </c>
      <c r="AF77" s="110">
        <f>Rounding!AF172</f>
        <v>3.75</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3.52</v>
      </c>
      <c r="S78" s="110">
        <f>Rounding!S173</f>
        <v>3.52</v>
      </c>
      <c r="T78" s="110">
        <f>Rounding!T173</f>
        <v>3.52</v>
      </c>
      <c r="U78" s="110">
        <f>Rounding!U173</f>
        <v>3.52</v>
      </c>
      <c r="V78" s="110">
        <f>Rounding!V173</f>
        <v>3.52</v>
      </c>
      <c r="W78" s="110">
        <f>Rounding!W173</f>
        <v>5.0599999999999996</v>
      </c>
      <c r="X78" s="110">
        <f>Rounding!X173</f>
        <v>5.0599999999999996</v>
      </c>
      <c r="Y78" s="110">
        <f>Rounding!Y173</f>
        <v>5.0599999999999996</v>
      </c>
      <c r="Z78" s="110">
        <f>Rounding!Z173</f>
        <v>5.0599999999999996</v>
      </c>
      <c r="AA78" s="110">
        <f>Rounding!AA173</f>
        <v>5.0599999999999996</v>
      </c>
      <c r="AB78" s="110">
        <f>Rounding!AB173</f>
        <v>6.5</v>
      </c>
      <c r="AC78" s="110">
        <f>Rounding!AC173</f>
        <v>6.5</v>
      </c>
      <c r="AD78" s="110">
        <f>Rounding!AD173</f>
        <v>6.5</v>
      </c>
      <c r="AE78" s="110">
        <f>Rounding!AE173</f>
        <v>6.5</v>
      </c>
      <c r="AF78" s="110">
        <f>Rounding!AF173</f>
        <v>6.5</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7.0999999999999994E-2</v>
      </c>
      <c r="S79" s="272">
        <f>Rounding!S174</f>
        <v>7.0999999999999994E-2</v>
      </c>
      <c r="T79" s="272">
        <f>Rounding!T174</f>
        <v>7.0999999999999994E-2</v>
      </c>
      <c r="U79" s="272">
        <f>Rounding!U174</f>
        <v>7.0999999999999994E-2</v>
      </c>
      <c r="V79" s="272">
        <f>Rounding!V174</f>
        <v>7.0999999999999994E-2</v>
      </c>
      <c r="W79" s="272">
        <f>Rounding!W174</f>
        <v>7.8E-2</v>
      </c>
      <c r="X79" s="272">
        <f>Rounding!X174</f>
        <v>7.8E-2</v>
      </c>
      <c r="Y79" s="272">
        <f>Rounding!Y174</f>
        <v>7.8E-2</v>
      </c>
      <c r="Z79" s="272">
        <f>Rounding!Z174</f>
        <v>7.8E-2</v>
      </c>
      <c r="AA79" s="272">
        <f>Rounding!AA174</f>
        <v>7.8E-2</v>
      </c>
      <c r="AB79" s="272">
        <f>Rounding!AB174</f>
        <v>6.4000000000000001E-2</v>
      </c>
      <c r="AC79" s="272">
        <f>Rounding!AC174</f>
        <v>6.4000000000000001E-2</v>
      </c>
      <c r="AD79" s="272">
        <f>Rounding!AD174</f>
        <v>6.4000000000000001E-2</v>
      </c>
      <c r="AE79" s="272">
        <f>Rounding!AE174</f>
        <v>6.4000000000000001E-2</v>
      </c>
      <c r="AF79" s="272">
        <f>Rounding!AF174</f>
        <v>6.4000000000000001E-2</v>
      </c>
      <c r="AG79" s="272">
        <f>Rounding!AG174</f>
        <v>0</v>
      </c>
      <c r="AH79" s="272">
        <f>Rounding!AH174</f>
        <v>0</v>
      </c>
      <c r="AI79" s="272">
        <f>Rounding!AI174</f>
        <v>0</v>
      </c>
      <c r="AJ79" s="272">
        <f>Rounding!AJ174</f>
        <v>0.19</v>
      </c>
      <c r="AK79" s="272">
        <f>Rounding!AK174</f>
        <v>0</v>
      </c>
      <c r="AL79" s="272">
        <f>Rounding!AL174</f>
        <v>0.155</v>
      </c>
      <c r="AM79" s="272">
        <f>Rounding!AM174</f>
        <v>0</v>
      </c>
      <c r="AN79" s="272">
        <f>Rounding!AN174</f>
        <v>0.129</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234232551.00399196</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157909287.45436361</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1209332.5240026107</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309.69179542000251</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75113621.333830297</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61293837.810048997</v>
      </c>
      <c r="I95" s="19"/>
      <c r="J95" s="116">
        <f t="shared" ref="J95:AO95" si="1">J22 * thousand * J55 / hundred</f>
        <v>39827221.10759183</v>
      </c>
      <c r="K95" s="116">
        <f t="shared" si="1"/>
        <v>0</v>
      </c>
      <c r="L95" s="116">
        <f t="shared" si="1"/>
        <v>167.50838446329956</v>
      </c>
      <c r="M95" s="116">
        <f t="shared" si="1"/>
        <v>382628.75963464292</v>
      </c>
      <c r="N95" s="116">
        <f t="shared" si="1"/>
        <v>1488755.539002626</v>
      </c>
      <c r="O95" s="116">
        <f t="shared" si="1"/>
        <v>1717028.7260486321</v>
      </c>
      <c r="P95" s="116">
        <f t="shared" si="1"/>
        <v>5276798.1259445827</v>
      </c>
      <c r="Q95" s="116">
        <f t="shared" si="1"/>
        <v>0</v>
      </c>
      <c r="R95" s="116">
        <f t="shared" si="1"/>
        <v>2613.5210174965905</v>
      </c>
      <c r="S95" s="116">
        <f t="shared" si="1"/>
        <v>1557345.3252284322</v>
      </c>
      <c r="T95" s="116">
        <f t="shared" si="1"/>
        <v>2321303.0690722512</v>
      </c>
      <c r="U95" s="116">
        <f t="shared" si="1"/>
        <v>1374080.8791449687</v>
      </c>
      <c r="V95" s="116">
        <f t="shared" si="1"/>
        <v>3130925.9746515215</v>
      </c>
      <c r="W95" s="116">
        <f t="shared" si="1"/>
        <v>0</v>
      </c>
      <c r="X95" s="116">
        <f t="shared" si="1"/>
        <v>9650.4275909457665</v>
      </c>
      <c r="Y95" s="116">
        <f t="shared" si="1"/>
        <v>10104.572216687124</v>
      </c>
      <c r="Z95" s="116">
        <f t="shared" si="1"/>
        <v>37560.165670142458</v>
      </c>
      <c r="AA95" s="116">
        <f t="shared" si="1"/>
        <v>376231.02863020619</v>
      </c>
      <c r="AB95" s="116">
        <f t="shared" si="1"/>
        <v>6196.9696005621481</v>
      </c>
      <c r="AC95" s="116">
        <f t="shared" si="1"/>
        <v>314979.32012603054</v>
      </c>
      <c r="AD95" s="116">
        <f t="shared" si="1"/>
        <v>1194791.4290767936</v>
      </c>
      <c r="AE95" s="116">
        <f t="shared" si="1"/>
        <v>1089025.2052843822</v>
      </c>
      <c r="AF95" s="116">
        <f t="shared" si="1"/>
        <v>2677641.3235373106</v>
      </c>
      <c r="AG95" s="116">
        <f t="shared" si="1"/>
        <v>985945.70762345567</v>
      </c>
      <c r="AH95" s="116">
        <f t="shared" si="1"/>
        <v>-16580.160610027036</v>
      </c>
      <c r="AI95" s="116">
        <f t="shared" si="1"/>
        <v>0</v>
      </c>
      <c r="AJ95" s="116">
        <f t="shared" si="1"/>
        <v>-178742.98588055588</v>
      </c>
      <c r="AK95" s="116">
        <f t="shared" si="1"/>
        <v>0</v>
      </c>
      <c r="AL95" s="116">
        <f t="shared" si="1"/>
        <v>-6932.8961710919821</v>
      </c>
      <c r="AM95" s="116">
        <f t="shared" si="1"/>
        <v>0</v>
      </c>
      <c r="AN95" s="116">
        <f t="shared" si="1"/>
        <v>-2284900.832367294</v>
      </c>
      <c r="AO95" s="116">
        <f t="shared" si="1"/>
        <v>0</v>
      </c>
    </row>
    <row r="96" spans="2:43" x14ac:dyDescent="0.25">
      <c r="E96" s="23"/>
      <c r="F96" t="s">
        <v>157</v>
      </c>
      <c r="G96" s="12" t="s">
        <v>277</v>
      </c>
      <c r="H96" s="88">
        <f t="shared" si="0"/>
        <v>35541555.822078407</v>
      </c>
      <c r="J96" s="88">
        <f t="shared" ref="J96:AO96" si="2">J23 * thousand * J56 / hundred</f>
        <v>19677171.840113677</v>
      </c>
      <c r="K96" s="88">
        <f t="shared" si="2"/>
        <v>3818.0146965308645</v>
      </c>
      <c r="L96" s="88">
        <f t="shared" si="2"/>
        <v>129.70072171935351</v>
      </c>
      <c r="M96" s="88">
        <f t="shared" si="2"/>
        <v>296267.11781742092</v>
      </c>
      <c r="N96" s="88">
        <f t="shared" si="2"/>
        <v>1152734.3451553113</v>
      </c>
      <c r="O96" s="88">
        <f t="shared" si="2"/>
        <v>1329484.8833681061</v>
      </c>
      <c r="P96" s="88">
        <f t="shared" si="2"/>
        <v>4085792.6455155732</v>
      </c>
      <c r="Q96" s="88">
        <f t="shared" si="2"/>
        <v>2811.7093340950114</v>
      </c>
      <c r="R96" s="88">
        <f t="shared" si="2"/>
        <v>1802.0198637848662</v>
      </c>
      <c r="S96" s="88">
        <f t="shared" si="2"/>
        <v>1073787.88693357</v>
      </c>
      <c r="T96" s="88">
        <f t="shared" si="2"/>
        <v>1600535.9101109377</v>
      </c>
      <c r="U96" s="88">
        <f t="shared" si="2"/>
        <v>947427.25315367978</v>
      </c>
      <c r="V96" s="88">
        <f t="shared" si="2"/>
        <v>2158770.0120224473</v>
      </c>
      <c r="W96" s="88">
        <f t="shared" si="2"/>
        <v>0</v>
      </c>
      <c r="X96" s="88">
        <f t="shared" si="2"/>
        <v>5684.6758836051031</v>
      </c>
      <c r="Y96" s="88">
        <f t="shared" si="2"/>
        <v>5952.194081870527</v>
      </c>
      <c r="Z96" s="88">
        <f t="shared" si="2"/>
        <v>22125.171756078205</v>
      </c>
      <c r="AA96" s="88">
        <f t="shared" si="2"/>
        <v>221622.45506351403</v>
      </c>
      <c r="AB96" s="88">
        <f t="shared" si="2"/>
        <v>3833.4532142832422</v>
      </c>
      <c r="AC96" s="88">
        <f t="shared" si="2"/>
        <v>194846.60487286391</v>
      </c>
      <c r="AD96" s="88">
        <f t="shared" si="2"/>
        <v>739099.48562229844</v>
      </c>
      <c r="AE96" s="88">
        <f t="shared" si="2"/>
        <v>673672.36612782138</v>
      </c>
      <c r="AF96" s="88">
        <f t="shared" si="2"/>
        <v>1656392.3014049639</v>
      </c>
      <c r="AG96" s="88">
        <f t="shared" si="2"/>
        <v>815452.3280074622</v>
      </c>
      <c r="AH96" s="88">
        <f t="shared" si="2"/>
        <v>-14923.664408896475</v>
      </c>
      <c r="AI96" s="88">
        <f t="shared" si="2"/>
        <v>0</v>
      </c>
      <c r="AJ96" s="88">
        <f t="shared" si="2"/>
        <v>-144964.55082110883</v>
      </c>
      <c r="AK96" s="88">
        <f t="shared" si="2"/>
        <v>0</v>
      </c>
      <c r="AL96" s="88">
        <f t="shared" si="2"/>
        <v>-4745.0964700513014</v>
      </c>
      <c r="AM96" s="88">
        <f t="shared" si="2"/>
        <v>0</v>
      </c>
      <c r="AN96" s="88">
        <f t="shared" si="2"/>
        <v>-963025.24106312927</v>
      </c>
      <c r="AO96" s="88">
        <f t="shared" si="2"/>
        <v>0</v>
      </c>
    </row>
    <row r="97" spans="5:41" x14ac:dyDescent="0.25">
      <c r="E97" s="23"/>
      <c r="F97" t="s">
        <v>158</v>
      </c>
      <c r="G97" s="12" t="s">
        <v>277</v>
      </c>
      <c r="H97" s="88">
        <f t="shared" si="0"/>
        <v>4609143.0265665641</v>
      </c>
      <c r="J97" s="88">
        <f t="shared" ref="J97:AO97" si="3">J24 * thousand * J57 / hundred</f>
        <v>1945702.4224965188</v>
      </c>
      <c r="K97" s="88">
        <f t="shared" si="3"/>
        <v>924.52779018467811</v>
      </c>
      <c r="L97" s="88">
        <f t="shared" si="3"/>
        <v>10.415274123726597</v>
      </c>
      <c r="M97" s="88">
        <f t="shared" si="3"/>
        <v>23790.948924645847</v>
      </c>
      <c r="N97" s="88">
        <f t="shared" si="3"/>
        <v>92567.28904412518</v>
      </c>
      <c r="O97" s="88">
        <f t="shared" si="3"/>
        <v>106760.77449739678</v>
      </c>
      <c r="P97" s="88">
        <f t="shared" si="3"/>
        <v>328098.79429838934</v>
      </c>
      <c r="Q97" s="88">
        <f t="shared" si="3"/>
        <v>867.43662534329405</v>
      </c>
      <c r="R97" s="88">
        <f t="shared" si="3"/>
        <v>179.63583737646968</v>
      </c>
      <c r="S97" s="88">
        <f t="shared" si="3"/>
        <v>107041.43173476694</v>
      </c>
      <c r="T97" s="88">
        <f t="shared" si="3"/>
        <v>159550.74316440112</v>
      </c>
      <c r="U97" s="88">
        <f t="shared" si="3"/>
        <v>94445.067667615978</v>
      </c>
      <c r="V97" s="88">
        <f t="shared" si="3"/>
        <v>215198.77033894917</v>
      </c>
      <c r="W97" s="88">
        <f t="shared" si="3"/>
        <v>0</v>
      </c>
      <c r="X97" s="88">
        <f t="shared" si="3"/>
        <v>726.28787988095473</v>
      </c>
      <c r="Y97" s="88">
        <f t="shared" si="3"/>
        <v>760.46664908890989</v>
      </c>
      <c r="Z97" s="88">
        <f t="shared" si="3"/>
        <v>2826.7652221067769</v>
      </c>
      <c r="AA97" s="88">
        <f t="shared" si="3"/>
        <v>28315.018537171756</v>
      </c>
      <c r="AB97" s="88">
        <f t="shared" si="3"/>
        <v>598.30060913448358</v>
      </c>
      <c r="AC97" s="88">
        <f t="shared" si="3"/>
        <v>30410.399153656406</v>
      </c>
      <c r="AD97" s="88">
        <f t="shared" si="3"/>
        <v>115353.87227661403</v>
      </c>
      <c r="AE97" s="88">
        <f t="shared" si="3"/>
        <v>105142.43020093987</v>
      </c>
      <c r="AF97" s="88">
        <f t="shared" si="3"/>
        <v>258519.00818921425</v>
      </c>
      <c r="AG97" s="88">
        <f t="shared" si="3"/>
        <v>1079554.6171532648</v>
      </c>
      <c r="AH97" s="88">
        <f t="shared" si="3"/>
        <v>-577.15812901309812</v>
      </c>
      <c r="AI97" s="88">
        <f t="shared" si="3"/>
        <v>0</v>
      </c>
      <c r="AJ97" s="88">
        <f t="shared" si="3"/>
        <v>-12207.616930399301</v>
      </c>
      <c r="AK97" s="88">
        <f t="shared" si="3"/>
        <v>0</v>
      </c>
      <c r="AL97" s="88">
        <f t="shared" si="3"/>
        <v>-431.62781174777302</v>
      </c>
      <c r="AM97" s="88">
        <f t="shared" si="3"/>
        <v>0</v>
      </c>
      <c r="AN97" s="88">
        <f t="shared" si="3"/>
        <v>-74985.994127185986</v>
      </c>
      <c r="AO97" s="88">
        <f t="shared" si="3"/>
        <v>0</v>
      </c>
    </row>
    <row r="98" spans="5:41" x14ac:dyDescent="0.25">
      <c r="E98" s="23"/>
      <c r="F98" s="19" t="s">
        <v>159</v>
      </c>
      <c r="G98" s="75" t="s">
        <v>277</v>
      </c>
      <c r="H98" s="116">
        <f t="shared" si="0"/>
        <v>102871430.69034462</v>
      </c>
      <c r="I98" s="19"/>
      <c r="J98" s="116">
        <f t="shared" ref="J98:AO98" si="4" xml:space="preserve"> J25 * J58 * days_in_year / hundred</f>
        <v>56616217.050933249</v>
      </c>
      <c r="K98" s="116">
        <f t="shared" si="4"/>
        <v>0</v>
      </c>
      <c r="L98" s="116">
        <f t="shared" si="4"/>
        <v>977.73940523999988</v>
      </c>
      <c r="M98" s="116">
        <f t="shared" si="4"/>
        <v>1918001.6369887483</v>
      </c>
      <c r="N98" s="116">
        <f t="shared" si="4"/>
        <v>2975322.7619169019</v>
      </c>
      <c r="O98" s="116">
        <f t="shared" si="4"/>
        <v>2659345.8963686074</v>
      </c>
      <c r="P98" s="116">
        <f t="shared" si="4"/>
        <v>7035366.720821009</v>
      </c>
      <c r="Q98" s="116">
        <f t="shared" si="4"/>
        <v>0</v>
      </c>
      <c r="R98" s="116">
        <f t="shared" si="4"/>
        <v>1662.5550000000003</v>
      </c>
      <c r="S98" s="116">
        <f t="shared" si="4"/>
        <v>2632262.5912116314</v>
      </c>
      <c r="T98" s="116">
        <f t="shared" si="4"/>
        <v>3773492.7828931129</v>
      </c>
      <c r="U98" s="116">
        <f t="shared" si="4"/>
        <v>2234399.3628890025</v>
      </c>
      <c r="V98" s="116">
        <f t="shared" si="4"/>
        <v>5240564.5910949595</v>
      </c>
      <c r="W98" s="116">
        <f t="shared" si="4"/>
        <v>0</v>
      </c>
      <c r="X98" s="116">
        <f t="shared" si="4"/>
        <v>12286.371825978509</v>
      </c>
      <c r="Y98" s="116">
        <f t="shared" si="4"/>
        <v>21936.61354329831</v>
      </c>
      <c r="Z98" s="116">
        <f t="shared" si="4"/>
        <v>54859.955920927117</v>
      </c>
      <c r="AA98" s="116">
        <f t="shared" si="4"/>
        <v>577626.1027862276</v>
      </c>
      <c r="AB98" s="116">
        <f t="shared" si="4"/>
        <v>39908.786400000005</v>
      </c>
      <c r="AC98" s="116">
        <f t="shared" si="4"/>
        <v>1101200.2204084795</v>
      </c>
      <c r="AD98" s="116">
        <f t="shared" si="4"/>
        <v>3891905.9335452928</v>
      </c>
      <c r="AE98" s="116">
        <f t="shared" si="4"/>
        <v>3496798.384729526</v>
      </c>
      <c r="AF98" s="116">
        <f t="shared" si="4"/>
        <v>8532449.3996624313</v>
      </c>
      <c r="AG98" s="116">
        <f t="shared" si="4"/>
        <v>0</v>
      </c>
      <c r="AH98" s="116">
        <f t="shared" si="4"/>
        <v>0</v>
      </c>
      <c r="AI98" s="116">
        <f t="shared" si="4"/>
        <v>0</v>
      </c>
      <c r="AJ98" s="116">
        <f t="shared" si="4"/>
        <v>0</v>
      </c>
      <c r="AK98" s="116">
        <f t="shared" si="4"/>
        <v>0</v>
      </c>
      <c r="AL98" s="116">
        <f t="shared" si="4"/>
        <v>0</v>
      </c>
      <c r="AM98" s="116">
        <f t="shared" si="4"/>
        <v>0</v>
      </c>
      <c r="AN98" s="116">
        <f t="shared" si="4"/>
        <v>54845.231999999989</v>
      </c>
      <c r="AO98" s="116">
        <f t="shared" si="4"/>
        <v>0</v>
      </c>
    </row>
    <row r="99" spans="5:41" x14ac:dyDescent="0.25">
      <c r="E99" s="23"/>
      <c r="F99" t="s">
        <v>160</v>
      </c>
      <c r="G99" s="12" t="s">
        <v>277</v>
      </c>
      <c r="H99" s="88">
        <f t="shared" si="0"/>
        <v>26452868.606952775</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10883.742</v>
      </c>
      <c r="S99" s="88">
        <f t="shared" si="5"/>
        <v>2064903.7735271316</v>
      </c>
      <c r="T99" s="88">
        <f t="shared" si="5"/>
        <v>3815634.0800375361</v>
      </c>
      <c r="U99" s="88">
        <f t="shared" si="5"/>
        <v>2265165.1911075371</v>
      </c>
      <c r="V99" s="88">
        <f t="shared" si="5"/>
        <v>4669607.5262472369</v>
      </c>
      <c r="W99" s="88">
        <f t="shared" si="5"/>
        <v>0</v>
      </c>
      <c r="X99" s="88">
        <f t="shared" si="5"/>
        <v>3371.6952365876614</v>
      </c>
      <c r="Y99" s="88">
        <f t="shared" si="5"/>
        <v>24934.862447322706</v>
      </c>
      <c r="Z99" s="88">
        <f t="shared" si="5"/>
        <v>68198.417023770191</v>
      </c>
      <c r="AA99" s="88">
        <f t="shared" si="5"/>
        <v>707448.31042565184</v>
      </c>
      <c r="AB99" s="88">
        <f t="shared" si="5"/>
        <v>81503.954400000002</v>
      </c>
      <c r="AC99" s="88">
        <f t="shared" si="5"/>
        <v>938499.68526804657</v>
      </c>
      <c r="AD99" s="88">
        <f t="shared" si="5"/>
        <v>2799054.4367025406</v>
      </c>
      <c r="AE99" s="88">
        <f t="shared" si="5"/>
        <v>2534905.6568872812</v>
      </c>
      <c r="AF99" s="88">
        <f t="shared" si="5"/>
        <v>6468757.2756421305</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950715.16438101116</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77379.885644099224</v>
      </c>
      <c r="T100" s="88">
        <f t="shared" si="6"/>
        <v>142532.28487291237</v>
      </c>
      <c r="U100" s="88">
        <f t="shared" si="6"/>
        <v>84614.814610306756</v>
      </c>
      <c r="V100" s="88">
        <f t="shared" si="6"/>
        <v>174593.06236590934</v>
      </c>
      <c r="W100" s="88">
        <f t="shared" si="6"/>
        <v>0</v>
      </c>
      <c r="X100" s="88">
        <f t="shared" si="6"/>
        <v>153.51030592547971</v>
      </c>
      <c r="Y100" s="88">
        <f t="shared" si="6"/>
        <v>1135.2622624256408</v>
      </c>
      <c r="Z100" s="88">
        <f t="shared" si="6"/>
        <v>3105.0136878764174</v>
      </c>
      <c r="AA100" s="88">
        <f t="shared" si="6"/>
        <v>32209.496689213011</v>
      </c>
      <c r="AB100" s="88">
        <f t="shared" si="6"/>
        <v>0</v>
      </c>
      <c r="AC100" s="88">
        <f t="shared" si="6"/>
        <v>34602.113977143337</v>
      </c>
      <c r="AD100" s="88">
        <f t="shared" si="6"/>
        <v>94953.779457620636</v>
      </c>
      <c r="AE100" s="88">
        <f t="shared" si="6"/>
        <v>85992.923014926448</v>
      </c>
      <c r="AF100" s="88">
        <f t="shared" si="6"/>
        <v>219443.01749265243</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322912.63346666668</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278.74465855866976</v>
      </c>
      <c r="S101" s="116">
        <f t="shared" si="7"/>
        <v>34185.701154764305</v>
      </c>
      <c r="T101" s="116">
        <f t="shared" si="7"/>
        <v>51217.177702018802</v>
      </c>
      <c r="U101" s="116">
        <f t="shared" si="7"/>
        <v>30345.821500719663</v>
      </c>
      <c r="V101" s="116">
        <f t="shared" si="7"/>
        <v>69178.694583938603</v>
      </c>
      <c r="W101" s="116">
        <f t="shared" si="7"/>
        <v>162.22981450610422</v>
      </c>
      <c r="X101" s="116">
        <f t="shared" si="7"/>
        <v>28.73797152744552</v>
      </c>
      <c r="Y101" s="116">
        <f t="shared" si="7"/>
        <v>143.33303228946397</v>
      </c>
      <c r="Z101" s="116">
        <f t="shared" si="7"/>
        <v>635.60588418862346</v>
      </c>
      <c r="AA101" s="116">
        <f t="shared" si="7"/>
        <v>6366.7092874883629</v>
      </c>
      <c r="AB101" s="116">
        <f t="shared" si="7"/>
        <v>127.4932782918664</v>
      </c>
      <c r="AC101" s="116">
        <f t="shared" si="7"/>
        <v>6480.2231906007801</v>
      </c>
      <c r="AD101" s="116">
        <f t="shared" si="7"/>
        <v>24581.026854513893</v>
      </c>
      <c r="AE101" s="116">
        <f t="shared" si="7"/>
        <v>22405.046742779519</v>
      </c>
      <c r="AF101" s="116">
        <f t="shared" si="7"/>
        <v>55088.421023813942</v>
      </c>
      <c r="AG101" s="116">
        <f t="shared" si="7"/>
        <v>0</v>
      </c>
      <c r="AH101" s="116">
        <f t="shared" si="7"/>
        <v>0</v>
      </c>
      <c r="AI101" s="116">
        <f t="shared" si="7"/>
        <v>0</v>
      </c>
      <c r="AJ101" s="116">
        <f t="shared" si="7"/>
        <v>10466.297566666668</v>
      </c>
      <c r="AK101" s="116">
        <f t="shared" si="7"/>
        <v>0</v>
      </c>
      <c r="AL101" s="116">
        <f t="shared" si="7"/>
        <v>108.66895000000001</v>
      </c>
      <c r="AM101" s="116">
        <f t="shared" si="7"/>
        <v>0</v>
      </c>
      <c r="AN101" s="116">
        <f t="shared" si="7"/>
        <v>11112.700269999999</v>
      </c>
      <c r="AO101" s="116">
        <f t="shared" si="7"/>
        <v>0</v>
      </c>
    </row>
    <row r="102" spans="5:41" x14ac:dyDescent="0.25">
      <c r="E102" s="23"/>
      <c r="F102" s="98" t="s">
        <v>100</v>
      </c>
      <c r="G102" s="204" t="s">
        <v>277</v>
      </c>
      <c r="H102" s="143">
        <f>SUM(H95:H101)</f>
        <v>232042463.75383905</v>
      </c>
      <c r="I102" s="44"/>
      <c r="J102" s="143">
        <f t="shared" ref="J102" si="8">SUM(J95:J101)</f>
        <v>118066312.42113528</v>
      </c>
      <c r="K102" s="143">
        <f t="shared" ref="K102:AO102" si="9">SUM(K95:K101)</f>
        <v>4742.5424867155425</v>
      </c>
      <c r="L102" s="143">
        <f t="shared" si="9"/>
        <v>1285.3637855463794</v>
      </c>
      <c r="M102" s="143">
        <f t="shared" si="9"/>
        <v>2620688.463365458</v>
      </c>
      <c r="N102" s="143">
        <f t="shared" si="9"/>
        <v>5709379.9351189639</v>
      </c>
      <c r="O102" s="143">
        <f t="shared" si="9"/>
        <v>5812620.2802827423</v>
      </c>
      <c r="P102" s="143">
        <f t="shared" si="9"/>
        <v>16726056.286579557</v>
      </c>
      <c r="Q102" s="143">
        <f t="shared" si="9"/>
        <v>3679.1459594383055</v>
      </c>
      <c r="R102" s="143">
        <f t="shared" si="9"/>
        <v>17420.218377216595</v>
      </c>
      <c r="S102" s="143">
        <f t="shared" si="9"/>
        <v>7546906.5954343956</v>
      </c>
      <c r="T102" s="143">
        <f t="shared" si="9"/>
        <v>11864266.04785317</v>
      </c>
      <c r="U102" s="143">
        <f t="shared" si="9"/>
        <v>7030478.3900738303</v>
      </c>
      <c r="V102" s="143">
        <f t="shared" si="9"/>
        <v>15658838.631304964</v>
      </c>
      <c r="W102" s="143">
        <f t="shared" si="9"/>
        <v>162.22981450610422</v>
      </c>
      <c r="X102" s="143">
        <f t="shared" si="9"/>
        <v>31901.706694450917</v>
      </c>
      <c r="Y102" s="143">
        <f t="shared" si="9"/>
        <v>64967.304232982679</v>
      </c>
      <c r="Z102" s="143">
        <f t="shared" si="9"/>
        <v>189311.09516508979</v>
      </c>
      <c r="AA102" s="143">
        <f t="shared" si="9"/>
        <v>1949819.1214194726</v>
      </c>
      <c r="AB102" s="143">
        <f t="shared" si="9"/>
        <v>132168.95750227175</v>
      </c>
      <c r="AC102" s="143">
        <f t="shared" si="9"/>
        <v>2621018.5669968212</v>
      </c>
      <c r="AD102" s="143">
        <f t="shared" si="9"/>
        <v>8859739.9635356739</v>
      </c>
      <c r="AE102" s="143">
        <f t="shared" si="9"/>
        <v>8007942.0129876565</v>
      </c>
      <c r="AF102" s="143">
        <f t="shared" si="9"/>
        <v>19868290.746952515</v>
      </c>
      <c r="AG102" s="143">
        <f t="shared" si="9"/>
        <v>2880952.6527841827</v>
      </c>
      <c r="AH102" s="143">
        <f t="shared" si="9"/>
        <v>-32080.983147936611</v>
      </c>
      <c r="AI102" s="143">
        <f t="shared" si="9"/>
        <v>0</v>
      </c>
      <c r="AJ102" s="143">
        <f t="shared" si="9"/>
        <v>-325448.85606539733</v>
      </c>
      <c r="AK102" s="143">
        <f t="shared" si="9"/>
        <v>0</v>
      </c>
      <c r="AL102" s="143">
        <f t="shared" si="9"/>
        <v>-12000.951502891055</v>
      </c>
      <c r="AM102" s="143">
        <f t="shared" si="9"/>
        <v>0</v>
      </c>
      <c r="AN102" s="143">
        <f t="shared" si="9"/>
        <v>-3256954.1352876094</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63562.277169760993</v>
      </c>
      <c r="I105" s="19"/>
      <c r="J105" s="116">
        <f t="shared" ref="J105:AO105" si="11">J33 * thousand * J64 / hundred</f>
        <v>59245.364068850671</v>
      </c>
      <c r="K105" s="116">
        <f t="shared" si="11"/>
        <v>0</v>
      </c>
      <c r="L105" s="116">
        <f t="shared" si="11"/>
        <v>0</v>
      </c>
      <c r="M105" s="116">
        <f t="shared" si="11"/>
        <v>22.992279240876282</v>
      </c>
      <c r="N105" s="116">
        <f t="shared" si="11"/>
        <v>89.420629023585917</v>
      </c>
      <c r="O105" s="116">
        <f t="shared" si="11"/>
        <v>103.13163223405763</v>
      </c>
      <c r="P105" s="116">
        <f t="shared" si="11"/>
        <v>316.94566051358396</v>
      </c>
      <c r="Q105" s="116">
        <f t="shared" si="11"/>
        <v>0</v>
      </c>
      <c r="R105" s="116">
        <f t="shared" si="11"/>
        <v>0</v>
      </c>
      <c r="S105" s="116">
        <f t="shared" si="11"/>
        <v>671.35801065070393</v>
      </c>
      <c r="T105" s="116">
        <f t="shared" si="11"/>
        <v>1000.0014240985538</v>
      </c>
      <c r="U105" s="116">
        <f t="shared" si="11"/>
        <v>591.94460830172306</v>
      </c>
      <c r="V105" s="116">
        <f t="shared" si="11"/>
        <v>1349.4429625951275</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194.86024782862859</v>
      </c>
      <c r="AH105" s="116">
        <f t="shared" si="11"/>
        <v>-23.184353576527833</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61714.637247737664</v>
      </c>
      <c r="J106" s="88">
        <f t="shared" ref="J106:AO106" si="12">J34 * thousand * J65 / hundred</f>
        <v>57260</v>
      </c>
      <c r="K106" s="88">
        <f t="shared" si="12"/>
        <v>0</v>
      </c>
      <c r="L106" s="88">
        <f t="shared" si="12"/>
        <v>0</v>
      </c>
      <c r="M106" s="88">
        <f t="shared" si="12"/>
        <v>18.913535230179765</v>
      </c>
      <c r="N106" s="88">
        <f t="shared" si="12"/>
        <v>73.557745172808268</v>
      </c>
      <c r="O106" s="88">
        <f t="shared" si="12"/>
        <v>84.836467892969594</v>
      </c>
      <c r="P106" s="88">
        <f t="shared" si="12"/>
        <v>260.72069034021524</v>
      </c>
      <c r="Q106" s="88">
        <f t="shared" si="12"/>
        <v>0</v>
      </c>
      <c r="R106" s="88">
        <f t="shared" si="12"/>
        <v>0</v>
      </c>
      <c r="S106" s="88">
        <f t="shared" si="12"/>
        <v>501.038740433312</v>
      </c>
      <c r="T106" s="88">
        <f t="shared" si="12"/>
        <v>746.30740381906276</v>
      </c>
      <c r="U106" s="88">
        <f t="shared" si="12"/>
        <v>441.77201469946374</v>
      </c>
      <c r="V106" s="88">
        <f t="shared" si="12"/>
        <v>1007.097839809697</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1332.9706572453492</v>
      </c>
      <c r="AH106" s="88">
        <f t="shared" si="12"/>
        <v>-12.577846905400458</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6665.5000420319693</v>
      </c>
      <c r="J107" s="88">
        <f t="shared" ref="J107:AO107" si="13">J35 * thousand * J66 / hundred</f>
        <v>5518</v>
      </c>
      <c r="K107" s="88">
        <f t="shared" si="13"/>
        <v>0</v>
      </c>
      <c r="L107" s="88">
        <f t="shared" si="13"/>
        <v>0</v>
      </c>
      <c r="M107" s="88">
        <f t="shared" si="13"/>
        <v>1.2401436169786548</v>
      </c>
      <c r="N107" s="88">
        <f t="shared" si="13"/>
        <v>4.8231156706145635</v>
      </c>
      <c r="O107" s="88">
        <f t="shared" si="13"/>
        <v>5.562651448503467</v>
      </c>
      <c r="P107" s="88">
        <f t="shared" si="13"/>
        <v>17.095222865779032</v>
      </c>
      <c r="Q107" s="88">
        <f t="shared" si="13"/>
        <v>0</v>
      </c>
      <c r="R107" s="88">
        <f t="shared" si="13"/>
        <v>0</v>
      </c>
      <c r="S107" s="88">
        <f t="shared" si="13"/>
        <v>46.725305706165976</v>
      </c>
      <c r="T107" s="88">
        <f t="shared" si="13"/>
        <v>69.598294064173558</v>
      </c>
      <c r="U107" s="88">
        <f t="shared" si="13"/>
        <v>41.198276247879733</v>
      </c>
      <c r="V107" s="88">
        <f t="shared" si="13"/>
        <v>93.918794383905976</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867.7267167807986</v>
      </c>
      <c r="AH107" s="88">
        <f t="shared" si="13"/>
        <v>-0.38847875283008415</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165185.66345949119</v>
      </c>
      <c r="I108" s="19"/>
      <c r="J108" s="116">
        <f t="shared" ref="J108:AO108" si="14" xml:space="preserve"> J36 * J67 * days_in_year / hundred</f>
        <v>137562.46933333337</v>
      </c>
      <c r="K108" s="116">
        <f t="shared" si="14"/>
        <v>0</v>
      </c>
      <c r="L108" s="116">
        <f t="shared" si="14"/>
        <v>0</v>
      </c>
      <c r="M108" s="116">
        <f t="shared" si="14"/>
        <v>623.75333320211109</v>
      </c>
      <c r="N108" s="116">
        <f t="shared" si="14"/>
        <v>964.48249402733529</v>
      </c>
      <c r="O108" s="116">
        <f t="shared" si="14"/>
        <v>860.73168003493777</v>
      </c>
      <c r="P108" s="116">
        <f t="shared" si="14"/>
        <v>2275.0874082387099</v>
      </c>
      <c r="Q108" s="116">
        <f t="shared" si="14"/>
        <v>0</v>
      </c>
      <c r="R108" s="116">
        <f t="shared" si="14"/>
        <v>0</v>
      </c>
      <c r="S108" s="116">
        <f t="shared" si="14"/>
        <v>4356.5661133708727</v>
      </c>
      <c r="T108" s="116">
        <f t="shared" si="14"/>
        <v>6218.0027175665227</v>
      </c>
      <c r="U108" s="116">
        <f t="shared" si="14"/>
        <v>3684.1857527878983</v>
      </c>
      <c r="V108" s="116">
        <f t="shared" si="14"/>
        <v>8640.3846269294445</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20121.684599999997</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3249.7359721451448</v>
      </c>
      <c r="T109" s="88">
        <f t="shared" si="15"/>
        <v>5985.9521565326113</v>
      </c>
      <c r="U109" s="88">
        <f t="shared" si="15"/>
        <v>3553.5824914530008</v>
      </c>
      <c r="V109" s="88">
        <f t="shared" si="15"/>
        <v>7332.4139798692395</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436.06275507886448</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70.425953366374898</v>
      </c>
      <c r="T110" s="88">
        <f t="shared" si="16"/>
        <v>129.72327322672979</v>
      </c>
      <c r="U110" s="88">
        <f t="shared" si="16"/>
        <v>77.010697783376003</v>
      </c>
      <c r="V110" s="88">
        <f t="shared" si="16"/>
        <v>158.90283070238377</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312.16357800000003</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58.009464376043532</v>
      </c>
      <c r="T111" s="116">
        <f t="shared" si="17"/>
        <v>86.40627812128578</v>
      </c>
      <c r="U111" s="116">
        <f t="shared" si="17"/>
        <v>51.147657618009006</v>
      </c>
      <c r="V111" s="116">
        <f t="shared" si="17"/>
        <v>116.60017788466172</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317997.98885210068</v>
      </c>
      <c r="I112" s="98"/>
      <c r="J112" s="143">
        <f t="shared" ref="J112" si="18">SUM(J105:J111)</f>
        <v>259585.83340218404</v>
      </c>
      <c r="K112" s="143">
        <f t="shared" ref="K112:AO112" si="19">SUM(K105:K111)</f>
        <v>0</v>
      </c>
      <c r="L112" s="143">
        <f t="shared" si="19"/>
        <v>0</v>
      </c>
      <c r="M112" s="143">
        <f t="shared" si="19"/>
        <v>666.89929129014581</v>
      </c>
      <c r="N112" s="143">
        <f t="shared" si="19"/>
        <v>1132.2839838943441</v>
      </c>
      <c r="O112" s="143">
        <f t="shared" si="19"/>
        <v>1054.2624316104684</v>
      </c>
      <c r="P112" s="143">
        <f t="shared" si="19"/>
        <v>2869.8489819582883</v>
      </c>
      <c r="Q112" s="143">
        <f t="shared" si="19"/>
        <v>0</v>
      </c>
      <c r="R112" s="143">
        <f t="shared" si="19"/>
        <v>0</v>
      </c>
      <c r="S112" s="143">
        <f t="shared" si="19"/>
        <v>8953.8595600486187</v>
      </c>
      <c r="T112" s="143">
        <f t="shared" si="19"/>
        <v>14235.991547428937</v>
      </c>
      <c r="U112" s="143">
        <f t="shared" si="19"/>
        <v>8440.8414988913501</v>
      </c>
      <c r="V112" s="143">
        <f t="shared" si="19"/>
        <v>18698.761212174461</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2395.5576218547767</v>
      </c>
      <c r="AH112" s="143">
        <f t="shared" si="19"/>
        <v>-36.150679234758371</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478595.0488770224</v>
      </c>
      <c r="I115" s="19"/>
      <c r="J115" s="116">
        <f t="shared" ref="J115:AO115" si="21">J44 * thousand * J73 / hundred</f>
        <v>279120</v>
      </c>
      <c r="K115" s="116">
        <f t="shared" si="21"/>
        <v>0</v>
      </c>
      <c r="L115" s="116">
        <f t="shared" si="21"/>
        <v>0</v>
      </c>
      <c r="M115" s="116">
        <f t="shared" si="21"/>
        <v>1182.6570042672849</v>
      </c>
      <c r="N115" s="116">
        <f t="shared" si="21"/>
        <v>4599.5410952002621</v>
      </c>
      <c r="O115" s="116">
        <f t="shared" si="21"/>
        <v>5304.7958379996371</v>
      </c>
      <c r="P115" s="116">
        <f t="shared" si="21"/>
        <v>16302.777182355814</v>
      </c>
      <c r="Q115" s="116">
        <f t="shared" si="21"/>
        <v>0</v>
      </c>
      <c r="R115" s="116">
        <f t="shared" si="21"/>
        <v>0</v>
      </c>
      <c r="S115" s="116">
        <f t="shared" si="21"/>
        <v>23860.615878396904</v>
      </c>
      <c r="T115" s="116">
        <f t="shared" si="21"/>
        <v>35540.87309562134</v>
      </c>
      <c r="U115" s="116">
        <f t="shared" si="21"/>
        <v>21038.198242821127</v>
      </c>
      <c r="V115" s="116">
        <f t="shared" si="21"/>
        <v>47960.31278316064</v>
      </c>
      <c r="W115" s="116">
        <f t="shared" si="21"/>
        <v>0</v>
      </c>
      <c r="X115" s="116">
        <f t="shared" si="21"/>
        <v>767.46269178644434</v>
      </c>
      <c r="Y115" s="116">
        <f t="shared" si="21"/>
        <v>803.57912845696205</v>
      </c>
      <c r="Z115" s="116">
        <f t="shared" si="21"/>
        <v>2987.0205830255131</v>
      </c>
      <c r="AA115" s="116">
        <f t="shared" si="21"/>
        <v>29920.257444035524</v>
      </c>
      <c r="AB115" s="116">
        <f t="shared" si="21"/>
        <v>0</v>
      </c>
      <c r="AC115" s="116">
        <f t="shared" si="21"/>
        <v>571.12675863538129</v>
      </c>
      <c r="AD115" s="116">
        <f t="shared" si="21"/>
        <v>2133.5168175984977</v>
      </c>
      <c r="AE115" s="116">
        <f t="shared" si="21"/>
        <v>1942.933869432343</v>
      </c>
      <c r="AF115" s="116">
        <f t="shared" si="21"/>
        <v>4777.1897220080764</v>
      </c>
      <c r="AG115" s="116">
        <f t="shared" si="21"/>
        <v>163.20783919845746</v>
      </c>
      <c r="AH115" s="116">
        <f t="shared" si="21"/>
        <v>0</v>
      </c>
      <c r="AI115" s="116">
        <f t="shared" si="21"/>
        <v>0</v>
      </c>
      <c r="AJ115" s="116">
        <f t="shared" si="21"/>
        <v>-381.01709697784338</v>
      </c>
      <c r="AK115" s="116">
        <f t="shared" si="21"/>
        <v>0</v>
      </c>
      <c r="AL115" s="116">
        <f t="shared" si="21"/>
        <v>0</v>
      </c>
      <c r="AM115" s="116">
        <f t="shared" si="21"/>
        <v>0</v>
      </c>
      <c r="AN115" s="116">
        <f t="shared" si="21"/>
        <v>0</v>
      </c>
      <c r="AO115" s="116">
        <f t="shared" si="21"/>
        <v>0</v>
      </c>
    </row>
    <row r="116" spans="3:43" x14ac:dyDescent="0.25">
      <c r="C116" s="78"/>
      <c r="F116" t="s">
        <v>157</v>
      </c>
      <c r="G116" s="12" t="s">
        <v>277</v>
      </c>
      <c r="H116" s="88">
        <f t="shared" si="20"/>
        <v>295613.78550582263</v>
      </c>
      <c r="J116" s="88">
        <f t="shared" ref="J116:AO116" si="22">J45 * thousand * J74 / hundred</f>
        <v>132340</v>
      </c>
      <c r="K116" s="88">
        <f t="shared" si="22"/>
        <v>0</v>
      </c>
      <c r="L116" s="88">
        <f t="shared" si="22"/>
        <v>0</v>
      </c>
      <c r="M116" s="88">
        <f t="shared" si="22"/>
        <v>964.65557106041683</v>
      </c>
      <c r="N116" s="88">
        <f t="shared" si="22"/>
        <v>3751.6988660251413</v>
      </c>
      <c r="O116" s="88">
        <f t="shared" si="22"/>
        <v>4326.9526498385603</v>
      </c>
      <c r="P116" s="88">
        <f t="shared" si="22"/>
        <v>13297.655005611346</v>
      </c>
      <c r="Q116" s="88">
        <f t="shared" si="22"/>
        <v>0</v>
      </c>
      <c r="R116" s="88">
        <f t="shared" si="22"/>
        <v>0</v>
      </c>
      <c r="S116" s="88">
        <f t="shared" si="22"/>
        <v>18646.216489395214</v>
      </c>
      <c r="T116" s="88">
        <f t="shared" si="22"/>
        <v>27773.919053073558</v>
      </c>
      <c r="U116" s="88">
        <f t="shared" si="22"/>
        <v>16440.598221843236</v>
      </c>
      <c r="V116" s="88">
        <f t="shared" si="22"/>
        <v>37479.266235687996</v>
      </c>
      <c r="W116" s="88">
        <f t="shared" si="22"/>
        <v>0</v>
      </c>
      <c r="X116" s="88">
        <f t="shared" si="22"/>
        <v>801.33420151191149</v>
      </c>
      <c r="Y116" s="88">
        <f t="shared" si="22"/>
        <v>839.04461564742758</v>
      </c>
      <c r="Z116" s="88">
        <f t="shared" si="22"/>
        <v>3118.8509609851399</v>
      </c>
      <c r="AA116" s="88">
        <f t="shared" si="22"/>
        <v>31240.770221855524</v>
      </c>
      <c r="AB116" s="88">
        <f t="shared" si="22"/>
        <v>0</v>
      </c>
      <c r="AC116" s="88">
        <f t="shared" si="22"/>
        <v>243.4241768122595</v>
      </c>
      <c r="AD116" s="88">
        <f t="shared" si="22"/>
        <v>909.34204567814527</v>
      </c>
      <c r="AE116" s="88">
        <f t="shared" si="22"/>
        <v>828.11227212901667</v>
      </c>
      <c r="AF116" s="88">
        <f t="shared" si="22"/>
        <v>2036.1215053805784</v>
      </c>
      <c r="AG116" s="88">
        <f t="shared" si="22"/>
        <v>1505.19371116957</v>
      </c>
      <c r="AH116" s="88">
        <f t="shared" si="22"/>
        <v>0</v>
      </c>
      <c r="AI116" s="88">
        <f t="shared" si="22"/>
        <v>0</v>
      </c>
      <c r="AJ116" s="88">
        <f t="shared" si="22"/>
        <v>-929.37029788246514</v>
      </c>
      <c r="AK116" s="88">
        <f t="shared" si="22"/>
        <v>0</v>
      </c>
      <c r="AL116" s="88">
        <f t="shared" si="22"/>
        <v>0</v>
      </c>
      <c r="AM116" s="88">
        <f t="shared" si="22"/>
        <v>0</v>
      </c>
      <c r="AN116" s="88">
        <f t="shared" si="22"/>
        <v>0</v>
      </c>
      <c r="AO116" s="88">
        <f t="shared" si="22"/>
        <v>0</v>
      </c>
    </row>
    <row r="117" spans="3:43" x14ac:dyDescent="0.25">
      <c r="C117" s="78"/>
      <c r="F117" t="s">
        <v>158</v>
      </c>
      <c r="G117" s="12" t="s">
        <v>277</v>
      </c>
      <c r="H117" s="88">
        <f t="shared" si="20"/>
        <v>29305.526585560601</v>
      </c>
      <c r="J117" s="88">
        <f t="shared" ref="J117:AO117" si="23">J46 * thousand * J75 / hundred</f>
        <v>11200</v>
      </c>
      <c r="K117" s="88">
        <f t="shared" si="23"/>
        <v>0</v>
      </c>
      <c r="L117" s="88">
        <f t="shared" si="23"/>
        <v>0</v>
      </c>
      <c r="M117" s="88">
        <f t="shared" si="23"/>
        <v>62.30545477150401</v>
      </c>
      <c r="N117" s="88">
        <f t="shared" si="23"/>
        <v>242.31581823186548</v>
      </c>
      <c r="O117" s="88">
        <f t="shared" si="23"/>
        <v>279.47047703938586</v>
      </c>
      <c r="P117" s="88">
        <f t="shared" si="23"/>
        <v>858.87281157607208</v>
      </c>
      <c r="Q117" s="88">
        <f t="shared" si="23"/>
        <v>0</v>
      </c>
      <c r="R117" s="88">
        <f t="shared" si="23"/>
        <v>0</v>
      </c>
      <c r="S117" s="88">
        <f t="shared" si="23"/>
        <v>1816.6383170549025</v>
      </c>
      <c r="T117" s="88">
        <f t="shared" si="23"/>
        <v>2705.9197556399899</v>
      </c>
      <c r="U117" s="88">
        <f t="shared" si="23"/>
        <v>1601.7523287950328</v>
      </c>
      <c r="V117" s="88">
        <f t="shared" si="23"/>
        <v>3651.4791715293027</v>
      </c>
      <c r="W117" s="88">
        <f t="shared" si="23"/>
        <v>0</v>
      </c>
      <c r="X117" s="88">
        <f t="shared" si="23"/>
        <v>121.31309439555326</v>
      </c>
      <c r="Y117" s="88">
        <f t="shared" si="23"/>
        <v>127.02203209106891</v>
      </c>
      <c r="Z117" s="88">
        <f t="shared" si="23"/>
        <v>472.1593815935837</v>
      </c>
      <c r="AA117" s="88">
        <f t="shared" si="23"/>
        <v>4729.5054919197946</v>
      </c>
      <c r="AB117" s="88">
        <f t="shared" si="23"/>
        <v>0</v>
      </c>
      <c r="AC117" s="88">
        <f t="shared" si="23"/>
        <v>25.633165743486622</v>
      </c>
      <c r="AD117" s="88">
        <f t="shared" si="23"/>
        <v>95.755958506809918</v>
      </c>
      <c r="AE117" s="88">
        <f t="shared" si="23"/>
        <v>87.202263159216855</v>
      </c>
      <c r="AF117" s="88">
        <f t="shared" si="23"/>
        <v>214.4086125904866</v>
      </c>
      <c r="AG117" s="88">
        <f t="shared" si="23"/>
        <v>1063.3139946029662</v>
      </c>
      <c r="AH117" s="88">
        <f t="shared" si="23"/>
        <v>0</v>
      </c>
      <c r="AI117" s="88">
        <f t="shared" si="23"/>
        <v>0</v>
      </c>
      <c r="AJ117" s="88">
        <f t="shared" si="23"/>
        <v>-49.541543680418044</v>
      </c>
      <c r="AK117" s="88">
        <f t="shared" si="23"/>
        <v>0</v>
      </c>
      <c r="AL117" s="88">
        <f t="shared" si="23"/>
        <v>0</v>
      </c>
      <c r="AM117" s="88">
        <f t="shared" si="23"/>
        <v>0</v>
      </c>
      <c r="AN117" s="88">
        <f t="shared" si="23"/>
        <v>0</v>
      </c>
      <c r="AO117" s="88">
        <f t="shared" si="23"/>
        <v>0</v>
      </c>
    </row>
    <row r="118" spans="3:43" x14ac:dyDescent="0.25">
      <c r="C118" s="78"/>
      <c r="F118" s="19" t="s">
        <v>159</v>
      </c>
      <c r="G118" s="75" t="s">
        <v>277</v>
      </c>
      <c r="H118" s="116">
        <f t="shared" si="20"/>
        <v>661448.57504165324</v>
      </c>
      <c r="I118" s="19"/>
      <c r="J118" s="116">
        <f t="shared" ref="J118:AO118" si="24" xml:space="preserve"> J47 * J76 * days_in_year / hundred</f>
        <v>412331.42474999995</v>
      </c>
      <c r="K118" s="116">
        <f t="shared" si="24"/>
        <v>0</v>
      </c>
      <c r="L118" s="116">
        <f t="shared" si="24"/>
        <v>0</v>
      </c>
      <c r="M118" s="116">
        <f t="shared" si="24"/>
        <v>3774.3614525077805</v>
      </c>
      <c r="N118" s="116">
        <f t="shared" si="24"/>
        <v>5805.7668977819321</v>
      </c>
      <c r="O118" s="116">
        <f t="shared" si="24"/>
        <v>5166.8440237215045</v>
      </c>
      <c r="P118" s="116">
        <f t="shared" si="24"/>
        <v>13631.733723842681</v>
      </c>
      <c r="Q118" s="116">
        <f t="shared" si="24"/>
        <v>0</v>
      </c>
      <c r="R118" s="116">
        <f t="shared" si="24"/>
        <v>0</v>
      </c>
      <c r="S118" s="116">
        <f t="shared" si="24"/>
        <v>26325.969550182177</v>
      </c>
      <c r="T118" s="116">
        <f t="shared" si="24"/>
        <v>37564.758542149721</v>
      </c>
      <c r="U118" s="116">
        <f t="shared" si="24"/>
        <v>22254.267482113282</v>
      </c>
      <c r="V118" s="116">
        <f t="shared" si="24"/>
        <v>52186.410669551165</v>
      </c>
      <c r="W118" s="116">
        <f t="shared" si="24"/>
        <v>0</v>
      </c>
      <c r="X118" s="116">
        <f t="shared" si="24"/>
        <v>517.2553448275861</v>
      </c>
      <c r="Y118" s="116">
        <f t="shared" si="24"/>
        <v>923.3461637931033</v>
      </c>
      <c r="Z118" s="116">
        <f t="shared" si="24"/>
        <v>2308.9740122126436</v>
      </c>
      <c r="AA118" s="116">
        <f t="shared" si="24"/>
        <v>24309.623433908037</v>
      </c>
      <c r="AB118" s="116">
        <f t="shared" si="24"/>
        <v>0</v>
      </c>
      <c r="AC118" s="116">
        <f t="shared" si="24"/>
        <v>4699.7761777777787</v>
      </c>
      <c r="AD118" s="116">
        <f t="shared" si="24"/>
        <v>12216.70722222222</v>
      </c>
      <c r="AE118" s="116">
        <f t="shared" si="24"/>
        <v>10880.995644444443</v>
      </c>
      <c r="AF118" s="116">
        <f t="shared" si="24"/>
        <v>26550.359950617287</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414699.6510666667</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54336.273120934609</v>
      </c>
      <c r="T119" s="88">
        <f t="shared" si="25"/>
        <v>100086.38672621262</v>
      </c>
      <c r="U119" s="88">
        <f t="shared" si="25"/>
        <v>59416.651219792555</v>
      </c>
      <c r="V119" s="88">
        <f t="shared" si="25"/>
        <v>122599.51333306024</v>
      </c>
      <c r="W119" s="88">
        <f t="shared" si="25"/>
        <v>0</v>
      </c>
      <c r="X119" s="88">
        <f t="shared" si="25"/>
        <v>250.51002600864783</v>
      </c>
      <c r="Y119" s="88">
        <f t="shared" si="25"/>
        <v>1852.6090295523259</v>
      </c>
      <c r="Z119" s="88">
        <f t="shared" si="25"/>
        <v>5067.0022121167785</v>
      </c>
      <c r="AA119" s="88">
        <f t="shared" si="25"/>
        <v>52561.95539898891</v>
      </c>
      <c r="AB119" s="88">
        <f t="shared" si="25"/>
        <v>0</v>
      </c>
      <c r="AC119" s="88">
        <f t="shared" si="25"/>
        <v>1473.8987478072415</v>
      </c>
      <c r="AD119" s="88">
        <f t="shared" si="25"/>
        <v>4044.6157923934488</v>
      </c>
      <c r="AE119" s="88">
        <f t="shared" si="25"/>
        <v>3662.9224918369669</v>
      </c>
      <c r="AF119" s="88">
        <f t="shared" si="25"/>
        <v>9347.3129679623416</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4104.9567766289138</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22.305169102124388</v>
      </c>
      <c r="T120" s="88">
        <f t="shared" si="26"/>
        <v>41.085699340845615</v>
      </c>
      <c r="U120" s="88">
        <f t="shared" si="26"/>
        <v>24.390676371744174</v>
      </c>
      <c r="V120" s="88">
        <f t="shared" si="26"/>
        <v>50.327391255667074</v>
      </c>
      <c r="W120" s="88">
        <f t="shared" si="26"/>
        <v>0</v>
      </c>
      <c r="X120" s="88">
        <f t="shared" si="26"/>
        <v>0</v>
      </c>
      <c r="Y120" s="88">
        <f t="shared" si="26"/>
        <v>0</v>
      </c>
      <c r="Z120" s="88">
        <f t="shared" si="26"/>
        <v>0</v>
      </c>
      <c r="AA120" s="88">
        <f t="shared" si="26"/>
        <v>0</v>
      </c>
      <c r="AB120" s="88">
        <f t="shared" si="26"/>
        <v>0</v>
      </c>
      <c r="AC120" s="88">
        <f t="shared" si="26"/>
        <v>315.54919057902339</v>
      </c>
      <c r="AD120" s="88">
        <f t="shared" si="26"/>
        <v>865.91785317114704</v>
      </c>
      <c r="AE120" s="88">
        <f t="shared" si="26"/>
        <v>784.20056274043031</v>
      </c>
      <c r="AF120" s="88">
        <f t="shared" si="26"/>
        <v>2001.1802340679312</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2894.4920115</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472.1367275905543</v>
      </c>
      <c r="T121" s="116">
        <f t="shared" si="27"/>
        <v>703.25726731430973</v>
      </c>
      <c r="U121" s="116">
        <f t="shared" si="27"/>
        <v>416.28875479949556</v>
      </c>
      <c r="V121" s="116">
        <f t="shared" si="27"/>
        <v>949.00421879564021</v>
      </c>
      <c r="W121" s="116">
        <f t="shared" si="27"/>
        <v>0</v>
      </c>
      <c r="X121" s="116">
        <f t="shared" si="27"/>
        <v>2.4743120680434898</v>
      </c>
      <c r="Y121" s="116">
        <f t="shared" si="27"/>
        <v>2.5907520410414957</v>
      </c>
      <c r="Z121" s="116">
        <f t="shared" si="27"/>
        <v>9.6302024256977354</v>
      </c>
      <c r="AA121" s="116">
        <f t="shared" si="27"/>
        <v>96.463391465217242</v>
      </c>
      <c r="AB121" s="116">
        <f t="shared" si="27"/>
        <v>0</v>
      </c>
      <c r="AC121" s="116">
        <f t="shared" si="27"/>
        <v>5.4393408031876991</v>
      </c>
      <c r="AD121" s="116">
        <f t="shared" si="27"/>
        <v>20.319351010586239</v>
      </c>
      <c r="AE121" s="116">
        <f t="shared" si="27"/>
        <v>18.504262519847554</v>
      </c>
      <c r="AF121" s="116">
        <f t="shared" si="27"/>
        <v>45.497365666378499</v>
      </c>
      <c r="AG121" s="116">
        <f t="shared" si="27"/>
        <v>0</v>
      </c>
      <c r="AH121" s="116">
        <f t="shared" si="27"/>
        <v>0</v>
      </c>
      <c r="AI121" s="116">
        <f t="shared" si="27"/>
        <v>0</v>
      </c>
      <c r="AJ121" s="116">
        <f t="shared" si="27"/>
        <v>152.88606500000003</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1886662.0358648547</v>
      </c>
      <c r="I122" s="98"/>
      <c r="J122" s="143">
        <f t="shared" ref="J122" si="28">SUM(J115:J121)</f>
        <v>834991.42475000001</v>
      </c>
      <c r="K122" s="143">
        <f t="shared" ref="K122:AO122" si="29">SUM(K115:K121)</f>
        <v>0</v>
      </c>
      <c r="L122" s="143">
        <f t="shared" si="29"/>
        <v>0</v>
      </c>
      <c r="M122" s="143">
        <f t="shared" si="29"/>
        <v>5983.9794826069865</v>
      </c>
      <c r="N122" s="143">
        <f t="shared" si="29"/>
        <v>14399.322677239201</v>
      </c>
      <c r="O122" s="143">
        <f t="shared" si="29"/>
        <v>15078.062988599089</v>
      </c>
      <c r="P122" s="143">
        <f t="shared" si="29"/>
        <v>44091.038723385915</v>
      </c>
      <c r="Q122" s="143">
        <f t="shared" si="29"/>
        <v>0</v>
      </c>
      <c r="R122" s="143">
        <f t="shared" si="29"/>
        <v>0</v>
      </c>
      <c r="S122" s="143">
        <f t="shared" si="29"/>
        <v>125480.15525265648</v>
      </c>
      <c r="T122" s="143">
        <f t="shared" si="29"/>
        <v>204416.20013935238</v>
      </c>
      <c r="U122" s="143">
        <f t="shared" si="29"/>
        <v>121192.14692653647</v>
      </c>
      <c r="V122" s="143">
        <f t="shared" si="29"/>
        <v>264876.3138030406</v>
      </c>
      <c r="W122" s="143">
        <f t="shared" si="29"/>
        <v>0</v>
      </c>
      <c r="X122" s="143">
        <f t="shared" si="29"/>
        <v>2460.3496705981865</v>
      </c>
      <c r="Y122" s="143">
        <f t="shared" si="29"/>
        <v>4548.1917215819294</v>
      </c>
      <c r="Z122" s="143">
        <f t="shared" si="29"/>
        <v>13963.637352359357</v>
      </c>
      <c r="AA122" s="143">
        <f t="shared" si="29"/>
        <v>142858.57538217303</v>
      </c>
      <c r="AB122" s="143">
        <f t="shared" si="29"/>
        <v>0</v>
      </c>
      <c r="AC122" s="143">
        <f t="shared" si="29"/>
        <v>7334.847558158358</v>
      </c>
      <c r="AD122" s="143">
        <f t="shared" si="29"/>
        <v>20286.175040580853</v>
      </c>
      <c r="AE122" s="143">
        <f t="shared" si="29"/>
        <v>18204.871366262261</v>
      </c>
      <c r="AF122" s="143">
        <f t="shared" si="29"/>
        <v>44972.070358293073</v>
      </c>
      <c r="AG122" s="143">
        <f t="shared" si="29"/>
        <v>2731.7155449709935</v>
      </c>
      <c r="AH122" s="143">
        <f t="shared" si="29"/>
        <v>0</v>
      </c>
      <c r="AI122" s="143">
        <f t="shared" si="29"/>
        <v>0</v>
      </c>
      <c r="AJ122" s="143">
        <f t="shared" si="29"/>
        <v>-1207.0428735407268</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234232551.00399196</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157909287.45436361</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1209332.5240026107</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309.69179542000251</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75113621.333830297</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14882.466359496117</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234247433.47035143</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14882.466359466314</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6.3537139888011017E-5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110.97640279773046</v>
      </c>
      <c r="K140" s="189">
        <f t="shared" si="30"/>
        <v>0</v>
      </c>
      <c r="L140" s="189">
        <f t="shared" si="30"/>
        <v>58.412085632257046</v>
      </c>
      <c r="M140" s="189">
        <f t="shared" si="30"/>
        <v>80.5643762810504</v>
      </c>
      <c r="N140" s="189">
        <f t="shared" si="30"/>
        <v>223.19776320654606</v>
      </c>
      <c r="O140" s="189">
        <f t="shared" si="30"/>
        <v>479.82698733850816</v>
      </c>
      <c r="P140" s="189">
        <f t="shared" si="30"/>
        <v>1436.5100435342772</v>
      </c>
      <c r="Q140" s="189">
        <f t="shared" si="30"/>
        <v>0</v>
      </c>
      <c r="R140" s="189">
        <f t="shared" si="30"/>
        <v>696.80873508866387</v>
      </c>
      <c r="S140" s="189">
        <f t="shared" si="30"/>
        <v>2765.0403170272903</v>
      </c>
      <c r="T140" s="189">
        <f t="shared" si="30"/>
        <v>5862.8067434168224</v>
      </c>
      <c r="U140" s="189">
        <f t="shared" si="30"/>
        <v>9466.3436236688249</v>
      </c>
      <c r="V140" s="189">
        <f t="shared" si="30"/>
        <v>21113.676143872002</v>
      </c>
      <c r="W140" s="189">
        <f t="shared" si="30"/>
        <v>0</v>
      </c>
      <c r="X140" s="189">
        <f t="shared" si="30"/>
        <v>2466.5639627995047</v>
      </c>
      <c r="Y140" s="189">
        <f t="shared" si="30"/>
        <v>5479.7642104896195</v>
      </c>
      <c r="Z140" s="189">
        <f t="shared" si="30"/>
        <v>10332.05850778194</v>
      </c>
      <c r="AA140" s="189">
        <f t="shared" si="30"/>
        <v>23803.479387154792</v>
      </c>
      <c r="AB140" s="189">
        <f t="shared" si="30"/>
        <v>1573.4399702651399</v>
      </c>
      <c r="AC140" s="189">
        <f t="shared" si="30"/>
        <v>11874.686947240727</v>
      </c>
      <c r="AD140" s="189">
        <f t="shared" si="30"/>
        <v>38839.681741251676</v>
      </c>
      <c r="AE140" s="189">
        <f t="shared" si="30"/>
        <v>79091.85674259231</v>
      </c>
      <c r="AF140" s="189">
        <f t="shared" si="30"/>
        <v>178229.69124697812</v>
      </c>
      <c r="AG140" s="189">
        <f t="shared" si="30"/>
        <v>1704.705711706617</v>
      </c>
      <c r="AH140" s="189">
        <f t="shared" si="30"/>
        <v>0</v>
      </c>
      <c r="AI140" s="189">
        <f t="shared" si="30"/>
        <v>0</v>
      </c>
      <c r="AJ140" s="189">
        <f t="shared" si="30"/>
        <v>-770.11884217970783</v>
      </c>
      <c r="AK140" s="189">
        <f t="shared" si="30"/>
        <v>0</v>
      </c>
      <c r="AL140" s="189">
        <f t="shared" si="30"/>
        <v>-559.44572521039652</v>
      </c>
      <c r="AM140" s="189">
        <f t="shared" si="30"/>
        <v>0</v>
      </c>
      <c r="AN140" s="189">
        <f t="shared" si="30"/>
        <v>-17631.196768455335</v>
      </c>
      <c r="AO140" s="189">
        <f t="shared" si="30"/>
        <v>0</v>
      </c>
    </row>
    <row r="141" spans="3:43" x14ac:dyDescent="0.25">
      <c r="E141" t="s">
        <v>773</v>
      </c>
      <c r="G141" s="12" t="s">
        <v>771</v>
      </c>
      <c r="H141" t="s">
        <v>447</v>
      </c>
      <c r="J141" s="88">
        <f t="shared" ref="J141:AO141" si="31" xml:space="preserve"> IF( J36 &lt;&gt; 0, J112 / J36, 0)</f>
        <v>67.68433801452116</v>
      </c>
      <c r="K141" s="88">
        <f t="shared" si="31"/>
        <v>0</v>
      </c>
      <c r="L141" s="88">
        <f t="shared" si="31"/>
        <v>0</v>
      </c>
      <c r="M141" s="88">
        <f t="shared" si="31"/>
        <v>42.340474685177902</v>
      </c>
      <c r="N141" s="88">
        <f t="shared" si="31"/>
        <v>91.478231869415524</v>
      </c>
      <c r="O141" s="88">
        <f t="shared" si="31"/>
        <v>179.85518093333351</v>
      </c>
      <c r="P141" s="88">
        <f t="shared" si="31"/>
        <v>509.3726946666938</v>
      </c>
      <c r="Q141" s="88">
        <f t="shared" si="31"/>
        <v>0</v>
      </c>
      <c r="R141" s="88">
        <f t="shared" si="31"/>
        <v>0</v>
      </c>
      <c r="S141" s="88">
        <f t="shared" si="31"/>
        <v>1324.365174684802</v>
      </c>
      <c r="T141" s="88">
        <f t="shared" si="31"/>
        <v>2852.0452675234355</v>
      </c>
      <c r="U141" s="88">
        <f t="shared" si="31"/>
        <v>4604.4393371138331</v>
      </c>
      <c r="V141" s="88">
        <f t="shared" si="31"/>
        <v>10214.312355535583</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46.026533408360727</v>
      </c>
      <c r="K142" s="88">
        <f t="shared" si="32"/>
        <v>0</v>
      </c>
      <c r="L142" s="88">
        <f t="shared" si="32"/>
        <v>0</v>
      </c>
      <c r="M142" s="88">
        <f t="shared" si="32"/>
        <v>39.516166347313721</v>
      </c>
      <c r="N142" s="88">
        <f t="shared" si="32"/>
        <v>121.00232187775262</v>
      </c>
      <c r="O142" s="88">
        <f t="shared" si="32"/>
        <v>267.55250257932744</v>
      </c>
      <c r="P142" s="88">
        <f t="shared" si="32"/>
        <v>813.98460207461972</v>
      </c>
      <c r="Q142" s="88">
        <f t="shared" si="32"/>
        <v>0</v>
      </c>
      <c r="R142" s="88">
        <f t="shared" si="32"/>
        <v>0</v>
      </c>
      <c r="S142" s="88">
        <f t="shared" si="32"/>
        <v>1913.3710555605735</v>
      </c>
      <c r="T142" s="88">
        <f t="shared" si="32"/>
        <v>4221.9266381899688</v>
      </c>
      <c r="U142" s="88">
        <f t="shared" si="32"/>
        <v>6815.4128405854972</v>
      </c>
      <c r="V142" s="88">
        <f t="shared" si="32"/>
        <v>14916.47145941374</v>
      </c>
      <c r="W142" s="88">
        <f t="shared" si="32"/>
        <v>0</v>
      </c>
      <c r="X142" s="88">
        <f t="shared" si="32"/>
        <v>2897.5480059616266</v>
      </c>
      <c r="Y142" s="88">
        <f t="shared" si="32"/>
        <v>5843.3396363076263</v>
      </c>
      <c r="Z142" s="88">
        <f t="shared" si="32"/>
        <v>11608.194907695568</v>
      </c>
      <c r="AA142" s="88">
        <f t="shared" si="32"/>
        <v>26564.874851122884</v>
      </c>
      <c r="AB142" s="88">
        <f t="shared" si="32"/>
        <v>0</v>
      </c>
      <c r="AC142" s="88">
        <f t="shared" si="32"/>
        <v>6021.5133670016248</v>
      </c>
      <c r="AD142" s="88">
        <f t="shared" si="32"/>
        <v>21909.069043827323</v>
      </c>
      <c r="AE142" s="88">
        <f t="shared" si="32"/>
        <v>44684.684262643736</v>
      </c>
      <c r="AF142" s="88">
        <f t="shared" si="32"/>
        <v>100258.8357528919</v>
      </c>
      <c r="AG142" s="88">
        <f t="shared" si="32"/>
        <v>0</v>
      </c>
      <c r="AH142" s="88">
        <f t="shared" si="32"/>
        <v>0</v>
      </c>
      <c r="AI142" s="88">
        <f t="shared" si="32"/>
        <v>0</v>
      </c>
      <c r="AJ142" s="88">
        <f t="shared" si="32"/>
        <v>-241.40857470814535</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3.4579321728010264</v>
      </c>
      <c r="K146" s="264">
        <f t="shared" si="33"/>
        <v>0.47348683012703829</v>
      </c>
      <c r="L146" s="264">
        <f t="shared" si="33"/>
        <v>5.8412085632257051</v>
      </c>
      <c r="M146" s="264">
        <f t="shared" si="33"/>
        <v>5.2137594562347997</v>
      </c>
      <c r="N146" s="264">
        <f t="shared" si="33"/>
        <v>2.9193002044869991</v>
      </c>
      <c r="O146" s="264">
        <f t="shared" si="33"/>
        <v>2.57695951334146</v>
      </c>
      <c r="P146" s="264">
        <f t="shared" si="33"/>
        <v>2.4128830788267659</v>
      </c>
      <c r="Q146" s="264">
        <f t="shared" si="33"/>
        <v>0.37876893706733544</v>
      </c>
      <c r="R146" s="264">
        <f t="shared" si="33"/>
        <v>4.016237749352694</v>
      </c>
      <c r="S146" s="264">
        <f t="shared" si="33"/>
        <v>2.919953041860746</v>
      </c>
      <c r="T146" s="264">
        <f t="shared" si="33"/>
        <v>3.0796463486860306</v>
      </c>
      <c r="U146" s="264">
        <f t="shared" si="33"/>
        <v>3.0829352058341577</v>
      </c>
      <c r="V146" s="264">
        <f t="shared" si="33"/>
        <v>3.0135511332198193</v>
      </c>
      <c r="W146" s="264">
        <f t="shared" si="33"/>
        <v>0</v>
      </c>
      <c r="X146" s="264">
        <f t="shared" si="33"/>
        <v>1.5128974383442244</v>
      </c>
      <c r="Y146" s="264">
        <f t="shared" si="33"/>
        <v>2.9425174060389989</v>
      </c>
      <c r="Z146" s="264">
        <f t="shared" si="33"/>
        <v>2.306697765477927</v>
      </c>
      <c r="AA146" s="264">
        <f t="shared" si="33"/>
        <v>2.3718206253359169</v>
      </c>
      <c r="AB146" s="264">
        <f t="shared" si="33"/>
        <v>6.309592752474102</v>
      </c>
      <c r="AC146" s="264">
        <f t="shared" si="33"/>
        <v>2.4617235844183862</v>
      </c>
      <c r="AD146" s="264">
        <f t="shared" si="33"/>
        <v>2.1937145062372805</v>
      </c>
      <c r="AE146" s="264">
        <f t="shared" si="33"/>
        <v>2.1753754265269638</v>
      </c>
      <c r="AF146" s="264">
        <f t="shared" si="33"/>
        <v>2.195125400460272</v>
      </c>
      <c r="AG146" s="264">
        <f t="shared" si="33"/>
        <v>3.7923486931147323</v>
      </c>
      <c r="AH146" s="264">
        <f t="shared" si="33"/>
        <v>-1.1894268513016042</v>
      </c>
      <c r="AI146" s="264">
        <f t="shared" si="33"/>
        <v>0</v>
      </c>
      <c r="AJ146" s="264">
        <f t="shared" si="33"/>
        <v>-0.96133867749934498</v>
      </c>
      <c r="AK146" s="264">
        <f t="shared" si="33"/>
        <v>0</v>
      </c>
      <c r="AL146" s="264">
        <f t="shared" si="33"/>
        <v>-0.95111308415635065</v>
      </c>
      <c r="AM146" s="264">
        <f t="shared" si="33"/>
        <v>0</v>
      </c>
      <c r="AN146" s="264">
        <f t="shared" si="33"/>
        <v>-0.84693743301054669</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1.8551114875302486</v>
      </c>
      <c r="K147" s="271">
        <f t="shared" si="34"/>
        <v>0</v>
      </c>
      <c r="L147" s="271">
        <f t="shared" si="34"/>
        <v>0</v>
      </c>
      <c r="M147" s="271">
        <f t="shared" si="34"/>
        <v>15.037417663959721</v>
      </c>
      <c r="N147" s="271">
        <f t="shared" si="34"/>
        <v>6.5646666167585987</v>
      </c>
      <c r="O147" s="271">
        <f t="shared" si="34"/>
        <v>5.2997071411919565</v>
      </c>
      <c r="P147" s="271">
        <f t="shared" si="34"/>
        <v>4.6942829746937385</v>
      </c>
      <c r="Q147" s="271">
        <f t="shared" si="34"/>
        <v>0</v>
      </c>
      <c r="R147" s="271">
        <f t="shared" si="34"/>
        <v>0</v>
      </c>
      <c r="S147" s="271">
        <f t="shared" si="34"/>
        <v>5.1158809267816894</v>
      </c>
      <c r="T147" s="271">
        <f t="shared" si="34"/>
        <v>5.4607391011444912</v>
      </c>
      <c r="U147" s="271">
        <f t="shared" si="34"/>
        <v>5.4697691911046622</v>
      </c>
      <c r="V147" s="271">
        <f t="shared" si="34"/>
        <v>5.3152369205355061</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1.9998508294618313</v>
      </c>
      <c r="AH147" s="271">
        <f t="shared" si="34"/>
        <v>-1.5810487310193908</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1.6057527399038463</v>
      </c>
      <c r="K148" s="271">
        <f t="shared" si="35"/>
        <v>0</v>
      </c>
      <c r="L148" s="271">
        <f t="shared" si="35"/>
        <v>0</v>
      </c>
      <c r="M148" s="271">
        <f t="shared" si="35"/>
        <v>1.6486874411251273</v>
      </c>
      <c r="N148" s="271">
        <f t="shared" si="35"/>
        <v>1.0200808689726448</v>
      </c>
      <c r="O148" s="271">
        <f t="shared" si="35"/>
        <v>0.92615552367132692</v>
      </c>
      <c r="P148" s="271">
        <f t="shared" si="35"/>
        <v>0.88124320154872482</v>
      </c>
      <c r="Q148" s="271">
        <f t="shared" si="35"/>
        <v>0</v>
      </c>
      <c r="R148" s="271">
        <f t="shared" si="35"/>
        <v>0</v>
      </c>
      <c r="S148" s="271">
        <f t="shared" si="35"/>
        <v>1.1878961031177373</v>
      </c>
      <c r="T148" s="271">
        <f t="shared" si="35"/>
        <v>1.2991888302566275</v>
      </c>
      <c r="U148" s="271">
        <f t="shared" si="35"/>
        <v>1.3012207959071715</v>
      </c>
      <c r="V148" s="271">
        <f t="shared" si="35"/>
        <v>1.2475161500829841</v>
      </c>
      <c r="W148" s="271">
        <f t="shared" si="35"/>
        <v>0</v>
      </c>
      <c r="X148" s="271">
        <f t="shared" si="35"/>
        <v>0.50491612404450315</v>
      </c>
      <c r="Y148" s="271">
        <f t="shared" si="35"/>
        <v>0.89143522875644032</v>
      </c>
      <c r="Z148" s="271">
        <f t="shared" si="35"/>
        <v>0.7362749482847557</v>
      </c>
      <c r="AA148" s="271">
        <f t="shared" si="35"/>
        <v>0.7520048936441539</v>
      </c>
      <c r="AB148" s="271">
        <f t="shared" si="35"/>
        <v>0</v>
      </c>
      <c r="AC148" s="271">
        <f t="shared" si="35"/>
        <v>4.8302047911091783</v>
      </c>
      <c r="AD148" s="271">
        <f t="shared" si="35"/>
        <v>3.5761115591493771</v>
      </c>
      <c r="AE148" s="271">
        <f t="shared" si="35"/>
        <v>3.5240053258337274</v>
      </c>
      <c r="AF148" s="271">
        <f t="shared" si="35"/>
        <v>3.5406039756475933</v>
      </c>
      <c r="AG148" s="271">
        <f t="shared" si="35"/>
        <v>1.2116304542425207</v>
      </c>
      <c r="AH148" s="271">
        <f t="shared" si="35"/>
        <v>0</v>
      </c>
      <c r="AI148" s="271">
        <f t="shared" si="35"/>
        <v>0</v>
      </c>
      <c r="AJ148" s="271">
        <f t="shared" si="35"/>
        <v>-0.69163049308335456</v>
      </c>
      <c r="AK148" s="271">
        <f t="shared" si="35"/>
        <v>0</v>
      </c>
      <c r="AL148" s="271">
        <f t="shared" si="35"/>
        <v>0</v>
      </c>
      <c r="AM148" s="271">
        <f t="shared" si="35"/>
        <v>0</v>
      </c>
      <c r="AN148" s="271">
        <f t="shared" si="35"/>
        <v>0</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3.4579321728010264</v>
      </c>
      <c r="K174" s="264">
        <f t="shared" si="39"/>
        <v>0.47348683012703824</v>
      </c>
      <c r="L174" s="264">
        <f t="shared" si="39"/>
        <v>5.8412085632257043</v>
      </c>
      <c r="M174" s="264">
        <f t="shared" si="39"/>
        <v>5.2137594562347989</v>
      </c>
      <c r="N174" s="264">
        <f t="shared" si="39"/>
        <v>2.9193002044869991</v>
      </c>
      <c r="O174" s="264">
        <f t="shared" si="39"/>
        <v>2.57695951334146</v>
      </c>
      <c r="P174" s="264">
        <f t="shared" si="39"/>
        <v>2.4128830788267659</v>
      </c>
      <c r="Q174" s="264">
        <f t="shared" si="39"/>
        <v>0.37876893706733544</v>
      </c>
      <c r="R174" s="264">
        <f t="shared" si="39"/>
        <v>4.016237749352694</v>
      </c>
      <c r="S174" s="264">
        <f t="shared" si="39"/>
        <v>2.919953041860746</v>
      </c>
      <c r="T174" s="264">
        <f t="shared" si="39"/>
        <v>3.0796463486860306</v>
      </c>
      <c r="U174" s="264">
        <f t="shared" si="39"/>
        <v>3.0829352058341577</v>
      </c>
      <c r="V174" s="264">
        <f t="shared" si="39"/>
        <v>3.0135511332198193</v>
      </c>
      <c r="W174" s="264" t="str">
        <f t="shared" si="39"/>
        <v>-</v>
      </c>
      <c r="X174" s="264">
        <f t="shared" si="39"/>
        <v>1.5128974383442242</v>
      </c>
      <c r="Y174" s="264">
        <f t="shared" si="39"/>
        <v>2.9425174060389994</v>
      </c>
      <c r="Z174" s="264">
        <f t="shared" si="39"/>
        <v>2.306697765477927</v>
      </c>
      <c r="AA174" s="264">
        <f t="shared" si="39"/>
        <v>2.3718206253359169</v>
      </c>
      <c r="AB174" s="264">
        <f t="shared" si="39"/>
        <v>6.3095927524741011</v>
      </c>
      <c r="AC174" s="264">
        <f t="shared" si="39"/>
        <v>2.4617235844183858</v>
      </c>
      <c r="AD174" s="264">
        <f t="shared" si="39"/>
        <v>2.1937145062372805</v>
      </c>
      <c r="AE174" s="264">
        <f t="shared" si="39"/>
        <v>2.1753754265269643</v>
      </c>
      <c r="AF174" s="264">
        <f t="shared" si="39"/>
        <v>2.195125400460272</v>
      </c>
      <c r="AG174" s="264">
        <f t="shared" si="39"/>
        <v>3.7923486931147323</v>
      </c>
      <c r="AH174" s="264">
        <f t="shared" si="39"/>
        <v>-1.1894268513016042</v>
      </c>
      <c r="AI174" s="264" t="str">
        <f t="shared" si="39"/>
        <v>-</v>
      </c>
      <c r="AJ174" s="264">
        <f t="shared" si="39"/>
        <v>-0.96133867749934487</v>
      </c>
      <c r="AK174" s="264" t="str">
        <f t="shared" si="39"/>
        <v>-</v>
      </c>
      <c r="AL174" s="264">
        <f t="shared" si="39"/>
        <v>-0.95111308415635065</v>
      </c>
      <c r="AM174" s="264" t="str">
        <f t="shared" si="39"/>
        <v>-</v>
      </c>
      <c r="AN174" s="264">
        <f t="shared" si="39"/>
        <v>-0.84693743301054669</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25.00279562309986</v>
      </c>
      <c r="K182" s="116">
        <f t="shared" si="40"/>
        <v>0</v>
      </c>
      <c r="L182" s="116">
        <f t="shared" si="40"/>
        <v>5.0846409274055118</v>
      </c>
      <c r="M182" s="116">
        <f t="shared" si="40"/>
        <v>7.8569202965369556</v>
      </c>
      <c r="N182" s="116">
        <f t="shared" si="40"/>
        <v>38.875086569070326</v>
      </c>
      <c r="O182" s="116">
        <f t="shared" si="40"/>
        <v>94.675446985642509</v>
      </c>
      <c r="P182" s="116">
        <f t="shared" si="40"/>
        <v>302.71411922433492</v>
      </c>
      <c r="Q182" s="116">
        <f t="shared" si="40"/>
        <v>0</v>
      </c>
      <c r="R182" s="116">
        <f t="shared" si="40"/>
        <v>69.820281690219787</v>
      </c>
      <c r="S182" s="116">
        <f t="shared" si="40"/>
        <v>381.07725223855363</v>
      </c>
      <c r="T182" s="116">
        <f t="shared" si="40"/>
        <v>766.11180737221764</v>
      </c>
      <c r="U182" s="116">
        <f t="shared" si="40"/>
        <v>1235.6779359561474</v>
      </c>
      <c r="V182" s="116">
        <f t="shared" si="40"/>
        <v>2819.5040002531568</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389.67943887242274</v>
      </c>
      <c r="AH182" s="116">
        <f t="shared" si="40"/>
        <v>0</v>
      </c>
      <c r="AI182" s="116">
        <f t="shared" si="40"/>
        <v>0</v>
      </c>
      <c r="AJ182" s="116">
        <f t="shared" si="40"/>
        <v>-422.96458804088343</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12.350499932560611</v>
      </c>
      <c r="K183" s="88">
        <f t="shared" si="41"/>
        <v>0</v>
      </c>
      <c r="L183" s="88">
        <f t="shared" si="41"/>
        <v>3.9365260525016046</v>
      </c>
      <c r="M183" s="88">
        <f t="shared" si="41"/>
        <v>6.0828231297599551</v>
      </c>
      <c r="N183" s="88">
        <f t="shared" si="41"/>
        <v>30.097069440552819</v>
      </c>
      <c r="O183" s="88">
        <f t="shared" si="41"/>
        <v>73.297676062523095</v>
      </c>
      <c r="P183" s="88">
        <f t="shared" si="41"/>
        <v>234.36109526709848</v>
      </c>
      <c r="Q183" s="88">
        <f t="shared" si="41"/>
        <v>0</v>
      </c>
      <c r="R183" s="88">
        <f t="shared" si="41"/>
        <v>48.169377128095469</v>
      </c>
      <c r="S183" s="88">
        <f t="shared" si="41"/>
        <v>262.90718733362746</v>
      </c>
      <c r="T183" s="88">
        <f t="shared" si="41"/>
        <v>528.54453861031118</v>
      </c>
      <c r="U183" s="88">
        <f t="shared" si="41"/>
        <v>852.50066406242922</v>
      </c>
      <c r="V183" s="88">
        <f t="shared" si="41"/>
        <v>1945.1905408366811</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322.22981221524225</v>
      </c>
      <c r="AH183" s="88">
        <f t="shared" si="41"/>
        <v>0</v>
      </c>
      <c r="AI183" s="88">
        <f t="shared" si="41"/>
        <v>0</v>
      </c>
      <c r="AJ183" s="88">
        <f t="shared" si="41"/>
        <v>-343.03372082838189</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1.2146922825702795</v>
      </c>
      <c r="K184" s="88">
        <f t="shared" si="42"/>
        <v>0</v>
      </c>
      <c r="L184" s="88">
        <f t="shared" si="42"/>
        <v>0.31684510852944436</v>
      </c>
      <c r="M184" s="88">
        <f t="shared" si="42"/>
        <v>0.48959735792664921</v>
      </c>
      <c r="N184" s="88">
        <f t="shared" si="42"/>
        <v>2.4224682133756299</v>
      </c>
      <c r="O184" s="88">
        <f t="shared" si="42"/>
        <v>5.8996205835415907</v>
      </c>
      <c r="P184" s="88">
        <f t="shared" si="42"/>
        <v>18.863374882987145</v>
      </c>
      <c r="Q184" s="88">
        <f t="shared" si="42"/>
        <v>0</v>
      </c>
      <c r="R184" s="88">
        <f t="shared" si="42"/>
        <v>4.7658487467226642</v>
      </c>
      <c r="S184" s="88">
        <f t="shared" si="42"/>
        <v>26.011876506651639</v>
      </c>
      <c r="T184" s="88">
        <f t="shared" si="42"/>
        <v>52.293873765991449</v>
      </c>
      <c r="U184" s="88">
        <f t="shared" si="42"/>
        <v>84.345894915722923</v>
      </c>
      <c r="V184" s="88">
        <f t="shared" si="42"/>
        <v>192.45596380726585</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426.50645132112453</v>
      </c>
      <c r="AH184" s="88">
        <f t="shared" si="42"/>
        <v>0</v>
      </c>
      <c r="AI184" s="88">
        <f t="shared" si="42"/>
        <v>0</v>
      </c>
      <c r="AJ184" s="88">
        <f t="shared" si="42"/>
        <v>-28.887229563109482</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35.868000000000009</v>
      </c>
      <c r="K185" s="116">
        <f t="shared" si="43"/>
        <v>0</v>
      </c>
      <c r="L185" s="116">
        <f t="shared" si="43"/>
        <v>29.902200000000001</v>
      </c>
      <c r="M185" s="116">
        <f t="shared" si="43"/>
        <v>39.601199999999999</v>
      </c>
      <c r="N185" s="116">
        <f t="shared" si="43"/>
        <v>77.921400000000006</v>
      </c>
      <c r="O185" s="116">
        <f t="shared" si="43"/>
        <v>146.83919999999998</v>
      </c>
      <c r="P185" s="116">
        <f t="shared" si="43"/>
        <v>403.80780000000004</v>
      </c>
      <c r="Q185" s="116">
        <f t="shared" si="43"/>
        <v>0</v>
      </c>
      <c r="R185" s="116">
        <f t="shared" si="43"/>
        <v>44.652000000000001</v>
      </c>
      <c r="S185" s="116">
        <f t="shared" si="43"/>
        <v>644.3796000000001</v>
      </c>
      <c r="T185" s="116">
        <f t="shared" si="43"/>
        <v>1245.7175999999999</v>
      </c>
      <c r="U185" s="116">
        <f t="shared" si="43"/>
        <v>2009.7059999999999</v>
      </c>
      <c r="V185" s="116">
        <f t="shared" si="43"/>
        <v>4719.8627999999999</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290.55275999999998</v>
      </c>
      <c r="S186" s="88">
        <f t="shared" si="44"/>
        <v>504.91594618786661</v>
      </c>
      <c r="T186" s="88">
        <f t="shared" si="44"/>
        <v>1258.3985134616482</v>
      </c>
      <c r="U186" s="88">
        <f t="shared" si="44"/>
        <v>2035.5606286593247</v>
      </c>
      <c r="V186" s="88">
        <f t="shared" si="44"/>
        <v>4202.1491499608173</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18.944955853127382</v>
      </c>
      <c r="T187" s="88">
        <f t="shared" si="45"/>
        <v>47.066398750200612</v>
      </c>
      <c r="U187" s="88">
        <f t="shared" si="45"/>
        <v>76.133678801908928</v>
      </c>
      <c r="V187" s="88">
        <f t="shared" si="45"/>
        <v>157.31289036898337</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7.4769155472207887</v>
      </c>
      <c r="S188" s="116">
        <f t="shared" si="46"/>
        <v>8.3991031502806361</v>
      </c>
      <c r="T188" s="116">
        <f t="shared" si="46"/>
        <v>16.972127082773486</v>
      </c>
      <c r="U188" s="116">
        <f t="shared" si="46"/>
        <v>27.400104318920462</v>
      </c>
      <c r="V188" s="116">
        <f t="shared" si="46"/>
        <v>62.550761273925971</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24.766696252666968</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74.435987838230758</v>
      </c>
      <c r="K189" s="143">
        <f t="shared" ref="K189:AO189" si="48">SUM(K182:K188)</f>
        <v>0</v>
      </c>
      <c r="L189" s="143">
        <f t="shared" si="48"/>
        <v>39.240212088436564</v>
      </c>
      <c r="M189" s="143">
        <f t="shared" si="48"/>
        <v>54.030540784223561</v>
      </c>
      <c r="N189" s="143">
        <f t="shared" si="48"/>
        <v>149.31602422299878</v>
      </c>
      <c r="O189" s="143">
        <f t="shared" si="48"/>
        <v>320.71194363170719</v>
      </c>
      <c r="P189" s="143">
        <f t="shared" si="48"/>
        <v>959.74638937442057</v>
      </c>
      <c r="Q189" s="143">
        <f t="shared" si="48"/>
        <v>0</v>
      </c>
      <c r="R189" s="143">
        <f t="shared" si="48"/>
        <v>465.43718311225871</v>
      </c>
      <c r="S189" s="143">
        <f t="shared" si="48"/>
        <v>1846.6359212701075</v>
      </c>
      <c r="T189" s="143">
        <f t="shared" si="48"/>
        <v>3915.1048590431428</v>
      </c>
      <c r="U189" s="143">
        <f t="shared" si="48"/>
        <v>6321.3249067144534</v>
      </c>
      <c r="V189" s="143">
        <f t="shared" si="48"/>
        <v>14099.026106500829</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1138.4157024087895</v>
      </c>
      <c r="AH189" s="143">
        <f t="shared" si="48"/>
        <v>0</v>
      </c>
      <c r="AI189" s="143">
        <f t="shared" si="48"/>
        <v>0</v>
      </c>
      <c r="AJ189" s="143">
        <f t="shared" si="48"/>
        <v>-770.11884217970783</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15.568599282379941</v>
      </c>
      <c r="K193" s="116">
        <f t="shared" si="49"/>
        <v>0</v>
      </c>
      <c r="L193" s="116">
        <f t="shared" si="49"/>
        <v>3.1657377202671615</v>
      </c>
      <c r="M193" s="116">
        <f t="shared" si="49"/>
        <v>4.8917808165799741</v>
      </c>
      <c r="N193" s="116">
        <f t="shared" si="49"/>
        <v>24.203936853640137</v>
      </c>
      <c r="O193" s="116">
        <f t="shared" si="49"/>
        <v>58.945683281225577</v>
      </c>
      <c r="P193" s="116">
        <f t="shared" si="49"/>
        <v>188.47220863143946</v>
      </c>
      <c r="Q193" s="116">
        <f t="shared" si="49"/>
        <v>0</v>
      </c>
      <c r="R193" s="116">
        <f t="shared" si="49"/>
        <v>43.468406560435511</v>
      </c>
      <c r="S193" s="116">
        <f t="shared" si="49"/>
        <v>237.2494142136845</v>
      </c>
      <c r="T193" s="116">
        <f t="shared" si="49"/>
        <v>476.96254881008895</v>
      </c>
      <c r="U193" s="116">
        <f t="shared" si="49"/>
        <v>769.30298185012271</v>
      </c>
      <c r="V193" s="116">
        <f t="shared" si="49"/>
        <v>1755.3545075276636</v>
      </c>
      <c r="W193" s="116">
        <f t="shared" si="49"/>
        <v>0</v>
      </c>
      <c r="X193" s="116">
        <f t="shared" si="49"/>
        <v>478.23307665317282</v>
      </c>
      <c r="Y193" s="116">
        <f t="shared" si="49"/>
        <v>546.26018444095678</v>
      </c>
      <c r="Z193" s="116">
        <f t="shared" si="49"/>
        <v>1313.8714566550582</v>
      </c>
      <c r="AA193" s="116">
        <f t="shared" si="49"/>
        <v>2943.8475624430298</v>
      </c>
      <c r="AB193" s="116">
        <f t="shared" si="49"/>
        <v>57.052206861170816</v>
      </c>
      <c r="AC193" s="116">
        <f t="shared" si="49"/>
        <v>1103.5867599797004</v>
      </c>
      <c r="AD193" s="116">
        <f t="shared" si="49"/>
        <v>4050.5980962389585</v>
      </c>
      <c r="AE193" s="116">
        <f t="shared" si="49"/>
        <v>8318.0428156251201</v>
      </c>
      <c r="AF193" s="116">
        <f t="shared" si="49"/>
        <v>18575.662782140906</v>
      </c>
      <c r="AG193" s="116">
        <f t="shared" si="49"/>
        <v>242.60147786792257</v>
      </c>
      <c r="AH193" s="116">
        <f t="shared" si="49"/>
        <v>0</v>
      </c>
      <c r="AI193" s="116">
        <f t="shared" si="49"/>
        <v>0</v>
      </c>
      <c r="AJ193" s="116">
        <f t="shared" si="49"/>
        <v>-422.96458804088343</v>
      </c>
      <c r="AK193" s="116">
        <f t="shared" si="49"/>
        <v>0</v>
      </c>
      <c r="AL193" s="116">
        <f t="shared" si="49"/>
        <v>-323.18930089089832</v>
      </c>
      <c r="AM193" s="116">
        <f t="shared" si="49"/>
        <v>0</v>
      </c>
      <c r="AN193" s="116">
        <f t="shared" si="49"/>
        <v>-12369.083044615143</v>
      </c>
      <c r="AO193" s="116">
        <f t="shared" si="49"/>
        <v>0</v>
      </c>
    </row>
    <row r="194" spans="3:43" x14ac:dyDescent="0.25">
      <c r="C194" s="78"/>
      <c r="F194" t="s">
        <v>157</v>
      </c>
      <c r="G194" s="12" t="s">
        <v>789</v>
      </c>
      <c r="H194" s="92"/>
      <c r="J194" s="88">
        <f t="shared" ref="J194:AO194" si="50" xml:space="preserve"> IF( J$25 &lt;&gt; 0, J$23 * thousand * J74 / hundred / J$25, 0)</f>
        <v>7.6850910338305018</v>
      </c>
      <c r="K194" s="88">
        <f t="shared" si="50"/>
        <v>0</v>
      </c>
      <c r="L194" s="88">
        <f t="shared" si="50"/>
        <v>2.4483271789949006</v>
      </c>
      <c r="M194" s="88">
        <f t="shared" si="50"/>
        <v>3.7832192636311919</v>
      </c>
      <c r="N194" s="88">
        <f t="shared" si="50"/>
        <v>18.718909042295046</v>
      </c>
      <c r="O194" s="88">
        <f t="shared" si="50"/>
        <v>45.587579014496072</v>
      </c>
      <c r="P194" s="88">
        <f t="shared" si="50"/>
        <v>145.76116900758566</v>
      </c>
      <c r="Q194" s="88">
        <f t="shared" si="50"/>
        <v>0</v>
      </c>
      <c r="R194" s="88">
        <f t="shared" si="50"/>
        <v>29.975907349498257</v>
      </c>
      <c r="S194" s="88">
        <f t="shared" si="50"/>
        <v>163.60771010330055</v>
      </c>
      <c r="T194" s="88">
        <f t="shared" si="50"/>
        <v>328.91440712080509</v>
      </c>
      <c r="U194" s="88">
        <f t="shared" si="50"/>
        <v>530.51300317554035</v>
      </c>
      <c r="V194" s="88">
        <f t="shared" si="50"/>
        <v>1210.4962718156321</v>
      </c>
      <c r="W194" s="88">
        <f t="shared" si="50"/>
        <v>0</v>
      </c>
      <c r="X194" s="88">
        <f t="shared" si="50"/>
        <v>281.54664565465413</v>
      </c>
      <c r="Y194" s="88">
        <f t="shared" si="50"/>
        <v>321.59574502953541</v>
      </c>
      <c r="Z194" s="88">
        <f t="shared" si="50"/>
        <v>773.50588970427657</v>
      </c>
      <c r="AA194" s="88">
        <f t="shared" si="50"/>
        <v>1733.1097470816608</v>
      </c>
      <c r="AB194" s="88">
        <f t="shared" si="50"/>
        <v>35.254078667069102</v>
      </c>
      <c r="AC194" s="88">
        <f t="shared" si="50"/>
        <v>681.93566196190875</v>
      </c>
      <c r="AD194" s="88">
        <f t="shared" si="50"/>
        <v>2502.972484149022</v>
      </c>
      <c r="AE194" s="88">
        <f t="shared" si="50"/>
        <v>5139.9402742065822</v>
      </c>
      <c r="AF194" s="88">
        <f t="shared" si="50"/>
        <v>11478.396946293064</v>
      </c>
      <c r="AG194" s="88">
        <f t="shared" si="50"/>
        <v>200.65923790121681</v>
      </c>
      <c r="AH194" s="88">
        <f t="shared" si="50"/>
        <v>0</v>
      </c>
      <c r="AI194" s="88">
        <f t="shared" si="50"/>
        <v>0</v>
      </c>
      <c r="AJ194" s="88">
        <f t="shared" si="50"/>
        <v>-343.03372082838189</v>
      </c>
      <c r="AK194" s="88">
        <f t="shared" si="50"/>
        <v>0</v>
      </c>
      <c r="AL194" s="88">
        <f t="shared" si="50"/>
        <v>-221.20112186451536</v>
      </c>
      <c r="AM194" s="88">
        <f t="shared" si="50"/>
        <v>0</v>
      </c>
      <c r="AN194" s="88">
        <f t="shared" si="50"/>
        <v>-5213.2412103106844</v>
      </c>
      <c r="AO194" s="88">
        <f t="shared" si="50"/>
        <v>0</v>
      </c>
    </row>
    <row r="195" spans="3:43" x14ac:dyDescent="0.25">
      <c r="C195" s="78"/>
      <c r="F195" t="s">
        <v>158</v>
      </c>
      <c r="G195" s="12" t="s">
        <v>789</v>
      </c>
      <c r="H195" s="92"/>
      <c r="J195" s="88">
        <f t="shared" ref="J195:AO195" si="51" xml:space="preserve"> IF( J$25 &lt;&gt; 0, J$24 * thousand * J75 / hundred / J$25, 0)</f>
        <v>0.76430076206669273</v>
      </c>
      <c r="K195" s="88">
        <f t="shared" si="51"/>
        <v>0</v>
      </c>
      <c r="L195" s="88">
        <f t="shared" si="51"/>
        <v>0.19558340032681754</v>
      </c>
      <c r="M195" s="88">
        <f t="shared" si="51"/>
        <v>0.30222059131274642</v>
      </c>
      <c r="N195" s="88">
        <f t="shared" si="51"/>
        <v>1.4953507489973024</v>
      </c>
      <c r="O195" s="88">
        <f t="shared" si="51"/>
        <v>3.6417411009515992</v>
      </c>
      <c r="P195" s="88">
        <f t="shared" si="51"/>
        <v>11.644058569745154</v>
      </c>
      <c r="Q195" s="88">
        <f t="shared" si="51"/>
        <v>0</v>
      </c>
      <c r="R195" s="88">
        <f t="shared" si="51"/>
        <v>3.0061507479327578</v>
      </c>
      <c r="S195" s="88">
        <f t="shared" si="51"/>
        <v>16.407491334964877</v>
      </c>
      <c r="T195" s="88">
        <f t="shared" si="51"/>
        <v>32.985366529317695</v>
      </c>
      <c r="U195" s="88">
        <f t="shared" si="51"/>
        <v>53.202795254532923</v>
      </c>
      <c r="V195" s="88">
        <f t="shared" si="51"/>
        <v>121.39530024765999</v>
      </c>
      <c r="W195" s="88">
        <f t="shared" si="51"/>
        <v>0</v>
      </c>
      <c r="X195" s="88">
        <f t="shared" si="51"/>
        <v>35.541043449939167</v>
      </c>
      <c r="Y195" s="88">
        <f t="shared" si="51"/>
        <v>40.596641884450491</v>
      </c>
      <c r="Z195" s="88">
        <f t="shared" si="51"/>
        <v>97.64352322806333</v>
      </c>
      <c r="AA195" s="88">
        <f t="shared" si="51"/>
        <v>218.77912514751407</v>
      </c>
      <c r="AB195" s="88">
        <f t="shared" si="51"/>
        <v>5.4879251813662622</v>
      </c>
      <c r="AC195" s="88">
        <f t="shared" si="51"/>
        <v>106.15543031757696</v>
      </c>
      <c r="AD195" s="88">
        <f t="shared" si="51"/>
        <v>389.63224237821959</v>
      </c>
      <c r="AE195" s="88">
        <f t="shared" si="51"/>
        <v>800.12324043191336</v>
      </c>
      <c r="AF195" s="88">
        <f t="shared" si="51"/>
        <v>1786.8169024686722</v>
      </c>
      <c r="AG195" s="88">
        <f t="shared" si="51"/>
        <v>265.49264481198003</v>
      </c>
      <c r="AH195" s="88">
        <f t="shared" si="51"/>
        <v>0</v>
      </c>
      <c r="AI195" s="88">
        <f t="shared" si="51"/>
        <v>0</v>
      </c>
      <c r="AJ195" s="88">
        <f t="shared" si="51"/>
        <v>-28.887229563109482</v>
      </c>
      <c r="AK195" s="88">
        <f t="shared" si="51"/>
        <v>0</v>
      </c>
      <c r="AL195" s="88">
        <f t="shared" si="51"/>
        <v>-20.121099073355825</v>
      </c>
      <c r="AM195" s="88">
        <f t="shared" si="51"/>
        <v>0</v>
      </c>
      <c r="AN195" s="88">
        <f t="shared" si="51"/>
        <v>-405.92920944460991</v>
      </c>
      <c r="AO195" s="88">
        <f t="shared" si="51"/>
        <v>0</v>
      </c>
    </row>
    <row r="196" spans="3:43" x14ac:dyDescent="0.25">
      <c r="C196" s="78"/>
      <c r="F196" s="19" t="s">
        <v>159</v>
      </c>
      <c r="G196" s="75" t="s">
        <v>789</v>
      </c>
      <c r="H196" s="208"/>
      <c r="I196" s="19"/>
      <c r="J196" s="116">
        <f t="shared" ref="J196:AO196" si="52" xml:space="preserve"> IF( J$25 &lt;&gt; 0, J$25 * J76 * days_in_year / hundred / J$25, 0)</f>
        <v>22.7286</v>
      </c>
      <c r="K196" s="116">
        <f t="shared" si="52"/>
        <v>0</v>
      </c>
      <c r="L196" s="116">
        <f t="shared" si="52"/>
        <v>18.8856</v>
      </c>
      <c r="M196" s="116">
        <f t="shared" si="52"/>
        <v>24.924599999999998</v>
      </c>
      <c r="N196" s="116">
        <f t="shared" si="52"/>
        <v>48.787799999999997</v>
      </c>
      <c r="O196" s="116">
        <f t="shared" si="52"/>
        <v>91.682999999999993</v>
      </c>
      <c r="P196" s="116">
        <f t="shared" si="52"/>
        <v>251.66159999999999</v>
      </c>
      <c r="Q196" s="116">
        <f t="shared" si="52"/>
        <v>0</v>
      </c>
      <c r="R196" s="116">
        <f t="shared" si="52"/>
        <v>28.072199999999999</v>
      </c>
      <c r="S196" s="116">
        <f t="shared" si="52"/>
        <v>401.42880000000002</v>
      </c>
      <c r="T196" s="116">
        <f t="shared" si="52"/>
        <v>775.84680000000003</v>
      </c>
      <c r="U196" s="116">
        <f t="shared" si="52"/>
        <v>1251.5003999999999</v>
      </c>
      <c r="V196" s="116">
        <f t="shared" si="52"/>
        <v>2938.8701999999998</v>
      </c>
      <c r="W196" s="116">
        <f t="shared" si="52"/>
        <v>0</v>
      </c>
      <c r="X196" s="116">
        <f t="shared" si="52"/>
        <v>609.17040000000009</v>
      </c>
      <c r="Y196" s="116">
        <f t="shared" si="52"/>
        <v>1186.2791999999999</v>
      </c>
      <c r="Z196" s="116">
        <f t="shared" si="52"/>
        <v>1919.4870000000003</v>
      </c>
      <c r="AA196" s="116">
        <f t="shared" si="52"/>
        <v>4520.4294</v>
      </c>
      <c r="AB196" s="116">
        <f t="shared" si="52"/>
        <v>367.53720000000004</v>
      </c>
      <c r="AC196" s="116">
        <f t="shared" si="52"/>
        <v>3858.2622000000006</v>
      </c>
      <c r="AD196" s="116">
        <f t="shared" si="52"/>
        <v>13194.043799999999</v>
      </c>
      <c r="AE196" s="116">
        <f t="shared" si="52"/>
        <v>26707.898399999998</v>
      </c>
      <c r="AF196" s="116">
        <f t="shared" si="52"/>
        <v>59190.252000000008</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181.23588000000001</v>
      </c>
      <c r="S197" s="88">
        <f t="shared" si="53"/>
        <v>314.94757039441191</v>
      </c>
      <c r="T197" s="88">
        <f t="shared" si="53"/>
        <v>784.941647010731</v>
      </c>
      <c r="U197" s="88">
        <f t="shared" si="53"/>
        <v>1269.7061347082918</v>
      </c>
      <c r="V197" s="88">
        <f t="shared" si="53"/>
        <v>2621.1425390844702</v>
      </c>
      <c r="W197" s="88">
        <f t="shared" si="53"/>
        <v>0</v>
      </c>
      <c r="X197" s="88">
        <f t="shared" si="53"/>
        <v>166.7983387657379</v>
      </c>
      <c r="Y197" s="88">
        <f t="shared" si="53"/>
        <v>1345.6711643341566</v>
      </c>
      <c r="Z197" s="88">
        <f t="shared" si="53"/>
        <v>2381.4969380273692</v>
      </c>
      <c r="AA197" s="88">
        <f t="shared" si="53"/>
        <v>5525.935049923547</v>
      </c>
      <c r="AB197" s="88">
        <f t="shared" si="53"/>
        <v>751.77053571428564</v>
      </c>
      <c r="AC197" s="88">
        <f t="shared" si="53"/>
        <v>3294.367987263628</v>
      </c>
      <c r="AD197" s="88">
        <f t="shared" si="53"/>
        <v>9507.1848505839935</v>
      </c>
      <c r="AE197" s="88">
        <f t="shared" si="53"/>
        <v>19398.071600964271</v>
      </c>
      <c r="AF197" s="88">
        <f t="shared" si="53"/>
        <v>44960.000742101736</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11.782022014665793</v>
      </c>
      <c r="T198" s="88">
        <f t="shared" si="54"/>
        <v>29.270975901184833</v>
      </c>
      <c r="U198" s="88">
        <f t="shared" si="54"/>
        <v>47.348153601187178</v>
      </c>
      <c r="V198" s="88">
        <f t="shared" si="54"/>
        <v>97.834165035127455</v>
      </c>
      <c r="W198" s="88">
        <f t="shared" si="54"/>
        <v>0</v>
      </c>
      <c r="X198" s="88">
        <f t="shared" si="54"/>
        <v>7.6022023818583664</v>
      </c>
      <c r="Y198" s="88">
        <f t="shared" si="54"/>
        <v>61.331932958079349</v>
      </c>
      <c r="Z198" s="88">
        <f t="shared" si="54"/>
        <v>108.54197846710778</v>
      </c>
      <c r="AA198" s="88">
        <f t="shared" si="54"/>
        <v>251.85668460118112</v>
      </c>
      <c r="AB198" s="88">
        <f t="shared" si="54"/>
        <v>0</v>
      </c>
      <c r="AC198" s="88">
        <f t="shared" si="54"/>
        <v>121.16357106715481</v>
      </c>
      <c r="AD198" s="88">
        <f t="shared" si="54"/>
        <v>321.72462529071254</v>
      </c>
      <c r="AE198" s="88">
        <f t="shared" si="54"/>
        <v>656.4337830035239</v>
      </c>
      <c r="AF198" s="88">
        <f t="shared" si="54"/>
        <v>1521.4534711539054</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4.6566754723918935</v>
      </c>
      <c r="S199" s="116">
        <f t="shared" si="55"/>
        <v>5.2310203830695183</v>
      </c>
      <c r="T199" s="116">
        <f t="shared" si="55"/>
        <v>10.570359849797519</v>
      </c>
      <c r="U199" s="116">
        <f t="shared" si="55"/>
        <v>17.064977251257474</v>
      </c>
      <c r="V199" s="116">
        <f t="shared" si="55"/>
        <v>38.957053074111784</v>
      </c>
      <c r="W199" s="116">
        <f t="shared" si="55"/>
        <v>0</v>
      </c>
      <c r="X199" s="116">
        <f t="shared" si="55"/>
        <v>1.4323323697035524</v>
      </c>
      <c r="Y199" s="116">
        <f t="shared" si="55"/>
        <v>7.7933206663485928</v>
      </c>
      <c r="Z199" s="116">
        <f t="shared" si="55"/>
        <v>22.361860319103659</v>
      </c>
      <c r="AA199" s="116">
        <f t="shared" si="55"/>
        <v>50.103765980028989</v>
      </c>
      <c r="AB199" s="116">
        <f t="shared" si="55"/>
        <v>1.1703341667641207</v>
      </c>
      <c r="AC199" s="116">
        <f t="shared" si="55"/>
        <v>22.638305549435024</v>
      </c>
      <c r="AD199" s="116">
        <f t="shared" si="55"/>
        <v>83.091498272690487</v>
      </c>
      <c r="AE199" s="116">
        <f t="shared" si="55"/>
        <v>170.63125588500904</v>
      </c>
      <c r="AF199" s="116">
        <f t="shared" si="55"/>
        <v>381.04981420138569</v>
      </c>
      <c r="AG199" s="116">
        <f t="shared" si="55"/>
        <v>0</v>
      </c>
      <c r="AH199" s="116">
        <f t="shared" si="55"/>
        <v>0</v>
      </c>
      <c r="AI199" s="116">
        <f t="shared" si="55"/>
        <v>0</v>
      </c>
      <c r="AJ199" s="116">
        <f t="shared" si="55"/>
        <v>24.766696252666968</v>
      </c>
      <c r="AK199" s="116">
        <f t="shared" si="55"/>
        <v>0</v>
      </c>
      <c r="AL199" s="116">
        <f t="shared" si="55"/>
        <v>5.0657966183728709</v>
      </c>
      <c r="AM199" s="116">
        <f t="shared" si="55"/>
        <v>0</v>
      </c>
      <c r="AN199" s="116">
        <f t="shared" si="55"/>
        <v>60.157495915101322</v>
      </c>
      <c r="AO199" s="116">
        <f t="shared" si="55"/>
        <v>0</v>
      </c>
    </row>
    <row r="200" spans="3:43" x14ac:dyDescent="0.25">
      <c r="C200" s="78"/>
      <c r="F200" s="98" t="s">
        <v>100</v>
      </c>
      <c r="G200" s="204" t="s">
        <v>789</v>
      </c>
      <c r="H200" s="209"/>
      <c r="I200" s="98"/>
      <c r="J200" s="143">
        <f t="shared" ref="J200" si="56">SUM(J193:J199)</f>
        <v>46.746591078277135</v>
      </c>
      <c r="K200" s="143">
        <f t="shared" ref="K200:AO200" si="57">SUM(K193:K199)</f>
        <v>0</v>
      </c>
      <c r="L200" s="143">
        <f t="shared" si="57"/>
        <v>24.695248299588879</v>
      </c>
      <c r="M200" s="143">
        <f t="shared" si="57"/>
        <v>33.901820671523907</v>
      </c>
      <c r="N200" s="143">
        <f t="shared" si="57"/>
        <v>93.205996644932483</v>
      </c>
      <c r="O200" s="143">
        <f t="shared" si="57"/>
        <v>199.85800339667324</v>
      </c>
      <c r="P200" s="143">
        <f t="shared" si="57"/>
        <v>597.5390362087702</v>
      </c>
      <c r="Q200" s="143">
        <f t="shared" si="57"/>
        <v>0</v>
      </c>
      <c r="R200" s="143">
        <f t="shared" si="57"/>
        <v>290.41522013025843</v>
      </c>
      <c r="S200" s="143">
        <f t="shared" si="57"/>
        <v>1150.6540284440971</v>
      </c>
      <c r="T200" s="143">
        <f t="shared" si="57"/>
        <v>2439.4921052219252</v>
      </c>
      <c r="U200" s="143">
        <f t="shared" si="57"/>
        <v>3938.638445840932</v>
      </c>
      <c r="V200" s="143">
        <f t="shared" si="57"/>
        <v>8784.0500367846635</v>
      </c>
      <c r="W200" s="143">
        <f t="shared" si="57"/>
        <v>0</v>
      </c>
      <c r="X200" s="143">
        <f t="shared" si="57"/>
        <v>1580.3240392750661</v>
      </c>
      <c r="Y200" s="143">
        <f t="shared" si="57"/>
        <v>3509.5281893135279</v>
      </c>
      <c r="Z200" s="143">
        <f t="shared" si="57"/>
        <v>6616.9086464009779</v>
      </c>
      <c r="AA200" s="143">
        <f t="shared" si="57"/>
        <v>15244.061335176963</v>
      </c>
      <c r="AB200" s="143">
        <f t="shared" si="57"/>
        <v>1218.272280590656</v>
      </c>
      <c r="AC200" s="143">
        <f t="shared" si="57"/>
        <v>9188.109916139405</v>
      </c>
      <c r="AD200" s="143">
        <f t="shared" si="57"/>
        <v>30049.247596913599</v>
      </c>
      <c r="AE200" s="143">
        <f t="shared" si="57"/>
        <v>61191.141370116413</v>
      </c>
      <c r="AF200" s="143">
        <f t="shared" si="57"/>
        <v>137893.63265835968</v>
      </c>
      <c r="AG200" s="143">
        <f t="shared" si="57"/>
        <v>708.75336058111941</v>
      </c>
      <c r="AH200" s="143">
        <f t="shared" si="57"/>
        <v>0</v>
      </c>
      <c r="AI200" s="143">
        <f t="shared" si="57"/>
        <v>0</v>
      </c>
      <c r="AJ200" s="143">
        <f t="shared" si="57"/>
        <v>-770.11884217970783</v>
      </c>
      <c r="AK200" s="143">
        <f t="shared" si="57"/>
        <v>0</v>
      </c>
      <c r="AL200" s="143">
        <f t="shared" si="57"/>
        <v>-559.44572521039674</v>
      </c>
      <c r="AM200" s="143">
        <f t="shared" si="57"/>
        <v>0</v>
      </c>
      <c r="AN200" s="143">
        <f t="shared" si="57"/>
        <v>-17928.095968455338</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0.32926292471472118</v>
      </c>
      <c r="K206" s="101">
        <f>IF( AND( ISNUMBER(K$140), K$140 &lt;&gt; 0), ( K$140 - K189 ) / K$140, 0)</f>
        <v>0</v>
      </c>
      <c r="L206" s="101">
        <f t="shared" ref="L206:AK206" si="58">IF( AND( ISNUMBER(L$140), L$140 &lt;&gt; 0), ( L$140 - L189 ) / L$140, 0)</f>
        <v>0.32821758265096346</v>
      </c>
      <c r="M206" s="101">
        <f t="shared" si="58"/>
        <v>0.32934948077129073</v>
      </c>
      <c r="N206" s="101">
        <f t="shared" si="58"/>
        <v>0.33101469263012956</v>
      </c>
      <c r="O206" s="101">
        <f t="shared" si="58"/>
        <v>0.33160920061911514</v>
      </c>
      <c r="P206" s="101">
        <f t="shared" si="58"/>
        <v>0.33189023376882526</v>
      </c>
      <c r="Q206" s="101">
        <f t="shared" si="58"/>
        <v>0</v>
      </c>
      <c r="R206" s="101">
        <f t="shared" si="58"/>
        <v>0.33204456305641</v>
      </c>
      <c r="S206" s="101">
        <f t="shared" si="58"/>
        <v>0.33214864539283256</v>
      </c>
      <c r="T206" s="101">
        <f t="shared" si="58"/>
        <v>0.33221321623140626</v>
      </c>
      <c r="U206" s="101">
        <f t="shared" si="58"/>
        <v>0.33223162416065682</v>
      </c>
      <c r="V206" s="101">
        <f t="shared" si="58"/>
        <v>0.33223252973912332</v>
      </c>
      <c r="W206" s="101">
        <f t="shared" si="58"/>
        <v>0</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0.33219224022596994</v>
      </c>
      <c r="AH206" s="101">
        <f t="shared" si="58"/>
        <v>0</v>
      </c>
      <c r="AI206" s="393"/>
      <c r="AJ206" s="101">
        <f t="shared" si="58"/>
        <v>0</v>
      </c>
      <c r="AK206" s="101">
        <f t="shared" si="58"/>
        <v>0</v>
      </c>
      <c r="AL206" s="393"/>
      <c r="AM206" s="393"/>
      <c r="AN206" s="393"/>
      <c r="AO206" s="393"/>
    </row>
    <row r="207" spans="3:43" x14ac:dyDescent="0.25">
      <c r="C207" s="78"/>
      <c r="D207" s="2"/>
      <c r="E207" t="s">
        <v>794</v>
      </c>
      <c r="G207" s="23" t="s">
        <v>167</v>
      </c>
      <c r="J207" s="101">
        <f>IF( AND( ISNUMBER(J$140), J$140 &lt;&gt; 0), ( J$140 - J200 ) / J$140, 0)</f>
        <v>0.57876999163976206</v>
      </c>
      <c r="K207" s="101">
        <f>IF( AND( ISNUMBER(K$140), K$140 &lt;&gt; 0), ( K$140 - K200 ) / K$140, 0)</f>
        <v>0</v>
      </c>
      <c r="L207" s="101">
        <f t="shared" ref="L207:AO207" si="59">IF( AND( ISNUMBER(L$140), L$140 &lt;&gt; 0), ( L$140 - L200 ) / L$140, 0)</f>
        <v>0.57722365102554452</v>
      </c>
      <c r="M207" s="101">
        <f t="shared" si="59"/>
        <v>0.57919588984023485</v>
      </c>
      <c r="N207" s="101">
        <f t="shared" si="59"/>
        <v>0.58240622439087741</v>
      </c>
      <c r="O207" s="101">
        <f t="shared" si="59"/>
        <v>0.58347902750272473</v>
      </c>
      <c r="P207" s="101">
        <f t="shared" si="59"/>
        <v>0.5840342092293126</v>
      </c>
      <c r="Q207" s="101">
        <f t="shared" si="59"/>
        <v>0</v>
      </c>
      <c r="R207" s="101">
        <f t="shared" si="59"/>
        <v>0.58322103971141348</v>
      </c>
      <c r="S207" s="101">
        <f t="shared" si="59"/>
        <v>0.58385632883603977</v>
      </c>
      <c r="T207" s="101">
        <f t="shared" si="59"/>
        <v>0.58390371506596894</v>
      </c>
      <c r="U207" s="101">
        <f t="shared" si="59"/>
        <v>0.5839324450474096</v>
      </c>
      <c r="V207" s="101">
        <f t="shared" si="59"/>
        <v>0.58396396833366548</v>
      </c>
      <c r="W207" s="101">
        <f t="shared" si="59"/>
        <v>0</v>
      </c>
      <c r="X207" s="101">
        <f t="shared" si="59"/>
        <v>0.35930141560917506</v>
      </c>
      <c r="Y207" s="101">
        <f t="shared" si="59"/>
        <v>0.3595475910084916</v>
      </c>
      <c r="Z207" s="101">
        <f t="shared" si="59"/>
        <v>0.35957499259056369</v>
      </c>
      <c r="AA207" s="101">
        <f t="shared" si="59"/>
        <v>0.3595868449633795</v>
      </c>
      <c r="AB207" s="101">
        <f t="shared" si="59"/>
        <v>0.22572687638959285</v>
      </c>
      <c r="AC207" s="101">
        <f t="shared" si="59"/>
        <v>0.22624403009846009</v>
      </c>
      <c r="AD207" s="101">
        <f t="shared" si="59"/>
        <v>0.2263261116015208</v>
      </c>
      <c r="AE207" s="101">
        <f t="shared" si="59"/>
        <v>0.22632817220026216</v>
      </c>
      <c r="AF207" s="101">
        <f t="shared" si="59"/>
        <v>0.22631503374330364</v>
      </c>
      <c r="AG207" s="101">
        <f t="shared" si="59"/>
        <v>0.58423711746024987</v>
      </c>
      <c r="AH207" s="101">
        <f t="shared" si="59"/>
        <v>0</v>
      </c>
      <c r="AI207" s="101">
        <f t="shared" si="59"/>
        <v>0</v>
      </c>
      <c r="AJ207" s="101">
        <f t="shared" si="59"/>
        <v>0</v>
      </c>
      <c r="AK207" s="101">
        <f t="shared" si="59"/>
        <v>0</v>
      </c>
      <c r="AL207" s="101">
        <f t="shared" si="59"/>
        <v>-4.0642669198646805E-16</v>
      </c>
      <c r="AM207" s="101">
        <f t="shared" si="59"/>
        <v>0</v>
      </c>
      <c r="AN207" s="101">
        <f t="shared" si="59"/>
        <v>-1.6839424112786119E-2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South Wales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11.186</v>
      </c>
      <c r="K16" s="210">
        <v>1.2250000000000001</v>
      </c>
      <c r="L16" s="210">
        <v>0.13400000000000001</v>
      </c>
      <c r="M16" s="375">
        <v>14.54</v>
      </c>
      <c r="N16" s="211">
        <v>0</v>
      </c>
      <c r="O16" s="211">
        <v>0</v>
      </c>
      <c r="P16" s="210">
        <v>0</v>
      </c>
    </row>
    <row r="17" spans="6:16" x14ac:dyDescent="0.25">
      <c r="F17" t="s">
        <v>829</v>
      </c>
      <c r="H17" t="s">
        <v>772</v>
      </c>
      <c r="J17" s="212">
        <v>11.186</v>
      </c>
      <c r="K17" s="212">
        <v>1.2250000000000001</v>
      </c>
      <c r="L17" s="212">
        <v>0.13400000000000001</v>
      </c>
      <c r="M17" s="376">
        <v>0</v>
      </c>
      <c r="N17" s="213">
        <v>0</v>
      </c>
      <c r="O17" s="213">
        <v>0</v>
      </c>
      <c r="P17" s="212">
        <v>0</v>
      </c>
    </row>
    <row r="18" spans="6:16" x14ac:dyDescent="0.25">
      <c r="F18" t="s">
        <v>909</v>
      </c>
      <c r="H18" t="s">
        <v>772</v>
      </c>
      <c r="J18" s="212">
        <v>10.092000000000001</v>
      </c>
      <c r="K18" s="212">
        <v>1.105</v>
      </c>
      <c r="L18" s="212">
        <v>0.121</v>
      </c>
      <c r="M18" s="376">
        <v>12.14</v>
      </c>
      <c r="N18" s="213">
        <v>0</v>
      </c>
      <c r="O18" s="213">
        <v>0</v>
      </c>
      <c r="P18" s="212">
        <v>0</v>
      </c>
    </row>
    <row r="19" spans="6:16" x14ac:dyDescent="0.25">
      <c r="F19" t="s">
        <v>910</v>
      </c>
      <c r="H19" t="s">
        <v>772</v>
      </c>
      <c r="J19" s="212">
        <v>10.092000000000001</v>
      </c>
      <c r="K19" s="212">
        <v>1.105</v>
      </c>
      <c r="L19" s="212">
        <v>0.121</v>
      </c>
      <c r="M19" s="376">
        <v>16.11</v>
      </c>
      <c r="N19" s="213">
        <v>0</v>
      </c>
      <c r="O19" s="213">
        <v>0</v>
      </c>
      <c r="P19" s="212">
        <v>0</v>
      </c>
    </row>
    <row r="20" spans="6:16" x14ac:dyDescent="0.25">
      <c r="F20" t="s">
        <v>911</v>
      </c>
      <c r="H20" t="s">
        <v>772</v>
      </c>
      <c r="J20" s="212">
        <v>10.092000000000001</v>
      </c>
      <c r="K20" s="212">
        <v>1.105</v>
      </c>
      <c r="L20" s="212">
        <v>0.121</v>
      </c>
      <c r="M20" s="376">
        <v>31.78</v>
      </c>
      <c r="N20" s="213">
        <v>0</v>
      </c>
      <c r="O20" s="213">
        <v>0</v>
      </c>
      <c r="P20" s="212">
        <v>0</v>
      </c>
    </row>
    <row r="21" spans="6:16" x14ac:dyDescent="0.25">
      <c r="F21" t="s">
        <v>912</v>
      </c>
      <c r="H21" t="s">
        <v>772</v>
      </c>
      <c r="J21" s="212">
        <v>10.092000000000001</v>
      </c>
      <c r="K21" s="212">
        <v>1.105</v>
      </c>
      <c r="L21" s="212">
        <v>0.121</v>
      </c>
      <c r="M21" s="376">
        <v>59.98</v>
      </c>
      <c r="N21" s="213">
        <v>0</v>
      </c>
      <c r="O21" s="213">
        <v>0</v>
      </c>
      <c r="P21" s="212">
        <v>0</v>
      </c>
    </row>
    <row r="22" spans="6:16" x14ac:dyDescent="0.25">
      <c r="F22" t="s">
        <v>913</v>
      </c>
      <c r="H22" t="s">
        <v>772</v>
      </c>
      <c r="J22" s="212">
        <v>10.092000000000001</v>
      </c>
      <c r="K22" s="212">
        <v>1.105</v>
      </c>
      <c r="L22" s="212">
        <v>0.121</v>
      </c>
      <c r="M22" s="376">
        <v>165.09</v>
      </c>
      <c r="N22" s="213">
        <v>0</v>
      </c>
      <c r="O22" s="213">
        <v>0</v>
      </c>
      <c r="P22" s="212">
        <v>0</v>
      </c>
    </row>
    <row r="23" spans="6:16" x14ac:dyDescent="0.25">
      <c r="F23" t="s">
        <v>830</v>
      </c>
      <c r="H23" t="s">
        <v>772</v>
      </c>
      <c r="J23" s="212">
        <v>10.092000000000001</v>
      </c>
      <c r="K23" s="212">
        <v>1.105</v>
      </c>
      <c r="L23" s="212">
        <v>0.121</v>
      </c>
      <c r="M23" s="376">
        <v>0</v>
      </c>
      <c r="N23" s="213">
        <v>0</v>
      </c>
      <c r="O23" s="213">
        <v>0</v>
      </c>
      <c r="P23" s="212">
        <v>0</v>
      </c>
    </row>
    <row r="24" spans="6:16" x14ac:dyDescent="0.25">
      <c r="F24" t="s">
        <v>914</v>
      </c>
      <c r="H24" t="s">
        <v>772</v>
      </c>
      <c r="J24" s="212">
        <v>7.72</v>
      </c>
      <c r="K24" s="212">
        <v>0.83199999999999996</v>
      </c>
      <c r="L24" s="212">
        <v>9.8000000000000004E-2</v>
      </c>
      <c r="M24" s="376">
        <v>18.170000000000002</v>
      </c>
      <c r="N24" s="213">
        <v>4.54</v>
      </c>
      <c r="O24" s="213">
        <v>8.4700000000000006</v>
      </c>
      <c r="P24" s="212">
        <v>0.17</v>
      </c>
    </row>
    <row r="25" spans="6:16" x14ac:dyDescent="0.25">
      <c r="F25" t="s">
        <v>915</v>
      </c>
      <c r="H25" t="s">
        <v>772</v>
      </c>
      <c r="J25" s="212">
        <v>7.72</v>
      </c>
      <c r="K25" s="212">
        <v>0.83199999999999996</v>
      </c>
      <c r="L25" s="212">
        <v>9.8000000000000004E-2</v>
      </c>
      <c r="M25" s="376">
        <v>263.5</v>
      </c>
      <c r="N25" s="213">
        <v>4.54</v>
      </c>
      <c r="O25" s="213">
        <v>8.4700000000000006</v>
      </c>
      <c r="P25" s="212">
        <v>0.17</v>
      </c>
    </row>
    <row r="26" spans="6:16" x14ac:dyDescent="0.25">
      <c r="F26" t="s">
        <v>916</v>
      </c>
      <c r="H26" t="s">
        <v>772</v>
      </c>
      <c r="J26" s="212">
        <v>7.72</v>
      </c>
      <c r="K26" s="212">
        <v>0.83199999999999996</v>
      </c>
      <c r="L26" s="212">
        <v>9.8000000000000004E-2</v>
      </c>
      <c r="M26" s="376">
        <v>509.48</v>
      </c>
      <c r="N26" s="213">
        <v>4.54</v>
      </c>
      <c r="O26" s="213">
        <v>8.4700000000000006</v>
      </c>
      <c r="P26" s="212">
        <v>0.17</v>
      </c>
    </row>
    <row r="27" spans="6:16" x14ac:dyDescent="0.25">
      <c r="F27" t="s">
        <v>917</v>
      </c>
      <c r="H27" t="s">
        <v>772</v>
      </c>
      <c r="J27" s="212">
        <v>7.72</v>
      </c>
      <c r="K27" s="212">
        <v>0.83199999999999996</v>
      </c>
      <c r="L27" s="212">
        <v>9.8000000000000004E-2</v>
      </c>
      <c r="M27" s="376">
        <v>822.01</v>
      </c>
      <c r="N27" s="213">
        <v>4.54</v>
      </c>
      <c r="O27" s="213">
        <v>8.4700000000000006</v>
      </c>
      <c r="P27" s="212">
        <v>0.17</v>
      </c>
    </row>
    <row r="28" spans="6:16" x14ac:dyDescent="0.25">
      <c r="F28" t="s">
        <v>918</v>
      </c>
      <c r="H28" t="s">
        <v>772</v>
      </c>
      <c r="J28" s="212">
        <v>7.72</v>
      </c>
      <c r="K28" s="212">
        <v>0.83199999999999996</v>
      </c>
      <c r="L28" s="212">
        <v>9.8000000000000004E-2</v>
      </c>
      <c r="M28" s="376">
        <v>1930.64</v>
      </c>
      <c r="N28" s="213">
        <v>4.54</v>
      </c>
      <c r="O28" s="213">
        <v>8.4700000000000006</v>
      </c>
      <c r="P28" s="212">
        <v>0.17</v>
      </c>
    </row>
    <row r="29" spans="6:16" x14ac:dyDescent="0.25">
      <c r="F29" t="s">
        <v>919</v>
      </c>
      <c r="H29" t="s">
        <v>772</v>
      </c>
      <c r="J29" s="212">
        <v>5.4279999999999999</v>
      </c>
      <c r="K29" s="212">
        <v>0.56200000000000006</v>
      </c>
      <c r="L29" s="212">
        <v>7.9000000000000001E-2</v>
      </c>
      <c r="M29" s="376">
        <v>14.23</v>
      </c>
      <c r="N29" s="213">
        <v>4.72</v>
      </c>
      <c r="O29" s="213">
        <v>7.9</v>
      </c>
      <c r="P29" s="212">
        <v>0.121</v>
      </c>
    </row>
    <row r="30" spans="6:16" x14ac:dyDescent="0.25">
      <c r="F30" t="s">
        <v>920</v>
      </c>
      <c r="H30" t="s">
        <v>772</v>
      </c>
      <c r="J30" s="212">
        <v>5.4279999999999999</v>
      </c>
      <c r="K30" s="212">
        <v>0.56200000000000006</v>
      </c>
      <c r="L30" s="212">
        <v>7.9000000000000001E-2</v>
      </c>
      <c r="M30" s="376">
        <v>259.55</v>
      </c>
      <c r="N30" s="213">
        <v>4.72</v>
      </c>
      <c r="O30" s="213">
        <v>7.9</v>
      </c>
      <c r="P30" s="212">
        <v>0.121</v>
      </c>
    </row>
    <row r="31" spans="6:16" x14ac:dyDescent="0.25">
      <c r="F31" s="300" t="s">
        <v>921</v>
      </c>
      <c r="G31" s="300"/>
      <c r="H31" s="300" t="s">
        <v>772</v>
      </c>
      <c r="I31" s="300"/>
      <c r="J31" s="334">
        <v>5.4279999999999999</v>
      </c>
      <c r="K31" s="334">
        <v>0.56200000000000006</v>
      </c>
      <c r="L31" s="334">
        <v>7.9000000000000001E-2</v>
      </c>
      <c r="M31" s="377">
        <v>505.54</v>
      </c>
      <c r="N31" s="335">
        <v>4.72</v>
      </c>
      <c r="O31" s="335">
        <v>7.9</v>
      </c>
      <c r="P31" s="334">
        <v>0.121</v>
      </c>
    </row>
    <row r="32" spans="6:16" x14ac:dyDescent="0.25">
      <c r="F32" s="300" t="s">
        <v>922</v>
      </c>
      <c r="G32" s="300"/>
      <c r="H32" s="300" t="s">
        <v>772</v>
      </c>
      <c r="I32" s="300"/>
      <c r="J32" s="334">
        <v>5.4279999999999999</v>
      </c>
      <c r="K32" s="334">
        <v>0.56200000000000006</v>
      </c>
      <c r="L32" s="334">
        <v>7.9000000000000001E-2</v>
      </c>
      <c r="M32" s="377">
        <v>818.06</v>
      </c>
      <c r="N32" s="335">
        <v>4.72</v>
      </c>
      <c r="O32" s="335">
        <v>7.9</v>
      </c>
      <c r="P32" s="334">
        <v>0.121</v>
      </c>
    </row>
    <row r="33" spans="6:16" x14ac:dyDescent="0.25">
      <c r="F33" s="300" t="s">
        <v>923</v>
      </c>
      <c r="G33" s="300"/>
      <c r="H33" s="300" t="s">
        <v>772</v>
      </c>
      <c r="I33" s="300"/>
      <c r="J33" s="334">
        <v>5.4279999999999999</v>
      </c>
      <c r="K33" s="334">
        <v>0.56200000000000006</v>
      </c>
      <c r="L33" s="334">
        <v>7.9000000000000001E-2</v>
      </c>
      <c r="M33" s="377">
        <v>1926.69</v>
      </c>
      <c r="N33" s="335">
        <v>4.72</v>
      </c>
      <c r="O33" s="335">
        <v>7.9</v>
      </c>
      <c r="P33" s="334">
        <v>0.121</v>
      </c>
    </row>
    <row r="34" spans="6:16" x14ac:dyDescent="0.25">
      <c r="F34" s="300" t="s">
        <v>924</v>
      </c>
      <c r="G34" s="300"/>
      <c r="H34" s="300" t="s">
        <v>772</v>
      </c>
      <c r="I34" s="300"/>
      <c r="J34" s="334">
        <v>3.984</v>
      </c>
      <c r="K34" s="334">
        <v>0.4</v>
      </c>
      <c r="L34" s="334">
        <v>6.0999999999999999E-2</v>
      </c>
      <c r="M34" s="377">
        <v>129.81</v>
      </c>
      <c r="N34" s="335">
        <v>4.84</v>
      </c>
      <c r="O34" s="335">
        <v>8.41</v>
      </c>
      <c r="P34" s="334">
        <v>8.3000000000000004E-2</v>
      </c>
    </row>
    <row r="35" spans="6:16" x14ac:dyDescent="0.25">
      <c r="F35" s="300" t="s">
        <v>925</v>
      </c>
      <c r="G35" s="300"/>
      <c r="H35" s="300" t="s">
        <v>772</v>
      </c>
      <c r="I35" s="300"/>
      <c r="J35" s="334">
        <v>3.984</v>
      </c>
      <c r="K35" s="334">
        <v>0.4</v>
      </c>
      <c r="L35" s="334">
        <v>6.0999999999999999E-2</v>
      </c>
      <c r="M35" s="377">
        <v>1363.13</v>
      </c>
      <c r="N35" s="335">
        <v>4.84</v>
      </c>
      <c r="O35" s="335">
        <v>8.41</v>
      </c>
      <c r="P35" s="334">
        <v>8.3000000000000004E-2</v>
      </c>
    </row>
    <row r="36" spans="6:16" x14ac:dyDescent="0.25">
      <c r="F36" s="300" t="s">
        <v>926</v>
      </c>
      <c r="G36" s="300"/>
      <c r="H36" s="300" t="s">
        <v>772</v>
      </c>
      <c r="I36" s="300"/>
      <c r="J36" s="334">
        <v>3.984</v>
      </c>
      <c r="K36" s="334">
        <v>0.4</v>
      </c>
      <c r="L36" s="334">
        <v>6.0999999999999999E-2</v>
      </c>
      <c r="M36" s="377">
        <v>4661.6099999999997</v>
      </c>
      <c r="N36" s="335">
        <v>4.84</v>
      </c>
      <c r="O36" s="335">
        <v>8.41</v>
      </c>
      <c r="P36" s="334">
        <v>8.3000000000000004E-2</v>
      </c>
    </row>
    <row r="37" spans="6:16" x14ac:dyDescent="0.25">
      <c r="F37" s="300" t="s">
        <v>927</v>
      </c>
      <c r="G37" s="300"/>
      <c r="H37" s="300" t="s">
        <v>772</v>
      </c>
      <c r="I37" s="300"/>
      <c r="J37" s="334">
        <v>3.984</v>
      </c>
      <c r="K37" s="334">
        <v>0.4</v>
      </c>
      <c r="L37" s="334">
        <v>6.0999999999999999E-2</v>
      </c>
      <c r="M37" s="377">
        <v>9436.27</v>
      </c>
      <c r="N37" s="335">
        <v>4.84</v>
      </c>
      <c r="O37" s="335">
        <v>8.41</v>
      </c>
      <c r="P37" s="334">
        <v>8.3000000000000004E-2</v>
      </c>
    </row>
    <row r="38" spans="6:16" x14ac:dyDescent="0.25">
      <c r="F38" s="300" t="s">
        <v>928</v>
      </c>
      <c r="G38" s="300"/>
      <c r="H38" s="300" t="s">
        <v>772</v>
      </c>
      <c r="I38" s="300"/>
      <c r="J38" s="334">
        <v>3.984</v>
      </c>
      <c r="K38" s="334">
        <v>0.4</v>
      </c>
      <c r="L38" s="334">
        <v>6.0999999999999999E-2</v>
      </c>
      <c r="M38" s="377">
        <v>20912.8</v>
      </c>
      <c r="N38" s="335">
        <v>4.84</v>
      </c>
      <c r="O38" s="335">
        <v>8.41</v>
      </c>
      <c r="P38" s="334">
        <v>8.3000000000000004E-2</v>
      </c>
    </row>
    <row r="39" spans="6:16" x14ac:dyDescent="0.25">
      <c r="F39" s="300" t="s">
        <v>839</v>
      </c>
      <c r="G39" s="300"/>
      <c r="H39" s="300" t="s">
        <v>772</v>
      </c>
      <c r="I39" s="300"/>
      <c r="J39" s="334">
        <v>26.841999999999999</v>
      </c>
      <c r="K39" s="334">
        <v>3.2029999999999998</v>
      </c>
      <c r="L39" s="334">
        <v>2.3050000000000002</v>
      </c>
      <c r="M39" s="377">
        <v>0</v>
      </c>
      <c r="N39" s="335">
        <v>0</v>
      </c>
      <c r="O39" s="335">
        <v>0</v>
      </c>
      <c r="P39" s="334">
        <v>0</v>
      </c>
    </row>
    <row r="40" spans="6:16" x14ac:dyDescent="0.25">
      <c r="F40" s="300" t="s">
        <v>831</v>
      </c>
      <c r="G40" s="300"/>
      <c r="H40" s="300" t="s">
        <v>772</v>
      </c>
      <c r="I40" s="300"/>
      <c r="J40" s="334">
        <v>-7.4669999999999996</v>
      </c>
      <c r="K40" s="334">
        <v>-0.81699999999999995</v>
      </c>
      <c r="L40" s="334">
        <v>-8.8999999999999996E-2</v>
      </c>
      <c r="M40" s="377">
        <v>0</v>
      </c>
      <c r="N40" s="335">
        <v>0</v>
      </c>
      <c r="O40" s="335">
        <v>0</v>
      </c>
      <c r="P40" s="334">
        <v>0</v>
      </c>
    </row>
    <row r="41" spans="6:16" x14ac:dyDescent="0.25">
      <c r="F41" s="300" t="s">
        <v>832</v>
      </c>
      <c r="G41" s="300"/>
      <c r="H41" s="300" t="s">
        <v>772</v>
      </c>
      <c r="I41" s="300"/>
      <c r="J41" s="334">
        <v>-6.774</v>
      </c>
      <c r="K41" s="334">
        <v>-0.73499999999999999</v>
      </c>
      <c r="L41" s="334">
        <v>-8.4000000000000005E-2</v>
      </c>
      <c r="M41" s="377">
        <v>0</v>
      </c>
      <c r="N41" s="335">
        <v>0</v>
      </c>
      <c r="O41" s="335">
        <v>0</v>
      </c>
      <c r="P41" s="334">
        <v>0</v>
      </c>
    </row>
    <row r="42" spans="6:16" x14ac:dyDescent="0.25">
      <c r="F42" s="300" t="s">
        <v>833</v>
      </c>
      <c r="G42" s="300"/>
      <c r="H42" s="300" t="s">
        <v>772</v>
      </c>
      <c r="I42" s="300"/>
      <c r="J42" s="334">
        <v>-7.4669999999999996</v>
      </c>
      <c r="K42" s="334">
        <v>-0.81699999999999995</v>
      </c>
      <c r="L42" s="334">
        <v>-8.8999999999999996E-2</v>
      </c>
      <c r="M42" s="377">
        <v>0</v>
      </c>
      <c r="N42" s="335">
        <v>0</v>
      </c>
      <c r="O42" s="335">
        <v>0</v>
      </c>
      <c r="P42" s="334">
        <v>0.19</v>
      </c>
    </row>
    <row r="43" spans="6:16" x14ac:dyDescent="0.25">
      <c r="F43" s="300" t="s">
        <v>842</v>
      </c>
      <c r="G43" s="300"/>
      <c r="H43" s="300" t="s">
        <v>772</v>
      </c>
      <c r="I43" s="300"/>
      <c r="J43" s="334">
        <v>-7.4669999999999996</v>
      </c>
      <c r="K43" s="334">
        <v>-0.81699999999999995</v>
      </c>
      <c r="L43" s="334">
        <v>-8.8999999999999996E-2</v>
      </c>
      <c r="M43" s="377">
        <v>0</v>
      </c>
      <c r="N43" s="335">
        <v>0</v>
      </c>
      <c r="O43" s="335">
        <v>0</v>
      </c>
      <c r="P43" s="334">
        <v>0</v>
      </c>
    </row>
    <row r="44" spans="6:16" x14ac:dyDescent="0.25">
      <c r="F44" s="300" t="s">
        <v>834</v>
      </c>
      <c r="G44" s="300"/>
      <c r="H44" s="300" t="s">
        <v>772</v>
      </c>
      <c r="I44" s="300"/>
      <c r="J44" s="334">
        <v>-6.774</v>
      </c>
      <c r="K44" s="334">
        <v>-0.73499999999999999</v>
      </c>
      <c r="L44" s="334">
        <v>-8.4000000000000005E-2</v>
      </c>
      <c r="M44" s="377">
        <v>0</v>
      </c>
      <c r="N44" s="335">
        <v>0</v>
      </c>
      <c r="O44" s="335">
        <v>0</v>
      </c>
      <c r="P44" s="334">
        <v>0.155</v>
      </c>
    </row>
    <row r="45" spans="6:16" x14ac:dyDescent="0.25">
      <c r="F45" s="300" t="s">
        <v>841</v>
      </c>
      <c r="G45" s="300"/>
      <c r="H45" s="300" t="s">
        <v>772</v>
      </c>
      <c r="I45" s="300"/>
      <c r="J45" s="334">
        <v>-6.774</v>
      </c>
      <c r="K45" s="334">
        <v>-0.73499999999999999</v>
      </c>
      <c r="L45" s="334">
        <v>-8.4000000000000005E-2</v>
      </c>
      <c r="M45" s="377">
        <v>0</v>
      </c>
      <c r="N45" s="335">
        <v>0</v>
      </c>
      <c r="O45" s="335">
        <v>0</v>
      </c>
      <c r="P45" s="334">
        <v>0</v>
      </c>
    </row>
    <row r="46" spans="6:16" x14ac:dyDescent="0.25">
      <c r="F46" s="300" t="s">
        <v>835</v>
      </c>
      <c r="G46" s="300"/>
      <c r="H46" s="300" t="s">
        <v>772</v>
      </c>
      <c r="I46" s="300"/>
      <c r="J46" s="334">
        <v>-4.3579999999999997</v>
      </c>
      <c r="K46" s="334">
        <v>-0.44800000000000001</v>
      </c>
      <c r="L46" s="334">
        <v>-6.4000000000000001E-2</v>
      </c>
      <c r="M46" s="377">
        <v>81.12</v>
      </c>
      <c r="N46" s="335">
        <v>0</v>
      </c>
      <c r="O46" s="335">
        <v>0</v>
      </c>
      <c r="P46" s="334">
        <v>0.129</v>
      </c>
    </row>
    <row r="47" spans="6:16" x14ac:dyDescent="0.25">
      <c r="F47" s="28" t="s">
        <v>840</v>
      </c>
      <c r="G47" s="28"/>
      <c r="H47" s="28" t="s">
        <v>772</v>
      </c>
      <c r="I47" s="28"/>
      <c r="J47" s="214">
        <v>-4.3579999999999997</v>
      </c>
      <c r="K47" s="214">
        <v>-0.44800000000000001</v>
      </c>
      <c r="L47" s="214">
        <v>-6.4000000000000001E-2</v>
      </c>
      <c r="M47" s="378">
        <v>81.12</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7.4710000000000001</v>
      </c>
      <c r="K50" s="210">
        <v>0.81799999999999995</v>
      </c>
      <c r="L50" s="210">
        <v>8.8999999999999996E-2</v>
      </c>
      <c r="M50" s="375">
        <v>9.8000000000000007</v>
      </c>
      <c r="N50" s="211">
        <v>0</v>
      </c>
      <c r="O50" s="211">
        <v>0</v>
      </c>
      <c r="P50" s="210">
        <v>0</v>
      </c>
    </row>
    <row r="51" spans="4:16" x14ac:dyDescent="0.25">
      <c r="F51" t="s">
        <v>829</v>
      </c>
      <c r="H51" t="s">
        <v>447</v>
      </c>
      <c r="J51" s="212">
        <v>7.4710000000000001</v>
      </c>
      <c r="K51" s="212">
        <v>0.81799999999999995</v>
      </c>
      <c r="L51" s="212">
        <v>8.8999999999999996E-2</v>
      </c>
      <c r="M51" s="376">
        <v>0</v>
      </c>
      <c r="N51" s="213">
        <v>0</v>
      </c>
      <c r="O51" s="213">
        <v>0</v>
      </c>
      <c r="P51" s="212">
        <v>0</v>
      </c>
    </row>
    <row r="52" spans="4:16" x14ac:dyDescent="0.25">
      <c r="F52" t="s">
        <v>909</v>
      </c>
      <c r="H52" t="s">
        <v>447</v>
      </c>
      <c r="J52" s="212">
        <v>6.7409999999999997</v>
      </c>
      <c r="K52" s="212">
        <v>0.73799999999999999</v>
      </c>
      <c r="L52" s="212">
        <v>8.1000000000000003E-2</v>
      </c>
      <c r="M52" s="376">
        <v>8.17</v>
      </c>
      <c r="N52" s="213">
        <v>0</v>
      </c>
      <c r="O52" s="213">
        <v>0</v>
      </c>
      <c r="P52" s="212">
        <v>0</v>
      </c>
    </row>
    <row r="53" spans="4:16" x14ac:dyDescent="0.25">
      <c r="F53" t="s">
        <v>910</v>
      </c>
      <c r="H53" t="s">
        <v>447</v>
      </c>
      <c r="J53" s="212">
        <v>6.7409999999999997</v>
      </c>
      <c r="K53" s="212">
        <v>0.73799999999999999</v>
      </c>
      <c r="L53" s="212">
        <v>8.1000000000000003E-2</v>
      </c>
      <c r="M53" s="376">
        <v>10.82</v>
      </c>
      <c r="N53" s="213">
        <v>0</v>
      </c>
      <c r="O53" s="213">
        <v>0</v>
      </c>
      <c r="P53" s="212">
        <v>0</v>
      </c>
    </row>
    <row r="54" spans="4:16" x14ac:dyDescent="0.25">
      <c r="F54" t="s">
        <v>911</v>
      </c>
      <c r="H54" t="s">
        <v>447</v>
      </c>
      <c r="J54" s="212">
        <v>6.7409999999999997</v>
      </c>
      <c r="K54" s="212">
        <v>0.73799999999999999</v>
      </c>
      <c r="L54" s="212">
        <v>8.1000000000000003E-2</v>
      </c>
      <c r="M54" s="376">
        <v>21.29</v>
      </c>
      <c r="N54" s="213">
        <v>0</v>
      </c>
      <c r="O54" s="213">
        <v>0</v>
      </c>
      <c r="P54" s="212">
        <v>0</v>
      </c>
    </row>
    <row r="55" spans="4:16" x14ac:dyDescent="0.25">
      <c r="F55" t="s">
        <v>912</v>
      </c>
      <c r="H55" t="s">
        <v>447</v>
      </c>
      <c r="J55" s="212">
        <v>6.7409999999999997</v>
      </c>
      <c r="K55" s="212">
        <v>0.73799999999999999</v>
      </c>
      <c r="L55" s="212">
        <v>8.1000000000000003E-2</v>
      </c>
      <c r="M55" s="376">
        <v>40.119999999999997</v>
      </c>
      <c r="N55" s="213">
        <v>0</v>
      </c>
      <c r="O55" s="213">
        <v>0</v>
      </c>
      <c r="P55" s="212">
        <v>0</v>
      </c>
    </row>
    <row r="56" spans="4:16" x14ac:dyDescent="0.25">
      <c r="F56" t="s">
        <v>913</v>
      </c>
      <c r="H56" t="s">
        <v>447</v>
      </c>
      <c r="J56" s="212">
        <v>6.7409999999999997</v>
      </c>
      <c r="K56" s="212">
        <v>0.73799999999999999</v>
      </c>
      <c r="L56" s="212">
        <v>8.1000000000000003E-2</v>
      </c>
      <c r="M56" s="376">
        <v>110.33</v>
      </c>
      <c r="N56" s="213">
        <v>0</v>
      </c>
      <c r="O56" s="213">
        <v>0</v>
      </c>
      <c r="P56" s="212">
        <v>0</v>
      </c>
    </row>
    <row r="57" spans="4:16" x14ac:dyDescent="0.25">
      <c r="F57" t="s">
        <v>830</v>
      </c>
      <c r="H57" t="s">
        <v>447</v>
      </c>
      <c r="J57" s="212">
        <v>6.7409999999999997</v>
      </c>
      <c r="K57" s="212">
        <v>0.73799999999999999</v>
      </c>
      <c r="L57" s="212">
        <v>8.1000000000000003E-2</v>
      </c>
      <c r="M57" s="376">
        <v>0</v>
      </c>
      <c r="N57" s="213">
        <v>0</v>
      </c>
      <c r="O57" s="213">
        <v>0</v>
      </c>
      <c r="P57" s="212">
        <v>0</v>
      </c>
    </row>
    <row r="58" spans="4:16" x14ac:dyDescent="0.25">
      <c r="F58" t="s">
        <v>914</v>
      </c>
      <c r="H58" t="s">
        <v>447</v>
      </c>
      <c r="J58" s="212">
        <v>5.1559999999999997</v>
      </c>
      <c r="K58" s="212">
        <v>0.55600000000000005</v>
      </c>
      <c r="L58" s="212">
        <v>6.5000000000000002E-2</v>
      </c>
      <c r="M58" s="376">
        <v>12.2</v>
      </c>
      <c r="N58" s="213">
        <v>3.03</v>
      </c>
      <c r="O58" s="213">
        <v>5.66</v>
      </c>
      <c r="P58" s="212">
        <v>0.114</v>
      </c>
    </row>
    <row r="59" spans="4:16" x14ac:dyDescent="0.25">
      <c r="F59" t="s">
        <v>915</v>
      </c>
      <c r="H59" t="s">
        <v>447</v>
      </c>
      <c r="J59" s="212">
        <v>5.1559999999999997</v>
      </c>
      <c r="K59" s="212">
        <v>0.55600000000000005</v>
      </c>
      <c r="L59" s="212">
        <v>6.5000000000000002E-2</v>
      </c>
      <c r="M59" s="376">
        <v>176.06</v>
      </c>
      <c r="N59" s="213">
        <v>3.03</v>
      </c>
      <c r="O59" s="213">
        <v>5.66</v>
      </c>
      <c r="P59" s="212">
        <v>0.114</v>
      </c>
    </row>
    <row r="60" spans="4:16" x14ac:dyDescent="0.25">
      <c r="F60" t="s">
        <v>916</v>
      </c>
      <c r="H60" t="s">
        <v>447</v>
      </c>
      <c r="J60" s="212">
        <v>5.1559999999999997</v>
      </c>
      <c r="K60" s="212">
        <v>0.55600000000000005</v>
      </c>
      <c r="L60" s="212">
        <v>6.5000000000000002E-2</v>
      </c>
      <c r="M60" s="376">
        <v>340.36</v>
      </c>
      <c r="N60" s="213">
        <v>3.03</v>
      </c>
      <c r="O60" s="213">
        <v>5.66</v>
      </c>
      <c r="P60" s="212">
        <v>0.114</v>
      </c>
    </row>
    <row r="61" spans="4:16" x14ac:dyDescent="0.25">
      <c r="F61" t="s">
        <v>917</v>
      </c>
      <c r="H61" t="s">
        <v>447</v>
      </c>
      <c r="J61" s="212">
        <v>5.1559999999999997</v>
      </c>
      <c r="K61" s="212">
        <v>0.55600000000000005</v>
      </c>
      <c r="L61" s="212">
        <v>6.5000000000000002E-2</v>
      </c>
      <c r="M61" s="376">
        <v>549.1</v>
      </c>
      <c r="N61" s="213">
        <v>3.03</v>
      </c>
      <c r="O61" s="213">
        <v>5.66</v>
      </c>
      <c r="P61" s="212">
        <v>0.114</v>
      </c>
    </row>
    <row r="62" spans="4:16" x14ac:dyDescent="0.25">
      <c r="F62" t="s">
        <v>918</v>
      </c>
      <c r="H62" t="s">
        <v>447</v>
      </c>
      <c r="J62" s="212">
        <v>5.1559999999999997</v>
      </c>
      <c r="K62" s="212">
        <v>0.55600000000000005</v>
      </c>
      <c r="L62" s="212">
        <v>6.5000000000000002E-2</v>
      </c>
      <c r="M62" s="376">
        <v>1289.58</v>
      </c>
      <c r="N62" s="213">
        <v>3.03</v>
      </c>
      <c r="O62" s="213">
        <v>5.66</v>
      </c>
      <c r="P62" s="212">
        <v>0.114</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17.928999999999998</v>
      </c>
      <c r="K73" s="334">
        <v>2.1389999999999998</v>
      </c>
      <c r="L73" s="334">
        <v>1.5389999999999999</v>
      </c>
      <c r="M73" s="377">
        <v>0</v>
      </c>
      <c r="N73" s="335">
        <v>0</v>
      </c>
      <c r="O73" s="335">
        <v>0</v>
      </c>
      <c r="P73" s="334">
        <v>0</v>
      </c>
    </row>
    <row r="74" spans="6:16" x14ac:dyDescent="0.25">
      <c r="F74" s="300" t="s">
        <v>831</v>
      </c>
      <c r="H74" t="s">
        <v>447</v>
      </c>
      <c r="J74" s="334">
        <v>-7.4669999999999996</v>
      </c>
      <c r="K74" s="334">
        <v>-0.81699999999999995</v>
      </c>
      <c r="L74" s="334">
        <v>-8.8999999999999996E-2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-7.4669999999999996</v>
      </c>
      <c r="K76" s="334">
        <v>-0.81699999999999995</v>
      </c>
      <c r="L76" s="334">
        <v>-8.8999999999999996E-2</v>
      </c>
      <c r="M76" s="377">
        <v>0</v>
      </c>
      <c r="N76" s="335">
        <v>0</v>
      </c>
      <c r="O76" s="335">
        <v>0</v>
      </c>
      <c r="P76" s="334">
        <v>0.19</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4.6520000000000001</v>
      </c>
      <c r="K84" s="210">
        <v>0.50900000000000001</v>
      </c>
      <c r="L84" s="210">
        <v>5.6000000000000001E-2</v>
      </c>
      <c r="M84" s="375">
        <v>6.21</v>
      </c>
      <c r="N84" s="211">
        <v>0</v>
      </c>
      <c r="O84" s="211">
        <v>0</v>
      </c>
      <c r="P84" s="210">
        <v>0</v>
      </c>
    </row>
    <row r="85" spans="4:16" x14ac:dyDescent="0.25">
      <c r="F85" t="s">
        <v>829</v>
      </c>
      <c r="H85" t="s">
        <v>448</v>
      </c>
      <c r="J85" s="212">
        <v>4.6520000000000001</v>
      </c>
      <c r="K85" s="212">
        <v>0.50900000000000001</v>
      </c>
      <c r="L85" s="212">
        <v>5.6000000000000001E-2</v>
      </c>
      <c r="M85" s="376">
        <v>0</v>
      </c>
      <c r="N85" s="213">
        <v>0</v>
      </c>
      <c r="O85" s="213">
        <v>0</v>
      </c>
      <c r="P85" s="212">
        <v>0</v>
      </c>
    </row>
    <row r="86" spans="4:16" x14ac:dyDescent="0.25">
      <c r="F86" t="s">
        <v>909</v>
      </c>
      <c r="H86" t="s">
        <v>448</v>
      </c>
      <c r="J86" s="212">
        <v>4.1970000000000001</v>
      </c>
      <c r="K86" s="212">
        <v>0.45900000000000002</v>
      </c>
      <c r="L86" s="212">
        <v>0.05</v>
      </c>
      <c r="M86" s="376">
        <v>5.16</v>
      </c>
      <c r="N86" s="213">
        <v>0</v>
      </c>
      <c r="O86" s="213">
        <v>0</v>
      </c>
      <c r="P86" s="212">
        <v>0</v>
      </c>
    </row>
    <row r="87" spans="4:16" x14ac:dyDescent="0.25">
      <c r="F87" t="s">
        <v>910</v>
      </c>
      <c r="H87" t="s">
        <v>448</v>
      </c>
      <c r="J87" s="212">
        <v>4.1970000000000001</v>
      </c>
      <c r="K87" s="212">
        <v>0.45900000000000002</v>
      </c>
      <c r="L87" s="212">
        <v>0.05</v>
      </c>
      <c r="M87" s="376">
        <v>6.81</v>
      </c>
      <c r="N87" s="213">
        <v>0</v>
      </c>
      <c r="O87" s="213">
        <v>0</v>
      </c>
      <c r="P87" s="212">
        <v>0</v>
      </c>
    </row>
    <row r="88" spans="4:16" x14ac:dyDescent="0.25">
      <c r="F88" t="s">
        <v>911</v>
      </c>
      <c r="H88" t="s">
        <v>448</v>
      </c>
      <c r="J88" s="212">
        <v>4.1970000000000001</v>
      </c>
      <c r="K88" s="212">
        <v>0.45900000000000002</v>
      </c>
      <c r="L88" s="212">
        <v>0.05</v>
      </c>
      <c r="M88" s="376">
        <v>13.33</v>
      </c>
      <c r="N88" s="213">
        <v>0</v>
      </c>
      <c r="O88" s="213">
        <v>0</v>
      </c>
      <c r="P88" s="212">
        <v>0</v>
      </c>
    </row>
    <row r="89" spans="4:16" x14ac:dyDescent="0.25">
      <c r="F89" t="s">
        <v>912</v>
      </c>
      <c r="H89" t="s">
        <v>448</v>
      </c>
      <c r="J89" s="212">
        <v>4.1970000000000001</v>
      </c>
      <c r="K89" s="212">
        <v>0.45900000000000002</v>
      </c>
      <c r="L89" s="212">
        <v>0.05</v>
      </c>
      <c r="M89" s="376">
        <v>25.05</v>
      </c>
      <c r="N89" s="213">
        <v>0</v>
      </c>
      <c r="O89" s="213">
        <v>0</v>
      </c>
      <c r="P89" s="212">
        <v>0</v>
      </c>
    </row>
    <row r="90" spans="4:16" x14ac:dyDescent="0.25">
      <c r="F90" t="s">
        <v>913</v>
      </c>
      <c r="H90" t="s">
        <v>448</v>
      </c>
      <c r="J90" s="212">
        <v>4.1970000000000001</v>
      </c>
      <c r="K90" s="212">
        <v>0.45900000000000002</v>
      </c>
      <c r="L90" s="212">
        <v>0.05</v>
      </c>
      <c r="M90" s="376">
        <v>68.760000000000005</v>
      </c>
      <c r="N90" s="213">
        <v>0</v>
      </c>
      <c r="O90" s="213">
        <v>0</v>
      </c>
      <c r="P90" s="212">
        <v>0</v>
      </c>
    </row>
    <row r="91" spans="4:16" x14ac:dyDescent="0.25">
      <c r="F91" t="s">
        <v>830</v>
      </c>
      <c r="H91" t="s">
        <v>448</v>
      </c>
      <c r="J91" s="212">
        <v>4.1970000000000001</v>
      </c>
      <c r="K91" s="212">
        <v>0.45900000000000002</v>
      </c>
      <c r="L91" s="212">
        <v>0.05</v>
      </c>
      <c r="M91" s="376">
        <v>0</v>
      </c>
      <c r="N91" s="213">
        <v>0</v>
      </c>
      <c r="O91" s="213">
        <v>0</v>
      </c>
      <c r="P91" s="212">
        <v>0</v>
      </c>
    </row>
    <row r="92" spans="4:16" x14ac:dyDescent="0.25">
      <c r="F92" t="s">
        <v>914</v>
      </c>
      <c r="H92" t="s">
        <v>448</v>
      </c>
      <c r="J92" s="212">
        <v>3.21</v>
      </c>
      <c r="K92" s="212">
        <v>0.34599999999999997</v>
      </c>
      <c r="L92" s="212">
        <v>4.1000000000000002E-2</v>
      </c>
      <c r="M92" s="376">
        <v>7.67</v>
      </c>
      <c r="N92" s="213">
        <v>1.89</v>
      </c>
      <c r="O92" s="213">
        <v>3.52</v>
      </c>
      <c r="P92" s="212">
        <v>7.0999999999999994E-2</v>
      </c>
    </row>
    <row r="93" spans="4:16" x14ac:dyDescent="0.25">
      <c r="F93" t="s">
        <v>915</v>
      </c>
      <c r="H93" t="s">
        <v>448</v>
      </c>
      <c r="J93" s="212">
        <v>3.21</v>
      </c>
      <c r="K93" s="212">
        <v>0.34599999999999997</v>
      </c>
      <c r="L93" s="212">
        <v>4.1000000000000002E-2</v>
      </c>
      <c r="M93" s="376">
        <v>109.68</v>
      </c>
      <c r="N93" s="213">
        <v>1.89</v>
      </c>
      <c r="O93" s="213">
        <v>3.52</v>
      </c>
      <c r="P93" s="212">
        <v>7.0999999999999994E-2</v>
      </c>
    </row>
    <row r="94" spans="4:16" x14ac:dyDescent="0.25">
      <c r="F94" t="s">
        <v>916</v>
      </c>
      <c r="H94" t="s">
        <v>448</v>
      </c>
      <c r="J94" s="212">
        <v>3.21</v>
      </c>
      <c r="K94" s="212">
        <v>0.34599999999999997</v>
      </c>
      <c r="L94" s="212">
        <v>4.1000000000000002E-2</v>
      </c>
      <c r="M94" s="376">
        <v>211.98</v>
      </c>
      <c r="N94" s="213">
        <v>1.89</v>
      </c>
      <c r="O94" s="213">
        <v>3.52</v>
      </c>
      <c r="P94" s="212">
        <v>7.0999999999999994E-2</v>
      </c>
    </row>
    <row r="95" spans="4:16" x14ac:dyDescent="0.25">
      <c r="F95" t="s">
        <v>917</v>
      </c>
      <c r="H95" t="s">
        <v>448</v>
      </c>
      <c r="J95" s="212">
        <v>3.21</v>
      </c>
      <c r="K95" s="212">
        <v>0.34599999999999997</v>
      </c>
      <c r="L95" s="212">
        <v>4.1000000000000002E-2</v>
      </c>
      <c r="M95" s="376">
        <v>341.94</v>
      </c>
      <c r="N95" s="213">
        <v>1.89</v>
      </c>
      <c r="O95" s="213">
        <v>3.52</v>
      </c>
      <c r="P95" s="212">
        <v>7.0999999999999994E-2</v>
      </c>
    </row>
    <row r="96" spans="4:16" x14ac:dyDescent="0.25">
      <c r="F96" t="s">
        <v>918</v>
      </c>
      <c r="H96" t="s">
        <v>448</v>
      </c>
      <c r="J96" s="212">
        <v>3.21</v>
      </c>
      <c r="K96" s="212">
        <v>0.34599999999999997</v>
      </c>
      <c r="L96" s="212">
        <v>4.1000000000000002E-2</v>
      </c>
      <c r="M96" s="376">
        <v>802.97</v>
      </c>
      <c r="N96" s="213">
        <v>1.89</v>
      </c>
      <c r="O96" s="213">
        <v>3.52</v>
      </c>
      <c r="P96" s="212">
        <v>7.0999999999999994E-2</v>
      </c>
    </row>
    <row r="97" spans="6:16" x14ac:dyDescent="0.25">
      <c r="F97" t="s">
        <v>919</v>
      </c>
      <c r="H97" t="s">
        <v>448</v>
      </c>
      <c r="J97" s="212">
        <v>3.4790000000000001</v>
      </c>
      <c r="K97" s="212">
        <v>0.36</v>
      </c>
      <c r="L97" s="212">
        <v>0.05</v>
      </c>
      <c r="M97" s="376">
        <v>9.19</v>
      </c>
      <c r="N97" s="213">
        <v>3.02</v>
      </c>
      <c r="O97" s="213">
        <v>5.0599999999999996</v>
      </c>
      <c r="P97" s="212">
        <v>7.8E-2</v>
      </c>
    </row>
    <row r="98" spans="6:16" x14ac:dyDescent="0.25">
      <c r="F98" t="s">
        <v>920</v>
      </c>
      <c r="H98" t="s">
        <v>448</v>
      </c>
      <c r="J98" s="212">
        <v>3.4790000000000001</v>
      </c>
      <c r="K98" s="212">
        <v>0.36</v>
      </c>
      <c r="L98" s="212">
        <v>0.05</v>
      </c>
      <c r="M98" s="376">
        <v>166.44</v>
      </c>
      <c r="N98" s="213">
        <v>3.02</v>
      </c>
      <c r="O98" s="213">
        <v>5.0599999999999996</v>
      </c>
      <c r="P98" s="212">
        <v>7.8E-2</v>
      </c>
    </row>
    <row r="99" spans="6:16" x14ac:dyDescent="0.25">
      <c r="F99" s="300" t="s">
        <v>921</v>
      </c>
      <c r="H99" t="s">
        <v>448</v>
      </c>
      <c r="J99" s="334">
        <v>3.4790000000000001</v>
      </c>
      <c r="K99" s="334">
        <v>0.36</v>
      </c>
      <c r="L99" s="334">
        <v>0.05</v>
      </c>
      <c r="M99" s="377">
        <v>324.12</v>
      </c>
      <c r="N99" s="335">
        <v>3.02</v>
      </c>
      <c r="O99" s="335">
        <v>5.0599999999999996</v>
      </c>
      <c r="P99" s="334">
        <v>7.8E-2</v>
      </c>
    </row>
    <row r="100" spans="6:16" x14ac:dyDescent="0.25">
      <c r="F100" s="300" t="s">
        <v>922</v>
      </c>
      <c r="H100" t="s">
        <v>448</v>
      </c>
      <c r="J100" s="334">
        <v>3.4790000000000001</v>
      </c>
      <c r="K100" s="334">
        <v>0.36</v>
      </c>
      <c r="L100" s="334">
        <v>0.05</v>
      </c>
      <c r="M100" s="377">
        <v>524.45000000000005</v>
      </c>
      <c r="N100" s="335">
        <v>3.02</v>
      </c>
      <c r="O100" s="335">
        <v>5.0599999999999996</v>
      </c>
      <c r="P100" s="334">
        <v>7.8E-2</v>
      </c>
    </row>
    <row r="101" spans="6:16" x14ac:dyDescent="0.25">
      <c r="F101" s="300" t="s">
        <v>923</v>
      </c>
      <c r="H101" t="s">
        <v>448</v>
      </c>
      <c r="J101" s="334">
        <v>3.4790000000000001</v>
      </c>
      <c r="K101" s="334">
        <v>0.36</v>
      </c>
      <c r="L101" s="334">
        <v>0.05</v>
      </c>
      <c r="M101" s="377">
        <v>1235.0899999999999</v>
      </c>
      <c r="N101" s="335">
        <v>3.02</v>
      </c>
      <c r="O101" s="335">
        <v>5.0599999999999996</v>
      </c>
      <c r="P101" s="334">
        <v>7.8E-2</v>
      </c>
    </row>
    <row r="102" spans="6:16" x14ac:dyDescent="0.25">
      <c r="F102" s="300" t="s">
        <v>924</v>
      </c>
      <c r="H102" t="s">
        <v>448</v>
      </c>
      <c r="J102" s="334">
        <v>3.081</v>
      </c>
      <c r="K102" s="334">
        <v>0.309</v>
      </c>
      <c r="L102" s="334">
        <v>4.7E-2</v>
      </c>
      <c r="M102" s="377">
        <v>100.42</v>
      </c>
      <c r="N102" s="335">
        <v>3.75</v>
      </c>
      <c r="O102" s="335">
        <v>6.5</v>
      </c>
      <c r="P102" s="334">
        <v>6.4000000000000001E-2</v>
      </c>
    </row>
    <row r="103" spans="6:16" x14ac:dyDescent="0.25">
      <c r="F103" s="300" t="s">
        <v>925</v>
      </c>
      <c r="H103" t="s">
        <v>448</v>
      </c>
      <c r="J103" s="334">
        <v>3.081</v>
      </c>
      <c r="K103" s="334">
        <v>0.309</v>
      </c>
      <c r="L103" s="334">
        <v>4.7E-2</v>
      </c>
      <c r="M103" s="377">
        <v>1054.17</v>
      </c>
      <c r="N103" s="335">
        <v>3.75</v>
      </c>
      <c r="O103" s="335">
        <v>6.5</v>
      </c>
      <c r="P103" s="334">
        <v>6.4000000000000001E-2</v>
      </c>
    </row>
    <row r="104" spans="6:16" x14ac:dyDescent="0.25">
      <c r="F104" s="300" t="s">
        <v>926</v>
      </c>
      <c r="H104" t="s">
        <v>448</v>
      </c>
      <c r="J104" s="334">
        <v>3.081</v>
      </c>
      <c r="K104" s="334">
        <v>0.309</v>
      </c>
      <c r="L104" s="334">
        <v>4.7E-2</v>
      </c>
      <c r="M104" s="377">
        <v>3604.93</v>
      </c>
      <c r="N104" s="335">
        <v>3.75</v>
      </c>
      <c r="O104" s="335">
        <v>6.5</v>
      </c>
      <c r="P104" s="334">
        <v>6.4000000000000001E-2</v>
      </c>
    </row>
    <row r="105" spans="6:16" x14ac:dyDescent="0.25">
      <c r="F105" s="300" t="s">
        <v>927</v>
      </c>
      <c r="H105" t="s">
        <v>448</v>
      </c>
      <c r="J105" s="334">
        <v>3.081</v>
      </c>
      <c r="K105" s="334">
        <v>0.309</v>
      </c>
      <c r="L105" s="334">
        <v>4.7E-2</v>
      </c>
      <c r="M105" s="377">
        <v>7297.24</v>
      </c>
      <c r="N105" s="335">
        <v>3.75</v>
      </c>
      <c r="O105" s="335">
        <v>6.5</v>
      </c>
      <c r="P105" s="334">
        <v>6.4000000000000001E-2</v>
      </c>
    </row>
    <row r="106" spans="6:16" x14ac:dyDescent="0.25">
      <c r="F106" s="300" t="s">
        <v>928</v>
      </c>
      <c r="H106" t="s">
        <v>448</v>
      </c>
      <c r="J106" s="334">
        <v>3.081</v>
      </c>
      <c r="K106" s="334">
        <v>0.309</v>
      </c>
      <c r="L106" s="334">
        <v>4.7E-2</v>
      </c>
      <c r="M106" s="377">
        <v>16172.2</v>
      </c>
      <c r="N106" s="335">
        <v>3.75</v>
      </c>
      <c r="O106" s="335">
        <v>6.5</v>
      </c>
      <c r="P106" s="334">
        <v>6.4000000000000001E-2</v>
      </c>
    </row>
    <row r="107" spans="6:16" x14ac:dyDescent="0.25">
      <c r="F107" s="300" t="s">
        <v>839</v>
      </c>
      <c r="H107" t="s">
        <v>448</v>
      </c>
      <c r="J107" s="334">
        <v>11.162000000000001</v>
      </c>
      <c r="K107" s="334">
        <v>1.3320000000000001</v>
      </c>
      <c r="L107" s="334">
        <v>0.95799999999999996</v>
      </c>
      <c r="M107" s="377">
        <v>0</v>
      </c>
      <c r="N107" s="335">
        <v>0</v>
      </c>
      <c r="O107" s="335">
        <v>0</v>
      </c>
      <c r="P107" s="334">
        <v>0</v>
      </c>
    </row>
    <row r="108" spans="6:16" x14ac:dyDescent="0.25">
      <c r="F108" s="300" t="s">
        <v>831</v>
      </c>
      <c r="H108" t="s">
        <v>448</v>
      </c>
      <c r="J108" s="334">
        <v>-7.4669999999999996</v>
      </c>
      <c r="K108" s="334">
        <v>-0.81699999999999995</v>
      </c>
      <c r="L108" s="334">
        <v>-8.8999999999999996E-2</v>
      </c>
      <c r="M108" s="377">
        <v>0</v>
      </c>
      <c r="N108" s="335">
        <v>0</v>
      </c>
      <c r="O108" s="335">
        <v>0</v>
      </c>
      <c r="P108" s="334">
        <v>0</v>
      </c>
    </row>
    <row r="109" spans="6:16" x14ac:dyDescent="0.25">
      <c r="F109" s="300" t="s">
        <v>832</v>
      </c>
      <c r="H109" t="s">
        <v>448</v>
      </c>
      <c r="J109" s="334">
        <v>-6.774</v>
      </c>
      <c r="K109" s="334">
        <v>-0.73499999999999999</v>
      </c>
      <c r="L109" s="334">
        <v>-8.4000000000000005E-2</v>
      </c>
      <c r="M109" s="377">
        <v>0</v>
      </c>
      <c r="N109" s="335">
        <v>0</v>
      </c>
      <c r="O109" s="335">
        <v>0</v>
      </c>
      <c r="P109" s="334">
        <v>0</v>
      </c>
    </row>
    <row r="110" spans="6:16" x14ac:dyDescent="0.25">
      <c r="F110" s="300" t="s">
        <v>833</v>
      </c>
      <c r="H110" t="s">
        <v>448</v>
      </c>
      <c r="J110" s="334">
        <v>-7.4669999999999996</v>
      </c>
      <c r="K110" s="334">
        <v>-0.81699999999999995</v>
      </c>
      <c r="L110" s="334">
        <v>-8.8999999999999996E-2</v>
      </c>
      <c r="M110" s="377">
        <v>0</v>
      </c>
      <c r="N110" s="335">
        <v>0</v>
      </c>
      <c r="O110" s="335">
        <v>0</v>
      </c>
      <c r="P110" s="334">
        <v>0.19</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-6.774</v>
      </c>
      <c r="K112" s="334">
        <v>-0.73499999999999999</v>
      </c>
      <c r="L112" s="334">
        <v>-8.4000000000000005E-2</v>
      </c>
      <c r="M112" s="377">
        <v>0</v>
      </c>
      <c r="N112" s="335">
        <v>0</v>
      </c>
      <c r="O112" s="335">
        <v>0</v>
      </c>
      <c r="P112" s="334">
        <v>0.155</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-4.3579999999999997</v>
      </c>
      <c r="K114" s="334">
        <v>-0.44800000000000001</v>
      </c>
      <c r="L114" s="334">
        <v>-6.4000000000000001E-2</v>
      </c>
      <c r="M114" s="377">
        <v>0</v>
      </c>
      <c r="N114" s="335">
        <v>0</v>
      </c>
      <c r="O114" s="335">
        <v>0</v>
      </c>
      <c r="P114" s="334">
        <v>0.129</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South Wales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438932362.09970236</v>
      </c>
    </row>
    <row r="20" spans="2:40" x14ac:dyDescent="0.25">
      <c r="E20"/>
      <c r="F20" s="23" t="s">
        <v>193</v>
      </c>
      <c r="G20" t="s">
        <v>277</v>
      </c>
      <c r="H20" s="223">
        <v>37738305.506556772</v>
      </c>
    </row>
    <row r="21" spans="2:40" x14ac:dyDescent="0.25">
      <c r="E21"/>
      <c r="F21" s="23" t="s">
        <v>194</v>
      </c>
      <c r="G21" t="s">
        <v>277</v>
      </c>
      <c r="H21" s="223">
        <v>138315753.00744829</v>
      </c>
    </row>
    <row r="22" spans="2:40" x14ac:dyDescent="0.25">
      <c r="E22"/>
      <c r="F22" s="23" t="s">
        <v>195</v>
      </c>
      <c r="G22" t="s">
        <v>277</v>
      </c>
      <c r="H22" s="223">
        <v>124240206.47929418</v>
      </c>
    </row>
    <row r="23" spans="2:40" x14ac:dyDescent="0.25">
      <c r="E23"/>
      <c r="F23" s="57" t="s">
        <v>196</v>
      </c>
      <c r="G23" s="28" t="s">
        <v>277</v>
      </c>
      <c r="H23" s="224">
        <v>44792508.785960749</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11.185716272376927</v>
      </c>
      <c r="K32" s="274">
        <f>Rounding!K110</f>
        <v>11.185716272376927</v>
      </c>
      <c r="L32" s="274">
        <f>Rounding!L110</f>
        <v>10.092127994909156</v>
      </c>
      <c r="M32" s="274">
        <f>Rounding!M110</f>
        <v>10.092127994909156</v>
      </c>
      <c r="N32" s="274">
        <f>Rounding!N110</f>
        <v>10.092127994909156</v>
      </c>
      <c r="O32" s="274">
        <f>Rounding!O110</f>
        <v>10.092127994909156</v>
      </c>
      <c r="P32" s="274">
        <f>Rounding!P110</f>
        <v>10.092127994909156</v>
      </c>
      <c r="Q32" s="274">
        <f>Rounding!Q110</f>
        <v>10.092127994909156</v>
      </c>
      <c r="R32" s="274">
        <f>Rounding!R110</f>
        <v>7.7200131135202934</v>
      </c>
      <c r="S32" s="274">
        <f>Rounding!S110</f>
        <v>7.7200131135202934</v>
      </c>
      <c r="T32" s="274">
        <f>Rounding!T110</f>
        <v>7.7200131135202934</v>
      </c>
      <c r="U32" s="274">
        <f>Rounding!U110</f>
        <v>7.7200131135202934</v>
      </c>
      <c r="V32" s="274">
        <f>Rounding!V110</f>
        <v>7.7200131135202934</v>
      </c>
      <c r="W32" s="274">
        <f>Rounding!W110</f>
        <v>5.4276860445119732</v>
      </c>
      <c r="X32" s="274">
        <f>Rounding!X110</f>
        <v>5.4276860445119732</v>
      </c>
      <c r="Y32" s="274">
        <f>Rounding!Y110</f>
        <v>5.4276860445119732</v>
      </c>
      <c r="Z32" s="274">
        <f>Rounding!Z110</f>
        <v>5.4276860445119732</v>
      </c>
      <c r="AA32" s="274">
        <f>Rounding!AA110</f>
        <v>5.4276860445119732</v>
      </c>
      <c r="AB32" s="274">
        <f>Rounding!AB110</f>
        <v>3.9843198503954351</v>
      </c>
      <c r="AC32" s="274">
        <f>Rounding!AC110</f>
        <v>3.9843198503954351</v>
      </c>
      <c r="AD32" s="274">
        <f>Rounding!AD110</f>
        <v>3.9843198503954351</v>
      </c>
      <c r="AE32" s="274">
        <f>Rounding!AE110</f>
        <v>3.9843198503954351</v>
      </c>
      <c r="AF32" s="274">
        <f>Rounding!AF110</f>
        <v>3.9843198503954351</v>
      </c>
      <c r="AG32" s="274">
        <f>Rounding!AG110</f>
        <v>26.842163174070386</v>
      </c>
      <c r="AH32" s="274">
        <f>Rounding!AH110</f>
        <v>-7.466901343893972</v>
      </c>
      <c r="AI32" s="274">
        <f>Rounding!AI110</f>
        <v>-6.7744675599126722</v>
      </c>
      <c r="AJ32" s="274">
        <f>Rounding!AJ110</f>
        <v>-7.466901343893972</v>
      </c>
      <c r="AK32" s="274">
        <f>Rounding!AL110</f>
        <v>-6.7744675599126722</v>
      </c>
      <c r="AL32" s="274">
        <f>Rounding!AN110</f>
        <v>-4.3584110234619828</v>
      </c>
    </row>
    <row r="33" spans="3:40" x14ac:dyDescent="0.25">
      <c r="C33" s="225"/>
      <c r="D33"/>
      <c r="F33" s="228" t="s">
        <v>157</v>
      </c>
      <c r="G33" s="228" t="s">
        <v>269</v>
      </c>
      <c r="H33" s="256" t="s">
        <v>772</v>
      </c>
      <c r="I33" s="256"/>
      <c r="J33" s="367">
        <f>Rounding!J111</f>
        <v>1.2245362779080122</v>
      </c>
      <c r="K33" s="367">
        <f>Rounding!K111</f>
        <v>1.2245362779080122</v>
      </c>
      <c r="L33" s="367">
        <f>Rounding!L111</f>
        <v>1.1048176576385873</v>
      </c>
      <c r="M33" s="367">
        <f>Rounding!M111</f>
        <v>1.1048176576385873</v>
      </c>
      <c r="N33" s="367">
        <f>Rounding!N111</f>
        <v>1.1048176576385873</v>
      </c>
      <c r="O33" s="367">
        <f>Rounding!O111</f>
        <v>1.1048176576385873</v>
      </c>
      <c r="P33" s="367">
        <f>Rounding!P111</f>
        <v>1.1048176576385873</v>
      </c>
      <c r="Q33" s="367">
        <f>Rounding!Q111</f>
        <v>1.1048176576385873</v>
      </c>
      <c r="R33" s="367">
        <f>Rounding!R111</f>
        <v>0.83232217742821091</v>
      </c>
      <c r="S33" s="367">
        <f>Rounding!S111</f>
        <v>0.83232217742821091</v>
      </c>
      <c r="T33" s="367">
        <f>Rounding!T111</f>
        <v>0.83232217742821091</v>
      </c>
      <c r="U33" s="367">
        <f>Rounding!U111</f>
        <v>0.83232217742821091</v>
      </c>
      <c r="V33" s="367">
        <f>Rounding!V111</f>
        <v>0.83232217742821091</v>
      </c>
      <c r="W33" s="367">
        <f>Rounding!W111</f>
        <v>0.56202389516754736</v>
      </c>
      <c r="X33" s="367">
        <f>Rounding!X111</f>
        <v>0.56202389516754736</v>
      </c>
      <c r="Y33" s="367">
        <f>Rounding!Y111</f>
        <v>0.56202389516754736</v>
      </c>
      <c r="Z33" s="367">
        <f>Rounding!Z111</f>
        <v>0.56202389516754736</v>
      </c>
      <c r="AA33" s="367">
        <f>Rounding!AA111</f>
        <v>0.56202389516754736</v>
      </c>
      <c r="AB33" s="367">
        <f>Rounding!AB111</f>
        <v>0.39980204476395009</v>
      </c>
      <c r="AC33" s="367">
        <f>Rounding!AC111</f>
        <v>0.39980204476395009</v>
      </c>
      <c r="AD33" s="367">
        <f>Rounding!AD111</f>
        <v>0.39980204476395009</v>
      </c>
      <c r="AE33" s="367">
        <f>Rounding!AE111</f>
        <v>0.39980204476395009</v>
      </c>
      <c r="AF33" s="367">
        <f>Rounding!AF111</f>
        <v>0.39980204476395009</v>
      </c>
      <c r="AG33" s="367">
        <f>Rounding!AG111</f>
        <v>3.2031795554083846</v>
      </c>
      <c r="AH33" s="367">
        <f>Rounding!AH111</f>
        <v>-0.81742566649380055</v>
      </c>
      <c r="AI33" s="367">
        <f>Rounding!AI111</f>
        <v>-0.73537071803374865</v>
      </c>
      <c r="AJ33" s="367">
        <f>Rounding!AJ111</f>
        <v>-0.81742566649380055</v>
      </c>
      <c r="AK33" s="367">
        <f>Rounding!AL111</f>
        <v>-0.73537071803374865</v>
      </c>
      <c r="AL33" s="367">
        <f>Rounding!AN111</f>
        <v>-0.44802706025209865</v>
      </c>
    </row>
    <row r="34" spans="3:40" x14ac:dyDescent="0.25">
      <c r="C34" s="225"/>
      <c r="D34"/>
      <c r="F34" s="228" t="s">
        <v>158</v>
      </c>
      <c r="G34" s="228" t="s">
        <v>269</v>
      </c>
      <c r="H34" s="256" t="s">
        <v>772</v>
      </c>
      <c r="I34" s="256"/>
      <c r="J34" s="367">
        <f>Rounding!J112</f>
        <v>0.13389902059422451</v>
      </c>
      <c r="K34" s="367">
        <f>Rounding!K112</f>
        <v>0.13389902059422451</v>
      </c>
      <c r="L34" s="367">
        <f>Rounding!L112</f>
        <v>0.12080818262545996</v>
      </c>
      <c r="M34" s="367">
        <f>Rounding!M112</f>
        <v>0.12080818262545996</v>
      </c>
      <c r="N34" s="367">
        <f>Rounding!N112</f>
        <v>0.12080818262545996</v>
      </c>
      <c r="O34" s="367">
        <f>Rounding!O112</f>
        <v>0.12080818262545996</v>
      </c>
      <c r="P34" s="367">
        <f>Rounding!P112</f>
        <v>0.12080818262545996</v>
      </c>
      <c r="Q34" s="367">
        <f>Rounding!Q112</f>
        <v>0.12080818262545996</v>
      </c>
      <c r="R34" s="367">
        <f>Rounding!R112</f>
        <v>9.7841717466254946E-2</v>
      </c>
      <c r="S34" s="367">
        <f>Rounding!S112</f>
        <v>9.7841717466254946E-2</v>
      </c>
      <c r="T34" s="367">
        <f>Rounding!T112</f>
        <v>9.7841717466254946E-2</v>
      </c>
      <c r="U34" s="367">
        <f>Rounding!U112</f>
        <v>9.7841717466254946E-2</v>
      </c>
      <c r="V34" s="367">
        <f>Rounding!V112</f>
        <v>9.7841717466254946E-2</v>
      </c>
      <c r="W34" s="367">
        <f>Rounding!W112</f>
        <v>7.8600462189813924E-2</v>
      </c>
      <c r="X34" s="367">
        <f>Rounding!X112</f>
        <v>7.8600462189813924E-2</v>
      </c>
      <c r="Y34" s="367">
        <f>Rounding!Y112</f>
        <v>7.8600462189813924E-2</v>
      </c>
      <c r="Z34" s="367">
        <f>Rounding!Z112</f>
        <v>7.8600462189813924E-2</v>
      </c>
      <c r="AA34" s="367">
        <f>Rounding!AA112</f>
        <v>7.8600462189813924E-2</v>
      </c>
      <c r="AB34" s="367">
        <f>Rounding!AB112</f>
        <v>6.0522779942745665E-2</v>
      </c>
      <c r="AC34" s="367">
        <f>Rounding!AC112</f>
        <v>6.0522779942745665E-2</v>
      </c>
      <c r="AD34" s="367">
        <f>Rounding!AD112</f>
        <v>6.0522779942745665E-2</v>
      </c>
      <c r="AE34" s="367">
        <f>Rounding!AE112</f>
        <v>6.0522779942745665E-2</v>
      </c>
      <c r="AF34" s="367">
        <f>Rounding!AF112</f>
        <v>6.0522779942745665E-2</v>
      </c>
      <c r="AG34" s="367">
        <f>Rounding!AG112</f>
        <v>2.3045662378556666</v>
      </c>
      <c r="AH34" s="367">
        <f>Rounding!AH112</f>
        <v>-8.9382812193272751E-2</v>
      </c>
      <c r="AI34" s="367">
        <f>Rounding!AI112</f>
        <v>-8.3743169660996222E-2</v>
      </c>
      <c r="AJ34" s="367">
        <f>Rounding!AJ112</f>
        <v>-8.9382812193272751E-2</v>
      </c>
      <c r="AK34" s="367">
        <f>Rounding!AL112</f>
        <v>-8.3743169660996222E-2</v>
      </c>
      <c r="AL34" s="367">
        <f>Rounding!AN112</f>
        <v>-6.4082437718041771E-2</v>
      </c>
    </row>
    <row r="35" spans="3:40" x14ac:dyDescent="0.25">
      <c r="C35" s="225"/>
      <c r="D35"/>
      <c r="F35" s="228" t="s">
        <v>159</v>
      </c>
      <c r="G35" s="228" t="s">
        <v>270</v>
      </c>
      <c r="H35" t="s">
        <v>772</v>
      </c>
      <c r="J35" s="368">
        <f>Rounding!J113</f>
        <v>14.246479476417983</v>
      </c>
      <c r="K35" s="368">
        <f>Rounding!K113</f>
        <v>0</v>
      </c>
      <c r="L35" s="368">
        <f>Rounding!L113</f>
        <v>11.956673745756387</v>
      </c>
      <c r="M35" s="368">
        <f>Rounding!M113</f>
        <v>15.926452681435789</v>
      </c>
      <c r="N35" s="368">
        <f>Rounding!N113</f>
        <v>31.598653942024196</v>
      </c>
      <c r="O35" s="368">
        <f>Rounding!O113</f>
        <v>59.792277956200323</v>
      </c>
      <c r="P35" s="368">
        <f>Rounding!P113</f>
        <v>164.90565109068916</v>
      </c>
      <c r="Q35" s="368">
        <f>Rounding!Q113</f>
        <v>0</v>
      </c>
      <c r="R35" s="368">
        <f>Rounding!R113</f>
        <v>17.986646209731532</v>
      </c>
      <c r="S35" s="368">
        <f>Rounding!S113</f>
        <v>263.31062713817244</v>
      </c>
      <c r="T35" s="368">
        <f>Rounding!T113</f>
        <v>509.29744154808822</v>
      </c>
      <c r="U35" s="368">
        <f>Rounding!U113</f>
        <v>821.82485556094639</v>
      </c>
      <c r="V35" s="368">
        <f>Rounding!V113</f>
        <v>1930.4511139606616</v>
      </c>
      <c r="W35" s="368">
        <f>Rounding!W113</f>
        <v>14.04051027938622</v>
      </c>
      <c r="X35" s="368">
        <f>Rounding!X113</f>
        <v>259.36449120782726</v>
      </c>
      <c r="Y35" s="368">
        <f>Rounding!Y113</f>
        <v>505.35130561774292</v>
      </c>
      <c r="Z35" s="368">
        <f>Rounding!Z113</f>
        <v>817.87871963060115</v>
      </c>
      <c r="AA35" s="368">
        <f>Rounding!AA113</f>
        <v>1926.5049780303168</v>
      </c>
      <c r="AB35" s="368">
        <f>Rounding!AB113</f>
        <v>129.61968331778161</v>
      </c>
      <c r="AC35" s="368">
        <f>Rounding!AC113</f>
        <v>1362.945162350509</v>
      </c>
      <c r="AD35" s="368">
        <f>Rounding!AD113</f>
        <v>4661.4276761789006</v>
      </c>
      <c r="AE35" s="368">
        <f>Rounding!AE113</f>
        <v>9436.0877947033878</v>
      </c>
      <c r="AF35" s="368">
        <f>Rounding!AF113</f>
        <v>20912.611206889898</v>
      </c>
      <c r="AG35" s="368">
        <f>Rounding!AG113</f>
        <v>0</v>
      </c>
      <c r="AH35" s="368">
        <f>Rounding!AH113</f>
        <v>0</v>
      </c>
      <c r="AI35" s="368">
        <f>Rounding!AI113</f>
        <v>0</v>
      </c>
      <c r="AJ35" s="368">
        <f>Rounding!AJ113</f>
        <v>0</v>
      </c>
      <c r="AK35" s="368">
        <f>Rounding!AL113</f>
        <v>0</v>
      </c>
      <c r="AL35" s="368">
        <f>Rounding!AN113</f>
        <v>81.121530426433765</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4.5436589705954296</v>
      </c>
      <c r="S36" s="368">
        <f>Rounding!S114</f>
        <v>4.5436589705954296</v>
      </c>
      <c r="T36" s="368">
        <f>Rounding!T114</f>
        <v>4.5436589705954296</v>
      </c>
      <c r="U36" s="368">
        <f>Rounding!U114</f>
        <v>4.5436589705954296</v>
      </c>
      <c r="V36" s="368">
        <f>Rounding!V114</f>
        <v>4.5436589705954296</v>
      </c>
      <c r="W36" s="368">
        <f>Rounding!W114</f>
        <v>4.7152630952391652</v>
      </c>
      <c r="X36" s="368">
        <f>Rounding!X114</f>
        <v>4.7152630952391652</v>
      </c>
      <c r="Y36" s="368">
        <f>Rounding!Y114</f>
        <v>4.7152630952391652</v>
      </c>
      <c r="Z36" s="368">
        <f>Rounding!Z114</f>
        <v>4.7152630952391652</v>
      </c>
      <c r="AA36" s="368">
        <f>Rounding!AA114</f>
        <v>4.7152630952391652</v>
      </c>
      <c r="AB36" s="368">
        <f>Rounding!AB114</f>
        <v>4.8433926889986108</v>
      </c>
      <c r="AC36" s="368">
        <f>Rounding!AC114</f>
        <v>4.8433926889986108</v>
      </c>
      <c r="AD36" s="368">
        <f>Rounding!AD114</f>
        <v>4.8433926889986108</v>
      </c>
      <c r="AE36" s="368">
        <f>Rounding!AE114</f>
        <v>4.8433926889986108</v>
      </c>
      <c r="AF36" s="368">
        <f>Rounding!AF114</f>
        <v>4.8433926889986108</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8.4704204549960913</v>
      </c>
      <c r="S37" s="368">
        <f>Rounding!S115</f>
        <v>8.4704204549960913</v>
      </c>
      <c r="T37" s="368">
        <f>Rounding!T115</f>
        <v>8.4704204549960913</v>
      </c>
      <c r="U37" s="368">
        <f>Rounding!U115</f>
        <v>8.4704204549960913</v>
      </c>
      <c r="V37" s="368">
        <f>Rounding!V115</f>
        <v>8.4704204549960913</v>
      </c>
      <c r="W37" s="368">
        <f>Rounding!W115</f>
        <v>7.8984393904269723</v>
      </c>
      <c r="X37" s="368">
        <f>Rounding!X115</f>
        <v>7.8984393904269723</v>
      </c>
      <c r="Y37" s="368">
        <f>Rounding!Y115</f>
        <v>7.8984393904269723</v>
      </c>
      <c r="Z37" s="368">
        <f>Rounding!Z115</f>
        <v>7.8984393904269723</v>
      </c>
      <c r="AA37" s="368">
        <f>Rounding!AA115</f>
        <v>7.8984393904269723</v>
      </c>
      <c r="AB37" s="368">
        <f>Rounding!AB115</f>
        <v>8.4108321412264768</v>
      </c>
      <c r="AC37" s="368">
        <f>Rounding!AC115</f>
        <v>8.4108321412264768</v>
      </c>
      <c r="AD37" s="368">
        <f>Rounding!AD115</f>
        <v>8.4108321412264768</v>
      </c>
      <c r="AE37" s="368">
        <f>Rounding!AE115</f>
        <v>8.4108321412264768</v>
      </c>
      <c r="AF37" s="368">
        <f>Rounding!AF115</f>
        <v>8.4108321412264768</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0.17037862990351629</v>
      </c>
      <c r="S38" s="275">
        <f>Rounding!S116</f>
        <v>0.17037862990351629</v>
      </c>
      <c r="T38" s="275">
        <f>Rounding!T116</f>
        <v>0.17037862990351629</v>
      </c>
      <c r="U38" s="275">
        <f>Rounding!U116</f>
        <v>0.17037862990351629</v>
      </c>
      <c r="V38" s="275">
        <f>Rounding!V116</f>
        <v>0.17037862990351629</v>
      </c>
      <c r="W38" s="275">
        <f>Rounding!W116</f>
        <v>0.12098347102812729</v>
      </c>
      <c r="X38" s="275">
        <f>Rounding!X116</f>
        <v>0.12098347102812729</v>
      </c>
      <c r="Y38" s="275">
        <f>Rounding!Y116</f>
        <v>0.12098347102812729</v>
      </c>
      <c r="Z38" s="275">
        <f>Rounding!Z116</f>
        <v>0.12098347102812729</v>
      </c>
      <c r="AA38" s="275">
        <f>Rounding!AA116</f>
        <v>0.12098347102812729</v>
      </c>
      <c r="AB38" s="275">
        <f>Rounding!AB116</f>
        <v>8.2569399193711507E-2</v>
      </c>
      <c r="AC38" s="275">
        <f>Rounding!AC116</f>
        <v>8.2569399193711507E-2</v>
      </c>
      <c r="AD38" s="275">
        <f>Rounding!AD116</f>
        <v>8.2569399193711507E-2</v>
      </c>
      <c r="AE38" s="275">
        <f>Rounding!AE116</f>
        <v>8.2569399193711507E-2</v>
      </c>
      <c r="AF38" s="275">
        <f>Rounding!AF116</f>
        <v>8.2569399193711507E-2</v>
      </c>
      <c r="AG38" s="275">
        <f>Rounding!AG116</f>
        <v>0</v>
      </c>
      <c r="AH38" s="275">
        <f>Rounding!AH116</f>
        <v>0</v>
      </c>
      <c r="AI38" s="275">
        <f>Rounding!AI116</f>
        <v>0</v>
      </c>
      <c r="AJ38" s="275">
        <f>Rounding!AJ116</f>
        <v>0.19044413489268119</v>
      </c>
      <c r="AK38" s="275">
        <f>Rounding!AL116</f>
        <v>0.15520144925952978</v>
      </c>
      <c r="AL38" s="275">
        <f>Rounding!AN116</f>
        <v>0.1288427818883191</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0.28895698225613609</v>
      </c>
      <c r="K43" s="223">
        <f>Rounding!K47</f>
        <v>0</v>
      </c>
      <c r="L43" s="223">
        <f>Rounding!L47</f>
        <v>0.18579815075730952</v>
      </c>
      <c r="M43" s="223">
        <f>Rounding!M47</f>
        <v>0.18579815075730952</v>
      </c>
      <c r="N43" s="223">
        <f>Rounding!N47</f>
        <v>0.18579815075730952</v>
      </c>
      <c r="O43" s="223">
        <f>Rounding!O47</f>
        <v>0.18579815075730952</v>
      </c>
      <c r="P43" s="223">
        <f>Rounding!P47</f>
        <v>0.18579815075730952</v>
      </c>
      <c r="Q43" s="223">
        <f>Rounding!Q47</f>
        <v>0</v>
      </c>
      <c r="R43" s="223">
        <f>Rounding!R47</f>
        <v>0.18579815075730952</v>
      </c>
      <c r="S43" s="223">
        <f>Rounding!S47</f>
        <v>0.18579815075730952</v>
      </c>
      <c r="T43" s="223">
        <f>Rounding!T47</f>
        <v>0.18579815075730952</v>
      </c>
      <c r="U43" s="223">
        <f>Rounding!U47</f>
        <v>0.18579815075730952</v>
      </c>
      <c r="V43" s="223">
        <f>Rounding!V47</f>
        <v>0.18579815075730952</v>
      </c>
      <c r="W43" s="223">
        <f>Rounding!W47</f>
        <v>0.18579815075730952</v>
      </c>
      <c r="X43" s="223">
        <f>Rounding!X47</f>
        <v>0.18579815075730952</v>
      </c>
      <c r="Y43" s="223">
        <f>Rounding!Y47</f>
        <v>0.18579815075730952</v>
      </c>
      <c r="Z43" s="223">
        <f>Rounding!Z47</f>
        <v>0.18579815075730952</v>
      </c>
      <c r="AA43" s="223">
        <f>Rounding!AA47</f>
        <v>0.18579815075730952</v>
      </c>
      <c r="AB43" s="223">
        <f>Rounding!AB47</f>
        <v>0.18579815075730952</v>
      </c>
      <c r="AC43" s="223">
        <f>Rounding!AC47</f>
        <v>0.18579815075730952</v>
      </c>
      <c r="AD43" s="223">
        <f>Rounding!AD47</f>
        <v>0.18579815075730952</v>
      </c>
      <c r="AE43" s="223">
        <f>Rounding!AE47</f>
        <v>0.18579815075730952</v>
      </c>
      <c r="AF43" s="223">
        <f>Rounding!AF47</f>
        <v>0.18579815075730952</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0.12021276595744657</v>
      </c>
      <c r="L50" s="292">
        <v>0.12021276595744657</v>
      </c>
      <c r="M50" s="292">
        <v>0.23111382978723372</v>
      </c>
      <c r="N50" s="292">
        <v>0.23111382978723372</v>
      </c>
      <c r="O50" s="292">
        <v>0.12021276595744657</v>
      </c>
      <c r="P50" s="291"/>
      <c r="Q50" s="291"/>
      <c r="R50" s="291"/>
      <c r="S50" s="291"/>
      <c r="T50" s="291"/>
    </row>
    <row r="51" spans="2:40" x14ac:dyDescent="0.25">
      <c r="D51"/>
      <c r="E51" s="293" t="s">
        <v>826</v>
      </c>
      <c r="F51" s="293"/>
      <c r="G51" s="98" t="s">
        <v>519</v>
      </c>
      <c r="H51" s="98"/>
      <c r="I51" s="98"/>
      <c r="J51" s="294">
        <f t="array" ref="J51:O51">TRANSPOSE('System peak demand'!H154:H159)</f>
        <v>1461458.5270878591</v>
      </c>
      <c r="K51" s="294">
        <v>1399537.7739125707</v>
      </c>
      <c r="L51" s="294">
        <v>973941.75037252333</v>
      </c>
      <c r="M51" s="294">
        <v>979339.72485199408</v>
      </c>
      <c r="N51" s="294">
        <v>968991.27434923488</v>
      </c>
      <c r="O51" s="294">
        <v>410988.18202216411</v>
      </c>
      <c r="P51" s="295"/>
      <c r="Q51" s="295"/>
      <c r="R51" s="295"/>
      <c r="S51" s="295"/>
      <c r="T51" s="295"/>
    </row>
    <row r="52" spans="2:40" x14ac:dyDescent="0.25">
      <c r="D52"/>
      <c r="E52" s="293" t="s">
        <v>815</v>
      </c>
      <c r="F52" s="293"/>
      <c r="G52" s="98" t="s">
        <v>277</v>
      </c>
      <c r="H52" s="98"/>
      <c r="I52" s="98"/>
      <c r="J52" s="295"/>
      <c r="K52" s="294">
        <f>'Unit costs'!L108</f>
        <v>438932362.09970236</v>
      </c>
      <c r="L52" s="294">
        <f>'Unit costs'!M108</f>
        <v>37738305.506556772</v>
      </c>
      <c r="M52" s="294">
        <f>'Unit costs'!N108</f>
        <v>138315753.00744829</v>
      </c>
      <c r="N52" s="294">
        <f>'Unit costs'!O108</f>
        <v>124240206.47929418</v>
      </c>
      <c r="O52" s="294">
        <f>'Unit costs'!P108</f>
        <v>44792508.785960749</v>
      </c>
      <c r="P52" s="294">
        <f>'Unit costs'!Q108</f>
        <v>708858370.94681072</v>
      </c>
      <c r="Q52" s="294">
        <f>'Unit costs'!R108</f>
        <v>214774821.46784574</v>
      </c>
      <c r="R52" s="294">
        <f>'Unit costs'!S108</f>
        <v>444020127.33314764</v>
      </c>
      <c r="S52" s="294">
        <f>'Unit costs'!T108</f>
        <v>364099949.32365263</v>
      </c>
      <c r="T52" s="294">
        <f>'Unit costs'!U108</f>
        <v>9214760.9995882586</v>
      </c>
    </row>
    <row r="53" spans="2:40" x14ac:dyDescent="0.25">
      <c r="D53"/>
      <c r="E53" s="296" t="s">
        <v>391</v>
      </c>
      <c r="F53" s="296"/>
      <c r="G53" s="19" t="s">
        <v>283</v>
      </c>
      <c r="H53" s="19"/>
      <c r="I53" s="19"/>
      <c r="J53" s="222">
        <f>'Load &amp; loss characteristics'!K29</f>
        <v>1</v>
      </c>
      <c r="K53" s="222">
        <f>'Load &amp; loss characteristics'!L29</f>
        <v>1.0189999999999999</v>
      </c>
      <c r="L53" s="222">
        <f>'Load &amp; loss characteristics'!M29</f>
        <v>1.0249999999999999</v>
      </c>
      <c r="M53" s="222">
        <f>'Load &amp; loss characteristics'!N29</f>
        <v>1.03</v>
      </c>
      <c r="N53" s="222">
        <f>'Load &amp; loss characteristics'!O29</f>
        <v>1.0409999999999999</v>
      </c>
      <c r="O53" s="222">
        <f>'Load &amp; loss characteristics'!P29</f>
        <v>1.0409999999999999</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110.97640279773046</v>
      </c>
      <c r="K62" s="224">
        <f>'Net revenue summary'!K140</f>
        <v>0</v>
      </c>
      <c r="L62" s="224">
        <f>'Net revenue summary'!L140</f>
        <v>58.412085632257046</v>
      </c>
      <c r="M62" s="224">
        <f>'Net revenue summary'!M140</f>
        <v>80.5643762810504</v>
      </c>
      <c r="N62" s="224">
        <f>'Net revenue summary'!N140</f>
        <v>223.19776320654606</v>
      </c>
      <c r="O62" s="224">
        <f>'Net revenue summary'!O140</f>
        <v>479.82698733850816</v>
      </c>
      <c r="P62" s="224">
        <f>'Net revenue summary'!P140</f>
        <v>1436.5100435342772</v>
      </c>
      <c r="Q62" s="224">
        <f>'Net revenue summary'!Q140</f>
        <v>0</v>
      </c>
      <c r="R62" s="224">
        <f>'Net revenue summary'!R140</f>
        <v>696.80873508866387</v>
      </c>
      <c r="S62" s="224">
        <f>'Net revenue summary'!S140</f>
        <v>2765.0403170272903</v>
      </c>
      <c r="T62" s="224">
        <f>'Net revenue summary'!T140</f>
        <v>5862.8067434168224</v>
      </c>
      <c r="U62" s="224">
        <f>'Net revenue summary'!U140</f>
        <v>9466.3436236688249</v>
      </c>
      <c r="V62" s="224">
        <f>'Net revenue summary'!V140</f>
        <v>21113.676143872002</v>
      </c>
      <c r="W62" s="224">
        <f>'Net revenue summary'!W140</f>
        <v>0</v>
      </c>
      <c r="X62" s="224">
        <f>'Net revenue summary'!X140</f>
        <v>2466.5639627995047</v>
      </c>
      <c r="Y62" s="224">
        <f>'Net revenue summary'!Y140</f>
        <v>5479.7642104896195</v>
      </c>
      <c r="Z62" s="224">
        <f>'Net revenue summary'!Z140</f>
        <v>10332.05850778194</v>
      </c>
      <c r="AA62" s="224">
        <f>'Net revenue summary'!AA140</f>
        <v>23803.479387154792</v>
      </c>
      <c r="AB62" s="224">
        <f>'Net revenue summary'!AB140</f>
        <v>1573.4399702651399</v>
      </c>
      <c r="AC62" s="224">
        <f>'Net revenue summary'!AC140</f>
        <v>11874.686947240727</v>
      </c>
      <c r="AD62" s="224">
        <f>'Net revenue summary'!AD140</f>
        <v>38839.681741251676</v>
      </c>
      <c r="AE62" s="224">
        <f>'Net revenue summary'!AE140</f>
        <v>79091.85674259231</v>
      </c>
      <c r="AF62" s="224">
        <f>'Net revenue summary'!AF140</f>
        <v>178229.69124697812</v>
      </c>
      <c r="AG62" s="224">
        <f>'Net revenue summary'!AG140</f>
        <v>1704.705711706617</v>
      </c>
      <c r="AH62" s="224">
        <f>'Net revenue summary'!AH140</f>
        <v>0</v>
      </c>
      <c r="AI62" s="224">
        <f>'Net revenue summary'!AI140</f>
        <v>0</v>
      </c>
      <c r="AJ62" s="224">
        <f>'Net revenue summary'!AJ140</f>
        <v>-770.11884217970783</v>
      </c>
      <c r="AK62" s="224">
        <f>'Net revenue summary'!AL140</f>
        <v>-559.44572521039652</v>
      </c>
      <c r="AL62" s="224">
        <f>'Net revenue summary'!AN140</f>
        <v>-17631.196768455335</v>
      </c>
    </row>
    <row r="63" spans="2:40" x14ac:dyDescent="0.25">
      <c r="C63" s="225"/>
      <c r="D63"/>
      <c r="E63" s="98" t="s">
        <v>775</v>
      </c>
      <c r="F63" s="98"/>
      <c r="G63" s="204" t="s">
        <v>269</v>
      </c>
      <c r="H63" s="297" t="s">
        <v>772</v>
      </c>
      <c r="I63" s="297"/>
      <c r="J63" s="415">
        <f>'Net revenue summary'!J146</f>
        <v>3.4579321728010264</v>
      </c>
      <c r="K63" s="415">
        <f>'Net revenue summary'!K146</f>
        <v>0.47348683012703829</v>
      </c>
      <c r="L63" s="415">
        <f>'Net revenue summary'!L146</f>
        <v>5.8412085632257051</v>
      </c>
      <c r="M63" s="415">
        <f>'Net revenue summary'!M146</f>
        <v>5.2137594562347997</v>
      </c>
      <c r="N63" s="415">
        <f>'Net revenue summary'!N146</f>
        <v>2.9193002044869991</v>
      </c>
      <c r="O63" s="415">
        <f>'Net revenue summary'!O146</f>
        <v>2.57695951334146</v>
      </c>
      <c r="P63" s="415">
        <f>'Net revenue summary'!P146</f>
        <v>2.4128830788267659</v>
      </c>
      <c r="Q63" s="415">
        <f>'Net revenue summary'!Q146</f>
        <v>0.37876893706733544</v>
      </c>
      <c r="R63" s="415">
        <f>'Net revenue summary'!R146</f>
        <v>4.016237749352694</v>
      </c>
      <c r="S63" s="415">
        <f>'Net revenue summary'!S146</f>
        <v>2.919953041860746</v>
      </c>
      <c r="T63" s="415">
        <f>'Net revenue summary'!T146</f>
        <v>3.0796463486860306</v>
      </c>
      <c r="U63" s="415">
        <f>'Net revenue summary'!U146</f>
        <v>3.0829352058341577</v>
      </c>
      <c r="V63" s="415">
        <f>'Net revenue summary'!V146</f>
        <v>3.0135511332198193</v>
      </c>
      <c r="W63" s="415">
        <f>'Net revenue summary'!W146</f>
        <v>0</v>
      </c>
      <c r="X63" s="415">
        <f>'Net revenue summary'!X146</f>
        <v>1.5128974383442244</v>
      </c>
      <c r="Y63" s="415">
        <f>'Net revenue summary'!Y146</f>
        <v>2.9425174060389989</v>
      </c>
      <c r="Z63" s="415">
        <f>'Net revenue summary'!Z146</f>
        <v>2.306697765477927</v>
      </c>
      <c r="AA63" s="415">
        <f>'Net revenue summary'!AA146</f>
        <v>2.3718206253359169</v>
      </c>
      <c r="AB63" s="415">
        <f>'Net revenue summary'!AB146</f>
        <v>6.309592752474102</v>
      </c>
      <c r="AC63" s="415">
        <f>'Net revenue summary'!AC146</f>
        <v>2.4617235844183862</v>
      </c>
      <c r="AD63" s="415">
        <f>'Net revenue summary'!AD146</f>
        <v>2.1937145062372805</v>
      </c>
      <c r="AE63" s="415">
        <f>'Net revenue summary'!AE146</f>
        <v>2.1753754265269638</v>
      </c>
      <c r="AF63" s="415">
        <f>'Net revenue summary'!AF146</f>
        <v>2.195125400460272</v>
      </c>
      <c r="AG63" s="415">
        <f>'Net revenue summary'!AG146</f>
        <v>3.7923486931147323</v>
      </c>
      <c r="AH63" s="415">
        <f>'Net revenue summary'!AH146</f>
        <v>-1.1894268513016042</v>
      </c>
      <c r="AI63" s="415">
        <f>'Net revenue summary'!AI146</f>
        <v>0</v>
      </c>
      <c r="AJ63" s="415">
        <f>'Net revenue summary'!AJ146</f>
        <v>-0.96133867749934498</v>
      </c>
      <c r="AK63" s="415">
        <f>'Net revenue summary'!AL146</f>
        <v>-0.95111308415635065</v>
      </c>
      <c r="AL63" s="415">
        <f>'Net revenue summary'!AN146</f>
        <v>-0.84693743301054669</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3.4579321728010264</v>
      </c>
      <c r="K65" s="417">
        <f>'Net revenue summary'!K174</f>
        <v>0.47348683012703824</v>
      </c>
      <c r="L65" s="417">
        <f>'Net revenue summary'!L174</f>
        <v>5.8412085632257043</v>
      </c>
      <c r="M65" s="417">
        <f>'Net revenue summary'!M174</f>
        <v>5.2137594562347989</v>
      </c>
      <c r="N65" s="417">
        <f>'Net revenue summary'!N174</f>
        <v>2.9193002044869991</v>
      </c>
      <c r="O65" s="417">
        <f>'Net revenue summary'!O174</f>
        <v>2.57695951334146</v>
      </c>
      <c r="P65" s="417">
        <f>'Net revenue summary'!P174</f>
        <v>2.4128830788267659</v>
      </c>
      <c r="Q65" s="417">
        <f>'Net revenue summary'!Q174</f>
        <v>0.37876893706733544</v>
      </c>
      <c r="R65" s="417">
        <f>'Net revenue summary'!R174</f>
        <v>4.016237749352694</v>
      </c>
      <c r="S65" s="417">
        <f>'Net revenue summary'!S174</f>
        <v>2.919953041860746</v>
      </c>
      <c r="T65" s="417">
        <f>'Net revenue summary'!T174</f>
        <v>3.0796463486860306</v>
      </c>
      <c r="U65" s="417">
        <f>'Net revenue summary'!U174</f>
        <v>3.0829352058341577</v>
      </c>
      <c r="V65" s="417">
        <f>'Net revenue summary'!V174</f>
        <v>3.0135511332198193</v>
      </c>
      <c r="W65" s="417" t="str">
        <f>'Net revenue summary'!W174</f>
        <v>-</v>
      </c>
      <c r="X65" s="417">
        <f>'Net revenue summary'!X174</f>
        <v>1.5128974383442242</v>
      </c>
      <c r="Y65" s="417">
        <f>'Net revenue summary'!Y174</f>
        <v>2.9425174060389994</v>
      </c>
      <c r="Z65" s="417">
        <f>'Net revenue summary'!Z174</f>
        <v>2.306697765477927</v>
      </c>
      <c r="AA65" s="417">
        <f>'Net revenue summary'!AA174</f>
        <v>2.3718206253359169</v>
      </c>
      <c r="AB65" s="417">
        <f>'Net revenue summary'!AB174</f>
        <v>6.3095927524741011</v>
      </c>
      <c r="AC65" s="417">
        <f>'Net revenue summary'!AC174</f>
        <v>2.4617235844183858</v>
      </c>
      <c r="AD65" s="417">
        <f>'Net revenue summary'!AD174</f>
        <v>2.1937145062372805</v>
      </c>
      <c r="AE65" s="417">
        <f>'Net revenue summary'!AE174</f>
        <v>2.1753754265269643</v>
      </c>
      <c r="AF65" s="417">
        <f>'Net revenue summary'!AF174</f>
        <v>2.195125400460272</v>
      </c>
      <c r="AG65" s="417">
        <f>'Net revenue summary'!AG174</f>
        <v>3.7923486931147323</v>
      </c>
      <c r="AH65" s="417">
        <f>'Net revenue summary'!AH174</f>
        <v>-1.1894268513016042</v>
      </c>
      <c r="AI65" s="417" t="str">
        <f>'Net revenue summary'!AI174</f>
        <v>-</v>
      </c>
      <c r="AJ65" s="417">
        <f>'Net revenue summary'!AJ174</f>
        <v>-0.96133867749934487</v>
      </c>
      <c r="AK65" s="417">
        <f>'Net revenue summary'!AL174</f>
        <v>-0.95111308415635065</v>
      </c>
      <c r="AL65" s="417">
        <f>'Net revenue summary'!AN174</f>
        <v>-0.84693743301054669</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0.32926292471472118</v>
      </c>
      <c r="K73" s="298">
        <f>'Net revenue summary'!K206</f>
        <v>0</v>
      </c>
      <c r="L73" s="298">
        <f>'Net revenue summary'!L206</f>
        <v>0.32821758265096346</v>
      </c>
      <c r="M73" s="298">
        <f>'Net revenue summary'!M206</f>
        <v>0.32934948077129073</v>
      </c>
      <c r="N73" s="298">
        <f>'Net revenue summary'!N206</f>
        <v>0.33101469263012956</v>
      </c>
      <c r="O73" s="298">
        <f>'Net revenue summary'!O206</f>
        <v>0.33160920061911514</v>
      </c>
      <c r="P73" s="298">
        <f>'Net revenue summary'!P206</f>
        <v>0.33189023376882526</v>
      </c>
      <c r="Q73" s="298">
        <f>'Net revenue summary'!Q206</f>
        <v>0</v>
      </c>
      <c r="R73" s="298">
        <f>'Net revenue summary'!R206</f>
        <v>0.33204456305641</v>
      </c>
      <c r="S73" s="298">
        <f>'Net revenue summary'!S206</f>
        <v>0.33214864539283256</v>
      </c>
      <c r="T73" s="298">
        <f>'Net revenue summary'!T206</f>
        <v>0.33221321623140626</v>
      </c>
      <c r="U73" s="298">
        <f>'Net revenue summary'!U206</f>
        <v>0.33223162416065682</v>
      </c>
      <c r="V73" s="298">
        <f>'Net revenue summary'!V206</f>
        <v>0.33223252973912332</v>
      </c>
      <c r="W73" s="155"/>
      <c r="X73" s="155"/>
      <c r="Y73" s="155"/>
      <c r="Z73" s="155"/>
      <c r="AA73" s="155"/>
      <c r="AB73" s="155"/>
      <c r="AC73" s="155"/>
      <c r="AD73" s="155"/>
      <c r="AE73" s="155"/>
      <c r="AF73" s="155"/>
      <c r="AG73" s="298">
        <f>'Net revenue summary'!AG206</f>
        <v>0.33219224022596994</v>
      </c>
      <c r="AH73" s="298">
        <f>'Net revenue summary'!AH206</f>
        <v>0</v>
      </c>
      <c r="AI73" s="155"/>
      <c r="AJ73" s="298">
        <f>'Net revenue summary'!AJ206</f>
        <v>0</v>
      </c>
      <c r="AK73" s="155"/>
      <c r="AL73" s="155"/>
    </row>
    <row r="74" spans="2:40" x14ac:dyDescent="0.25">
      <c r="C74" s="225"/>
      <c r="D74"/>
      <c r="E74" s="28" t="s">
        <v>794</v>
      </c>
      <c r="F74" s="28"/>
      <c r="G74" s="57" t="s">
        <v>167</v>
      </c>
      <c r="H74" s="28" t="s">
        <v>448</v>
      </c>
      <c r="I74" s="28"/>
      <c r="J74" s="299">
        <f>'Net revenue summary'!J207</f>
        <v>0.57876999163976206</v>
      </c>
      <c r="K74" s="299">
        <f>'Net revenue summary'!K207</f>
        <v>0</v>
      </c>
      <c r="L74" s="299">
        <f>'Net revenue summary'!L207</f>
        <v>0.57722365102554452</v>
      </c>
      <c r="M74" s="299">
        <f>'Net revenue summary'!M207</f>
        <v>0.57919588984023485</v>
      </c>
      <c r="N74" s="299">
        <f>'Net revenue summary'!N207</f>
        <v>0.58240622439087741</v>
      </c>
      <c r="O74" s="299">
        <f>'Net revenue summary'!O207</f>
        <v>0.58347902750272473</v>
      </c>
      <c r="P74" s="299">
        <f>'Net revenue summary'!P207</f>
        <v>0.5840342092293126</v>
      </c>
      <c r="Q74" s="299">
        <f>'Net revenue summary'!Q207</f>
        <v>0</v>
      </c>
      <c r="R74" s="299">
        <f>'Net revenue summary'!R207</f>
        <v>0.58322103971141348</v>
      </c>
      <c r="S74" s="299">
        <f>'Net revenue summary'!S207</f>
        <v>0.58385632883603977</v>
      </c>
      <c r="T74" s="299">
        <f>'Net revenue summary'!T207</f>
        <v>0.58390371506596894</v>
      </c>
      <c r="U74" s="299">
        <f>'Net revenue summary'!U207</f>
        <v>0.5839324450474096</v>
      </c>
      <c r="V74" s="299">
        <f>'Net revenue summary'!V207</f>
        <v>0.58396396833366548</v>
      </c>
      <c r="W74" s="299">
        <f>'Net revenue summary'!W207</f>
        <v>0</v>
      </c>
      <c r="X74" s="299">
        <f>'Net revenue summary'!X207</f>
        <v>0.35930141560917506</v>
      </c>
      <c r="Y74" s="299">
        <f>'Net revenue summary'!Y207</f>
        <v>0.3595475910084916</v>
      </c>
      <c r="Z74" s="299">
        <f>'Net revenue summary'!Z207</f>
        <v>0.35957499259056369</v>
      </c>
      <c r="AA74" s="299">
        <f>'Net revenue summary'!AA207</f>
        <v>0.3595868449633795</v>
      </c>
      <c r="AB74" s="299">
        <f>'Net revenue summary'!AB207</f>
        <v>0.22572687638959285</v>
      </c>
      <c r="AC74" s="299">
        <f>'Net revenue summary'!AC207</f>
        <v>0.22624403009846009</v>
      </c>
      <c r="AD74" s="299">
        <f>'Net revenue summary'!AD207</f>
        <v>0.2263261116015208</v>
      </c>
      <c r="AE74" s="299">
        <f>'Net revenue summary'!AE207</f>
        <v>0.22632817220026216</v>
      </c>
      <c r="AF74" s="299">
        <f>'Net revenue summary'!AF207</f>
        <v>0.22631503374330364</v>
      </c>
      <c r="AG74" s="299">
        <f>'Net revenue summary'!AG207</f>
        <v>0.58423711746024987</v>
      </c>
      <c r="AH74" s="299">
        <f>'Net revenue summary'!AH207</f>
        <v>0</v>
      </c>
      <c r="AI74" s="299">
        <f>'Net revenue summary'!AI207</f>
        <v>0</v>
      </c>
      <c r="AJ74" s="299">
        <f>'Net revenue summary'!AJ207</f>
        <v>0</v>
      </c>
      <c r="AK74" s="299">
        <f>'Net revenue summary'!AL207</f>
        <v>-4.0642669198646805E-16</v>
      </c>
      <c r="AL74" s="299">
        <f>'Net revenue summary'!AN207</f>
        <v>-1.6839424112786119E-2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South Wales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South Wales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South Wales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6" activePane="bottomRight" state="frozen"/>
      <selection pane="topRight"/>
      <selection pane="bottomLeft"/>
      <selection pane="bottomRight" activeCell="L34" sqref="L34"/>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0.44680772389117629</v>
      </c>
      <c r="K15" s="241">
        <v>0.18486966258414317</v>
      </c>
      <c r="L15" s="241">
        <v>0.43539605309198587</v>
      </c>
      <c r="M15" s="241">
        <v>0.20493119759049147</v>
      </c>
      <c r="N15" s="241">
        <v>0.56141464113880046</v>
      </c>
      <c r="O15" s="241">
        <v>0.6361132632455333</v>
      </c>
      <c r="P15" s="241">
        <v>0.7265266004106965</v>
      </c>
      <c r="Q15" s="241">
        <v>0.44591614400635421</v>
      </c>
      <c r="R15" s="60"/>
      <c r="S15" s="60"/>
      <c r="T15" s="60"/>
      <c r="U15" s="60"/>
      <c r="V15" s="60"/>
      <c r="W15" s="60"/>
      <c r="X15" s="60"/>
      <c r="Y15" s="60"/>
      <c r="AQ15" t="s">
        <v>242</v>
      </c>
    </row>
    <row r="16" spans="1:43" x14ac:dyDescent="0.25">
      <c r="E16" s="23" t="s">
        <v>243</v>
      </c>
      <c r="G16" s="12" t="s">
        <v>167</v>
      </c>
      <c r="I16" t="s">
        <v>154</v>
      </c>
      <c r="J16" s="241">
        <v>0.94269469944036832</v>
      </c>
      <c r="K16" s="60"/>
      <c r="L16" s="241">
        <v>0.59990198870456191</v>
      </c>
      <c r="M16" s="60"/>
      <c r="N16" s="241">
        <v>0.71012337446865448</v>
      </c>
      <c r="O16" s="241">
        <v>0.79037050359755723</v>
      </c>
      <c r="P16" s="241">
        <v>0.79260750592472773</v>
      </c>
      <c r="Q16" s="241">
        <v>0.90828489150170066</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0</v>
      </c>
      <c r="L23" s="242">
        <v>1.6598135598820805</v>
      </c>
      <c r="M23" s="242">
        <v>0</v>
      </c>
      <c r="N23" s="242">
        <v>33.853899190370342</v>
      </c>
      <c r="O23" s="242">
        <v>0</v>
      </c>
      <c r="P23" s="242">
        <v>155.54642571692139</v>
      </c>
      <c r="Q23" s="73"/>
      <c r="R23" s="242">
        <v>222.04580969635782</v>
      </c>
      <c r="S23" s="242">
        <v>0</v>
      </c>
      <c r="T23" s="242">
        <v>2393.7724103462688</v>
      </c>
      <c r="U23" s="242">
        <v>0</v>
      </c>
      <c r="V23" s="242">
        <v>102.34567716403872</v>
      </c>
      <c r="W23" s="242">
        <v>0</v>
      </c>
      <c r="X23" s="242">
        <v>52430.032867537724</v>
      </c>
      <c r="Y23" s="242">
        <v>0</v>
      </c>
    </row>
    <row r="24" spans="3:43" x14ac:dyDescent="0.25">
      <c r="E24" s="27"/>
      <c r="F24" s="62" t="s">
        <v>248</v>
      </c>
      <c r="G24" s="62" t="s">
        <v>207</v>
      </c>
      <c r="J24" s="69"/>
      <c r="K24" s="243">
        <v>311.67466910456034</v>
      </c>
      <c r="L24" s="243">
        <v>11.737621875054616</v>
      </c>
      <c r="M24" s="243">
        <v>254.4533334022635</v>
      </c>
      <c r="N24" s="243">
        <v>216.58892593568103</v>
      </c>
      <c r="O24" s="243">
        <v>0</v>
      </c>
      <c r="P24" s="243">
        <v>958.36330357081044</v>
      </c>
      <c r="Q24" s="69"/>
      <c r="R24" s="244">
        <v>1826.6419105136445</v>
      </c>
      <c r="S24" s="244">
        <v>0</v>
      </c>
      <c r="T24" s="243">
        <v>17743.519072351144</v>
      </c>
      <c r="U24" s="243">
        <v>0</v>
      </c>
      <c r="V24" s="243">
        <v>645.59135646956486</v>
      </c>
      <c r="W24" s="243">
        <v>0</v>
      </c>
      <c r="X24" s="243">
        <v>214960.9913087342</v>
      </c>
      <c r="Y24" s="243">
        <v>0</v>
      </c>
    </row>
    <row r="25" spans="3:43" x14ac:dyDescent="0.25">
      <c r="E25" s="27"/>
      <c r="F25" s="62" t="s">
        <v>249</v>
      </c>
      <c r="G25" s="62" t="s">
        <v>207</v>
      </c>
      <c r="J25" s="69"/>
      <c r="K25" s="243">
        <v>689.94611207811806</v>
      </c>
      <c r="L25" s="243">
        <v>8.6076645650633044</v>
      </c>
      <c r="M25" s="243">
        <v>716.8897730109868</v>
      </c>
      <c r="N25" s="243">
        <v>183.30187487394863</v>
      </c>
      <c r="O25" s="243">
        <v>0</v>
      </c>
      <c r="P25" s="243">
        <v>980.82067071226822</v>
      </c>
      <c r="Q25" s="69"/>
      <c r="R25" s="244">
        <v>648.49227978999784</v>
      </c>
      <c r="S25" s="244">
        <v>0</v>
      </c>
      <c r="T25" s="243">
        <v>13716.423517302588</v>
      </c>
      <c r="U25" s="243">
        <v>0</v>
      </c>
      <c r="V25" s="243">
        <v>513.84263303306307</v>
      </c>
      <c r="W25" s="243">
        <v>0</v>
      </c>
      <c r="X25" s="243">
        <v>117165.61582372811</v>
      </c>
      <c r="Y25" s="243">
        <v>0</v>
      </c>
    </row>
    <row r="26" spans="3:43" x14ac:dyDescent="0.25">
      <c r="E26" s="27"/>
      <c r="F26" s="62" t="s">
        <v>212</v>
      </c>
      <c r="G26" s="62" t="s">
        <v>212</v>
      </c>
      <c r="J26" s="69"/>
      <c r="K26" s="243">
        <v>0</v>
      </c>
      <c r="L26" s="243">
        <v>22.005099999999999</v>
      </c>
      <c r="M26" s="243">
        <v>0</v>
      </c>
      <c r="N26" s="243">
        <v>25</v>
      </c>
      <c r="O26" s="243">
        <v>0</v>
      </c>
      <c r="P26" s="243">
        <v>84</v>
      </c>
      <c r="Q26" s="69"/>
      <c r="R26" s="243">
        <v>0</v>
      </c>
      <c r="S26" s="243">
        <v>0</v>
      </c>
      <c r="T26" s="243">
        <v>422.59562841530061</v>
      </c>
      <c r="U26" s="243">
        <v>0</v>
      </c>
      <c r="V26" s="243">
        <v>21.451502732240439</v>
      </c>
      <c r="W26" s="243">
        <v>0</v>
      </c>
      <c r="X26" s="243">
        <v>184.72677595628411</v>
      </c>
      <c r="Y26" s="243">
        <v>0</v>
      </c>
    </row>
    <row r="27" spans="3:43" x14ac:dyDescent="0.25">
      <c r="E27" s="27"/>
      <c r="F27" s="62" t="s">
        <v>250</v>
      </c>
      <c r="G27" s="62" t="s">
        <v>251</v>
      </c>
      <c r="J27" s="69"/>
      <c r="K27" s="69"/>
      <c r="L27" s="69"/>
      <c r="M27" s="69"/>
      <c r="N27" s="243">
        <v>655</v>
      </c>
      <c r="O27" s="243">
        <v>0</v>
      </c>
      <c r="P27" s="243">
        <v>4601</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163.96744621098219</v>
      </c>
      <c r="O29" s="245">
        <v>134.07422686454896</v>
      </c>
      <c r="P29" s="245">
        <v>153.60635938779083</v>
      </c>
      <c r="Q29" s="71"/>
      <c r="R29" s="71"/>
      <c r="S29" s="71"/>
      <c r="T29" s="245">
        <v>5508.577666666667</v>
      </c>
      <c r="U29" s="71"/>
      <c r="V29" s="245">
        <v>70.108999999999995</v>
      </c>
      <c r="W29" s="71"/>
      <c r="X29" s="245">
        <v>8614.4963333333344</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356045.24501691246</v>
      </c>
      <c r="K32" s="73"/>
      <c r="L32" s="242">
        <v>3791.4066551193305</v>
      </c>
      <c r="M32" s="73"/>
      <c r="N32" s="242">
        <v>20172.866907104046</v>
      </c>
      <c r="O32" s="242">
        <v>177.7897492805042</v>
      </c>
      <c r="P32" s="242">
        <v>7906.1074328822933</v>
      </c>
      <c r="Q32" s="242">
        <v>3673.1454721088435</v>
      </c>
      <c r="R32" s="73"/>
      <c r="S32" s="73"/>
      <c r="T32" s="73"/>
      <c r="U32" s="73"/>
      <c r="V32" s="73"/>
      <c r="W32" s="73"/>
      <c r="X32" s="73"/>
      <c r="Y32" s="73"/>
    </row>
    <row r="33" spans="5:42" x14ac:dyDescent="0.25">
      <c r="E33" s="27"/>
      <c r="F33" s="62" t="s">
        <v>248</v>
      </c>
      <c r="G33" s="62" t="s">
        <v>207</v>
      </c>
      <c r="J33" s="243">
        <v>1606299.7420500957</v>
      </c>
      <c r="K33" s="69"/>
      <c r="L33" s="243">
        <v>26811.503874879723</v>
      </c>
      <c r="M33" s="319"/>
      <c r="N33" s="243">
        <v>129061.04410259255</v>
      </c>
      <c r="O33" s="243">
        <v>1011.5081643425449</v>
      </c>
      <c r="P33" s="243">
        <v>48711.651218215979</v>
      </c>
      <c r="Q33" s="244">
        <v>25459.017421400629</v>
      </c>
      <c r="R33" s="69"/>
      <c r="S33" s="69"/>
      <c r="T33" s="69"/>
      <c r="U33" s="69"/>
      <c r="V33" s="69"/>
      <c r="W33" s="69"/>
      <c r="X33" s="69"/>
      <c r="Y33" s="69"/>
    </row>
    <row r="34" spans="5:42" x14ac:dyDescent="0.25">
      <c r="E34" s="27"/>
      <c r="F34" s="62" t="s">
        <v>249</v>
      </c>
      <c r="G34" s="62" t="s">
        <v>207</v>
      </c>
      <c r="J34" s="243">
        <v>1452016.7332063573</v>
      </c>
      <c r="K34" s="69"/>
      <c r="L34" s="243">
        <v>19661.941260037893</v>
      </c>
      <c r="M34" s="319"/>
      <c r="N34" s="243">
        <v>109225.95074976218</v>
      </c>
      <c r="O34" s="243">
        <v>919.3517466847527</v>
      </c>
      <c r="P34" s="243">
        <v>49853.113366649843</v>
      </c>
      <c r="Q34" s="244">
        <v>46835.34130816767</v>
      </c>
      <c r="R34" s="69"/>
      <c r="S34" s="69"/>
      <c r="T34" s="69"/>
      <c r="U34" s="69"/>
      <c r="V34" s="69"/>
      <c r="W34" s="69"/>
      <c r="X34" s="69"/>
      <c r="Y34" s="69"/>
    </row>
    <row r="35" spans="5:42" x14ac:dyDescent="0.25">
      <c r="E35" s="27"/>
      <c r="F35" s="62" t="s">
        <v>212</v>
      </c>
      <c r="G35" s="62" t="s">
        <v>212</v>
      </c>
      <c r="J35" s="243">
        <v>1063886.6411657543</v>
      </c>
      <c r="K35" s="69"/>
      <c r="L35" s="243">
        <v>32529.122477447538</v>
      </c>
      <c r="M35" s="319"/>
      <c r="N35" s="243">
        <v>2729.4020087013109</v>
      </c>
      <c r="O35" s="243">
        <v>12.933662850665778</v>
      </c>
      <c r="P35" s="243">
        <v>220.72317178903455</v>
      </c>
      <c r="Q35" s="243">
        <v>1690</v>
      </c>
      <c r="R35" s="69"/>
      <c r="S35" s="69"/>
      <c r="T35" s="69"/>
      <c r="U35" s="69"/>
      <c r="V35" s="69"/>
      <c r="W35" s="69"/>
      <c r="X35" s="69"/>
      <c r="Y35" s="69"/>
    </row>
    <row r="36" spans="5:42" x14ac:dyDescent="0.25">
      <c r="E36" s="27"/>
      <c r="F36" s="62" t="s">
        <v>250</v>
      </c>
      <c r="G36" s="62" t="s">
        <v>251</v>
      </c>
      <c r="J36" s="69"/>
      <c r="K36" s="69"/>
      <c r="L36" s="69"/>
      <c r="M36" s="319"/>
      <c r="N36" s="243">
        <v>124269.02178132035</v>
      </c>
      <c r="O36" s="243">
        <v>195.17546752498734</v>
      </c>
      <c r="P36" s="243">
        <v>52979.479139459792</v>
      </c>
      <c r="Q36" s="69"/>
      <c r="R36" s="69"/>
      <c r="S36" s="69"/>
      <c r="T36" s="69"/>
      <c r="U36" s="69"/>
      <c r="V36" s="69"/>
      <c r="W36" s="69"/>
      <c r="X36" s="69"/>
      <c r="Y36" s="69"/>
    </row>
    <row r="37" spans="5:42" x14ac:dyDescent="0.25">
      <c r="E37" s="27"/>
      <c r="F37" s="62" t="s">
        <v>252</v>
      </c>
      <c r="G37" s="62" t="s">
        <v>251</v>
      </c>
      <c r="J37" s="69"/>
      <c r="K37" s="69"/>
      <c r="L37" s="69"/>
      <c r="M37" s="319"/>
      <c r="N37" s="243">
        <v>2496.1092394274624</v>
      </c>
      <c r="O37" s="243">
        <v>5.3092033591159886</v>
      </c>
      <c r="P37" s="243">
        <v>1124.1533296018706</v>
      </c>
      <c r="Q37" s="69"/>
      <c r="R37" s="69"/>
      <c r="S37" s="69"/>
      <c r="T37" s="69"/>
      <c r="U37" s="69"/>
      <c r="V37" s="69"/>
      <c r="W37" s="69"/>
      <c r="X37" s="69"/>
      <c r="Y37" s="69"/>
    </row>
    <row r="38" spans="5:42" x14ac:dyDescent="0.25">
      <c r="E38" s="27"/>
      <c r="F38" s="70" t="s">
        <v>253</v>
      </c>
      <c r="G38" s="70" t="s">
        <v>254</v>
      </c>
      <c r="H38" s="28"/>
      <c r="I38" s="28"/>
      <c r="J38" s="71"/>
      <c r="K38" s="71"/>
      <c r="L38" s="71"/>
      <c r="M38" s="71"/>
      <c r="N38" s="245">
        <v>20109.235973390769</v>
      </c>
      <c r="O38" s="245">
        <v>23.750389692103738</v>
      </c>
      <c r="P38" s="245">
        <v>7807.49782000094</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14751.838476046629</v>
      </c>
      <c r="M41" s="73"/>
      <c r="N41" s="242">
        <v>30068.692604562839</v>
      </c>
      <c r="O41" s="242">
        <v>186.156452039188</v>
      </c>
      <c r="P41" s="242">
        <v>29989.744705742814</v>
      </c>
      <c r="Q41" s="73"/>
      <c r="R41" s="73"/>
      <c r="S41" s="73"/>
      <c r="T41" s="73"/>
      <c r="U41" s="73"/>
      <c r="V41" s="73"/>
      <c r="W41" s="73"/>
      <c r="X41" s="73"/>
      <c r="Y41" s="73"/>
    </row>
    <row r="42" spans="5:42" x14ac:dyDescent="0.25">
      <c r="E42" s="27"/>
      <c r="F42" s="62" t="s">
        <v>248</v>
      </c>
      <c r="G42" s="62" t="s">
        <v>207</v>
      </c>
      <c r="J42" s="69"/>
      <c r="K42" s="69"/>
      <c r="L42" s="243">
        <v>104319.85024029965</v>
      </c>
      <c r="M42" s="69"/>
      <c r="N42" s="243">
        <v>192372.10458064155</v>
      </c>
      <c r="O42" s="243">
        <v>1059.1092672367486</v>
      </c>
      <c r="P42" s="243">
        <v>184774.87140557458</v>
      </c>
      <c r="Q42" s="69"/>
      <c r="R42" s="69"/>
      <c r="S42" s="69"/>
      <c r="T42" s="69"/>
      <c r="U42" s="69"/>
      <c r="V42" s="69"/>
      <c r="W42" s="69"/>
      <c r="X42" s="69"/>
      <c r="Y42" s="69"/>
    </row>
    <row r="43" spans="5:42" x14ac:dyDescent="0.25">
      <c r="E43" s="27"/>
      <c r="F43" s="62" t="s">
        <v>249</v>
      </c>
      <c r="G43" s="62" t="s">
        <v>207</v>
      </c>
      <c r="J43" s="69"/>
      <c r="K43" s="69"/>
      <c r="L43" s="243">
        <v>76501.891772004281</v>
      </c>
      <c r="M43" s="69"/>
      <c r="N43" s="243">
        <v>162806.88078000114</v>
      </c>
      <c r="O43" s="243">
        <v>962.61601150494926</v>
      </c>
      <c r="P43" s="243">
        <v>189104.70865018692</v>
      </c>
      <c r="Q43" s="69"/>
      <c r="R43" s="69"/>
      <c r="S43" s="69"/>
      <c r="T43" s="69"/>
      <c r="U43" s="69"/>
      <c r="V43" s="69"/>
      <c r="W43" s="69"/>
      <c r="X43" s="69"/>
      <c r="Y43" s="69"/>
    </row>
    <row r="44" spans="5:42" x14ac:dyDescent="0.25">
      <c r="E44" s="27"/>
      <c r="F44" s="62" t="s">
        <v>212</v>
      </c>
      <c r="G44" s="62" t="s">
        <v>212</v>
      </c>
      <c r="J44" s="69"/>
      <c r="K44" s="69"/>
      <c r="L44" s="243">
        <v>25579.915556033298</v>
      </c>
      <c r="M44" s="69"/>
      <c r="N44" s="243">
        <v>2023.6495192639966</v>
      </c>
      <c r="O44" s="243">
        <v>11.855857613110295</v>
      </c>
      <c r="P44" s="243">
        <v>228.11051909639448</v>
      </c>
      <c r="Q44" s="69"/>
      <c r="R44" s="69"/>
      <c r="S44" s="69"/>
      <c r="T44" s="69"/>
      <c r="U44" s="69"/>
      <c r="V44" s="69"/>
      <c r="W44" s="69"/>
      <c r="X44" s="69"/>
      <c r="Y44" s="69"/>
    </row>
    <row r="45" spans="5:42" x14ac:dyDescent="0.25">
      <c r="E45" s="27"/>
      <c r="F45" s="62" t="s">
        <v>250</v>
      </c>
      <c r="G45" s="62" t="s">
        <v>251</v>
      </c>
      <c r="J45" s="69"/>
      <c r="K45" s="69"/>
      <c r="L45" s="69"/>
      <c r="M45" s="69"/>
      <c r="N45" s="243">
        <v>229630.61072419633</v>
      </c>
      <c r="O45" s="243">
        <v>1443.3906668126972</v>
      </c>
      <c r="P45" s="243">
        <v>158010.11813567157</v>
      </c>
      <c r="Q45" s="69"/>
      <c r="R45" s="69"/>
      <c r="S45" s="69"/>
      <c r="T45" s="69"/>
      <c r="U45" s="69"/>
      <c r="V45" s="69"/>
      <c r="W45" s="69"/>
      <c r="X45" s="69"/>
      <c r="Y45" s="69"/>
    </row>
    <row r="46" spans="5:42" x14ac:dyDescent="0.25">
      <c r="E46" s="27"/>
      <c r="F46" s="62" t="s">
        <v>252</v>
      </c>
      <c r="G46" s="62" t="s">
        <v>251</v>
      </c>
      <c r="J46" s="69"/>
      <c r="K46" s="69"/>
      <c r="L46" s="69"/>
      <c r="M46" s="69"/>
      <c r="N46" s="243">
        <v>4597.7859779263472</v>
      </c>
      <c r="O46" s="243">
        <v>39.263410888346151</v>
      </c>
      <c r="P46" s="243">
        <v>3084.8579773500401</v>
      </c>
      <c r="Q46" s="69"/>
      <c r="R46" s="69"/>
      <c r="S46" s="69"/>
      <c r="T46" s="69"/>
      <c r="U46" s="69"/>
      <c r="V46" s="69"/>
      <c r="W46" s="69"/>
      <c r="X46" s="69"/>
      <c r="Y46" s="69"/>
    </row>
    <row r="47" spans="5:42" x14ac:dyDescent="0.25">
      <c r="E47" s="27"/>
      <c r="F47" s="70" t="s">
        <v>253</v>
      </c>
      <c r="G47" s="70" t="s">
        <v>254</v>
      </c>
      <c r="H47" s="28"/>
      <c r="I47" s="28"/>
      <c r="J47" s="71"/>
      <c r="K47" s="71"/>
      <c r="L47" s="71"/>
      <c r="M47" s="71"/>
      <c r="N47" s="245">
        <v>30127.751589422824</v>
      </c>
      <c r="O47" s="245">
        <v>118.45705147889585</v>
      </c>
      <c r="P47" s="245">
        <v>29615.695005438425</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17013.760662392309</v>
      </c>
      <c r="M50" s="73"/>
      <c r="N50" s="242">
        <v>17798.975118458144</v>
      </c>
      <c r="O50" s="242">
        <v>691.97062767395835</v>
      </c>
      <c r="P50" s="242">
        <v>27334.970012158185</v>
      </c>
      <c r="Q50" s="73"/>
      <c r="R50" s="73"/>
      <c r="S50" s="73"/>
      <c r="T50" s="73"/>
      <c r="U50" s="73"/>
      <c r="V50" s="73"/>
      <c r="W50" s="73"/>
      <c r="X50" s="73"/>
      <c r="Y50" s="73"/>
    </row>
    <row r="51" spans="5:42" x14ac:dyDescent="0.25">
      <c r="E51" s="27"/>
      <c r="F51" s="62" t="s">
        <v>248</v>
      </c>
      <c r="G51" s="62" t="s">
        <v>207</v>
      </c>
      <c r="J51" s="69"/>
      <c r="K51" s="69"/>
      <c r="L51" s="243">
        <v>120315.37406046208</v>
      </c>
      <c r="M51" s="69"/>
      <c r="N51" s="243">
        <v>113873.46792712498</v>
      </c>
      <c r="O51" s="243">
        <v>3936.8633017932748</v>
      </c>
      <c r="P51" s="243">
        <v>168418.09153195535</v>
      </c>
      <c r="Q51" s="69"/>
      <c r="R51" s="69"/>
      <c r="S51" s="69"/>
      <c r="T51" s="69"/>
      <c r="U51" s="69"/>
      <c r="V51" s="69"/>
      <c r="W51" s="69"/>
      <c r="X51" s="69"/>
      <c r="Y51" s="69"/>
    </row>
    <row r="52" spans="5:42" x14ac:dyDescent="0.25">
      <c r="E52" s="27"/>
      <c r="F52" s="62" t="s">
        <v>249</v>
      </c>
      <c r="G52" s="62" t="s">
        <v>207</v>
      </c>
      <c r="J52" s="69"/>
      <c r="K52" s="69"/>
      <c r="L52" s="243">
        <v>88232.045039170887</v>
      </c>
      <c r="M52" s="69"/>
      <c r="N52" s="243">
        <v>96372.518028179562</v>
      </c>
      <c r="O52" s="243">
        <v>3578.183825451616</v>
      </c>
      <c r="P52" s="243">
        <v>172364.63967367192</v>
      </c>
      <c r="Q52" s="69"/>
      <c r="R52" s="69"/>
      <c r="S52" s="69"/>
      <c r="T52" s="69"/>
      <c r="U52" s="69"/>
      <c r="V52" s="69"/>
      <c r="W52" s="69"/>
      <c r="X52" s="69"/>
      <c r="Y52" s="69"/>
    </row>
    <row r="53" spans="5:42" x14ac:dyDescent="0.25">
      <c r="E53" s="27"/>
      <c r="F53" s="62" t="s">
        <v>212</v>
      </c>
      <c r="G53" s="62" t="s">
        <v>212</v>
      </c>
      <c r="J53" s="69"/>
      <c r="K53" s="69"/>
      <c r="L53" s="243">
        <v>12113.991988078938</v>
      </c>
      <c r="M53" s="69"/>
      <c r="N53" s="243">
        <v>742.68151142278748</v>
      </c>
      <c r="O53" s="243">
        <v>18.322689038443183</v>
      </c>
      <c r="P53" s="243">
        <v>101.24862840241357</v>
      </c>
      <c r="Q53" s="69"/>
      <c r="R53" s="69"/>
      <c r="S53" s="69"/>
      <c r="T53" s="69"/>
      <c r="U53" s="69"/>
      <c r="V53" s="69"/>
      <c r="W53" s="69"/>
      <c r="X53" s="69"/>
      <c r="Y53" s="69"/>
    </row>
    <row r="54" spans="5:42" x14ac:dyDescent="0.25">
      <c r="E54" s="27"/>
      <c r="F54" s="62" t="s">
        <v>250</v>
      </c>
      <c r="G54" s="62" t="s">
        <v>251</v>
      </c>
      <c r="J54" s="69"/>
      <c r="K54" s="69"/>
      <c r="L54" s="69"/>
      <c r="M54" s="69"/>
      <c r="N54" s="243">
        <v>136321.05577065653</v>
      </c>
      <c r="O54" s="243">
        <v>3947.7642530199473</v>
      </c>
      <c r="P54" s="243">
        <v>143098.58967209057</v>
      </c>
      <c r="Q54" s="69"/>
      <c r="R54" s="69"/>
      <c r="S54" s="69"/>
      <c r="T54" s="69"/>
      <c r="U54" s="69"/>
      <c r="V54" s="69"/>
      <c r="W54" s="69"/>
      <c r="X54" s="69"/>
      <c r="Y54" s="69"/>
    </row>
    <row r="55" spans="5:42" x14ac:dyDescent="0.25">
      <c r="E55" s="27"/>
      <c r="F55" s="62" t="s">
        <v>252</v>
      </c>
      <c r="G55" s="62" t="s">
        <v>251</v>
      </c>
      <c r="J55" s="69"/>
      <c r="K55" s="69"/>
      <c r="L55" s="69"/>
      <c r="M55" s="69"/>
      <c r="N55" s="243">
        <v>2729.4925390902877</v>
      </c>
      <c r="O55" s="243">
        <v>107.38789817653793</v>
      </c>
      <c r="P55" s="243">
        <v>2793.7377119005623</v>
      </c>
      <c r="Q55" s="69"/>
      <c r="R55" s="69"/>
      <c r="S55" s="69"/>
      <c r="T55" s="69"/>
      <c r="U55" s="69"/>
      <c r="V55" s="69"/>
      <c r="W55" s="69"/>
      <c r="X55" s="69"/>
      <c r="Y55" s="69"/>
    </row>
    <row r="56" spans="5:42" x14ac:dyDescent="0.25">
      <c r="E56" s="27"/>
      <c r="F56" s="70" t="s">
        <v>253</v>
      </c>
      <c r="G56" s="70" t="s">
        <v>254</v>
      </c>
      <c r="H56" s="28"/>
      <c r="I56" s="28"/>
      <c r="J56" s="71"/>
      <c r="K56" s="71"/>
      <c r="L56" s="71"/>
      <c r="M56" s="71"/>
      <c r="N56" s="245">
        <v>17850.483235717449</v>
      </c>
      <c r="O56" s="245">
        <v>525.29411916415165</v>
      </c>
      <c r="P56" s="245">
        <v>26994.032220216286</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52286.9413985789</v>
      </c>
      <c r="M59" s="73"/>
      <c r="N59" s="242">
        <v>40556.035941081886</v>
      </c>
      <c r="O59" s="242">
        <v>6931.3011906817655</v>
      </c>
      <c r="P59" s="242">
        <v>67209.872578747745</v>
      </c>
      <c r="Q59" s="73"/>
      <c r="R59" s="73"/>
      <c r="S59" s="73"/>
      <c r="T59" s="73"/>
      <c r="U59" s="73"/>
      <c r="V59" s="73"/>
      <c r="W59" s="73"/>
      <c r="X59" s="73"/>
      <c r="Y59" s="73"/>
    </row>
    <row r="60" spans="5:42" x14ac:dyDescent="0.25">
      <c r="E60" s="27"/>
      <c r="F60" s="62" t="s">
        <v>248</v>
      </c>
      <c r="G60" s="62" t="s">
        <v>207</v>
      </c>
      <c r="J60" s="69"/>
      <c r="K60" s="69"/>
      <c r="L60" s="243">
        <v>369754.99054439575</v>
      </c>
      <c r="M60" s="69"/>
      <c r="N60" s="243">
        <v>259467.5495219288</v>
      </c>
      <c r="O60" s="243">
        <v>39434.600545109257</v>
      </c>
      <c r="P60" s="243">
        <v>414098.07535124099</v>
      </c>
      <c r="Q60" s="69"/>
      <c r="R60" s="69"/>
      <c r="S60" s="69"/>
      <c r="T60" s="69"/>
      <c r="U60" s="69"/>
      <c r="V60" s="69"/>
      <c r="W60" s="69"/>
      <c r="X60" s="69"/>
      <c r="Y60" s="69"/>
    </row>
    <row r="61" spans="5:42" x14ac:dyDescent="0.25">
      <c r="E61" s="27"/>
      <c r="F61" s="62" t="s">
        <v>249</v>
      </c>
      <c r="G61" s="62" t="s">
        <v>207</v>
      </c>
      <c r="J61" s="69"/>
      <c r="K61" s="69"/>
      <c r="L61" s="243">
        <v>271156.02834577631</v>
      </c>
      <c r="M61" s="69"/>
      <c r="N61" s="243">
        <v>219590.58197851953</v>
      </c>
      <c r="O61" s="243">
        <v>35841.795616673109</v>
      </c>
      <c r="P61" s="243">
        <v>423801.65276920365</v>
      </c>
      <c r="Q61" s="69"/>
      <c r="R61" s="69"/>
      <c r="S61" s="69"/>
      <c r="T61" s="69"/>
      <c r="U61" s="69"/>
      <c r="V61" s="69"/>
      <c r="W61" s="69"/>
      <c r="X61" s="69"/>
      <c r="Y61" s="69"/>
    </row>
    <row r="62" spans="5:42" x14ac:dyDescent="0.25">
      <c r="E62" s="27"/>
      <c r="F62" s="62" t="s">
        <v>212</v>
      </c>
      <c r="G62" s="62" t="s">
        <v>212</v>
      </c>
      <c r="J62" s="69"/>
      <c r="K62" s="69"/>
      <c r="L62" s="243">
        <v>11643.53591669159</v>
      </c>
      <c r="M62" s="69"/>
      <c r="N62" s="243">
        <v>741.64435054336855</v>
      </c>
      <c r="O62" s="243">
        <v>81.913198054216593</v>
      </c>
      <c r="P62" s="243">
        <v>111.47576258447556</v>
      </c>
      <c r="Q62" s="69"/>
      <c r="R62" s="69"/>
      <c r="S62" s="69"/>
      <c r="T62" s="69"/>
      <c r="U62" s="69"/>
      <c r="V62" s="69"/>
      <c r="W62" s="69"/>
      <c r="X62" s="69"/>
      <c r="Y62" s="69"/>
    </row>
    <row r="63" spans="5:42" x14ac:dyDescent="0.25">
      <c r="E63" s="27"/>
      <c r="F63" s="62" t="s">
        <v>250</v>
      </c>
      <c r="G63" s="62" t="s">
        <v>251</v>
      </c>
      <c r="J63" s="69"/>
      <c r="K63" s="69"/>
      <c r="L63" s="69"/>
      <c r="M63" s="69"/>
      <c r="N63" s="243">
        <v>281024.02001921216</v>
      </c>
      <c r="O63" s="243">
        <v>40951.671206449239</v>
      </c>
      <c r="P63" s="243">
        <v>365169.42575769604</v>
      </c>
      <c r="Q63" s="69"/>
      <c r="R63" s="69"/>
      <c r="S63" s="69"/>
      <c r="T63" s="69"/>
      <c r="U63" s="69"/>
      <c r="V63" s="69"/>
      <c r="W63" s="69"/>
      <c r="X63" s="69"/>
      <c r="Y63" s="69"/>
    </row>
    <row r="64" spans="5:42" x14ac:dyDescent="0.25">
      <c r="E64" s="27"/>
      <c r="F64" s="62" t="s">
        <v>252</v>
      </c>
      <c r="G64" s="62" t="s">
        <v>251</v>
      </c>
      <c r="J64" s="69"/>
      <c r="K64" s="69"/>
      <c r="L64" s="69"/>
      <c r="M64" s="69"/>
      <c r="N64" s="243">
        <v>5631.9979343974974</v>
      </c>
      <c r="O64" s="243">
        <v>1113.9758141112613</v>
      </c>
      <c r="P64" s="243">
        <v>7129.2638055350581</v>
      </c>
      <c r="Q64" s="69"/>
      <c r="R64" s="69"/>
      <c r="S64" s="69"/>
      <c r="T64" s="69"/>
      <c r="U64" s="69"/>
      <c r="V64" s="69"/>
      <c r="W64" s="69"/>
      <c r="X64" s="69"/>
      <c r="Y64" s="69"/>
    </row>
    <row r="65" spans="4:43" x14ac:dyDescent="0.25">
      <c r="E65" s="27"/>
      <c r="F65" s="70" t="s">
        <v>253</v>
      </c>
      <c r="G65" s="70" t="s">
        <v>254</v>
      </c>
      <c r="H65" s="28"/>
      <c r="I65" s="28"/>
      <c r="J65" s="71"/>
      <c r="K65" s="71"/>
      <c r="L65" s="71"/>
      <c r="M65" s="71"/>
      <c r="N65" s="245">
        <v>40693.349755257994</v>
      </c>
      <c r="O65" s="245">
        <v>5261.7432128003002</v>
      </c>
      <c r="P65" s="245">
        <v>66371.591594956553</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0.31049087420018529</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1.5395161450918553</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0.43649298070795972</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793.00447154130188</v>
      </c>
      <c r="K79" s="73"/>
      <c r="L79" s="242">
        <v>0.34108113396938561</v>
      </c>
      <c r="M79" s="73"/>
      <c r="N79" s="242">
        <v>13.020907886941504</v>
      </c>
      <c r="O79" s="73"/>
      <c r="P79" s="73"/>
      <c r="Q79" s="242">
        <v>1.086843927874553</v>
      </c>
      <c r="R79" s="73"/>
      <c r="S79" s="73"/>
      <c r="T79" s="73"/>
      <c r="U79" s="73"/>
      <c r="V79" s="73"/>
      <c r="W79" s="73"/>
      <c r="X79" s="73"/>
      <c r="Y79" s="73"/>
    </row>
    <row r="80" spans="4:43" x14ac:dyDescent="0.25">
      <c r="E80" s="27"/>
      <c r="F80" s="62" t="s">
        <v>248</v>
      </c>
      <c r="G80" s="62" t="s">
        <v>207</v>
      </c>
      <c r="J80" s="243">
        <v>7000</v>
      </c>
      <c r="K80" s="69"/>
      <c r="L80" s="243">
        <v>2.5628096517858756</v>
      </c>
      <c r="M80" s="319"/>
      <c r="N80" s="243">
        <v>90.114881372897827</v>
      </c>
      <c r="O80" s="69"/>
      <c r="P80" s="69"/>
      <c r="Q80" s="244">
        <v>62.317468781923758</v>
      </c>
      <c r="R80" s="69"/>
      <c r="S80" s="69"/>
      <c r="T80" s="69"/>
      <c r="U80" s="69"/>
      <c r="V80" s="69"/>
      <c r="W80" s="69"/>
      <c r="X80" s="69"/>
      <c r="Y80" s="69"/>
    </row>
    <row r="81" spans="5:42" x14ac:dyDescent="0.25">
      <c r="E81" s="27"/>
      <c r="F81" s="62" t="s">
        <v>249</v>
      </c>
      <c r="G81" s="62" t="s">
        <v>207</v>
      </c>
      <c r="J81" s="243">
        <v>6200</v>
      </c>
      <c r="K81" s="69"/>
      <c r="L81" s="243">
        <v>1.5310415024427837</v>
      </c>
      <c r="M81" s="319"/>
      <c r="N81" s="243">
        <v>71.885085701793798</v>
      </c>
      <c r="O81" s="69"/>
      <c r="P81" s="69"/>
      <c r="Q81" s="244">
        <v>56.382502714801731</v>
      </c>
      <c r="R81" s="69"/>
      <c r="S81" s="69"/>
      <c r="T81" s="69"/>
      <c r="U81" s="69"/>
      <c r="V81" s="69"/>
      <c r="W81" s="69"/>
      <c r="X81" s="69"/>
      <c r="Y81" s="69"/>
    </row>
    <row r="82" spans="5:42" x14ac:dyDescent="0.25">
      <c r="E82" s="27"/>
      <c r="F82" s="62" t="s">
        <v>212</v>
      </c>
      <c r="G82" s="62" t="s">
        <v>212</v>
      </c>
      <c r="J82" s="243">
        <v>3835.2422586520956</v>
      </c>
      <c r="K82" s="69"/>
      <c r="L82" s="243">
        <v>15.750869498957382</v>
      </c>
      <c r="M82" s="319"/>
      <c r="N82" s="243">
        <v>6.7608690799194644</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293.03828492354643</v>
      </c>
      <c r="O83" s="69"/>
      <c r="P83" s="69"/>
      <c r="Q83" s="69"/>
      <c r="R83" s="69"/>
      <c r="S83" s="69"/>
      <c r="T83" s="69"/>
      <c r="U83" s="69"/>
      <c r="V83" s="69"/>
      <c r="W83" s="69"/>
      <c r="X83" s="69"/>
      <c r="Y83" s="69"/>
    </row>
    <row r="84" spans="5:42" x14ac:dyDescent="0.25">
      <c r="E84" s="27"/>
      <c r="F84" s="62" t="s">
        <v>252</v>
      </c>
      <c r="G84" s="62" t="s">
        <v>251</v>
      </c>
      <c r="J84" s="69"/>
      <c r="K84" s="69"/>
      <c r="L84" s="69"/>
      <c r="M84" s="319"/>
      <c r="N84" s="243">
        <v>3.3996579083577059</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50.885495066704856</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1.3265187512770498</v>
      </c>
      <c r="M88" s="73"/>
      <c r="N88" s="242">
        <v>19.394907371965747</v>
      </c>
      <c r="O88" s="73"/>
      <c r="P88" s="73"/>
      <c r="Q88" s="73"/>
      <c r="R88" s="73"/>
      <c r="S88" s="73"/>
      <c r="T88" s="73"/>
      <c r="U88" s="73"/>
      <c r="V88" s="73"/>
      <c r="W88" s="73"/>
      <c r="X88" s="73"/>
      <c r="Y88" s="73"/>
    </row>
    <row r="89" spans="5:42" x14ac:dyDescent="0.25">
      <c r="E89" s="27"/>
      <c r="F89" s="62" t="s">
        <v>248</v>
      </c>
      <c r="G89" s="62" t="s">
        <v>207</v>
      </c>
      <c r="J89" s="69"/>
      <c r="K89" s="69"/>
      <c r="L89" s="243">
        <v>9.9671741426569476</v>
      </c>
      <c r="M89" s="69"/>
      <c r="N89" s="243">
        <v>134.22795032716957</v>
      </c>
      <c r="O89" s="69"/>
      <c r="P89" s="69"/>
      <c r="Q89" s="69"/>
      <c r="R89" s="69"/>
      <c r="S89" s="69"/>
      <c r="T89" s="69"/>
      <c r="U89" s="69"/>
      <c r="V89" s="69"/>
      <c r="W89" s="69"/>
      <c r="X89" s="69"/>
      <c r="Y89" s="69"/>
    </row>
    <row r="90" spans="5:42" x14ac:dyDescent="0.25">
      <c r="E90" s="27"/>
      <c r="F90" s="62" t="s">
        <v>249</v>
      </c>
      <c r="G90" s="62" t="s">
        <v>207</v>
      </c>
      <c r="J90" s="69"/>
      <c r="K90" s="69"/>
      <c r="L90" s="243">
        <v>5.9544637908821771</v>
      </c>
      <c r="M90" s="69"/>
      <c r="N90" s="243">
        <v>107.074298560267</v>
      </c>
      <c r="O90" s="69"/>
      <c r="P90" s="69"/>
      <c r="Q90" s="69"/>
      <c r="R90" s="69"/>
      <c r="S90" s="69"/>
      <c r="T90" s="69"/>
      <c r="U90" s="69"/>
      <c r="V90" s="69"/>
      <c r="W90" s="69"/>
      <c r="X90" s="69"/>
      <c r="Y90" s="69"/>
    </row>
    <row r="91" spans="5:42" x14ac:dyDescent="0.25">
      <c r="E91" s="27"/>
      <c r="F91" s="62" t="s">
        <v>212</v>
      </c>
      <c r="G91" s="62" t="s">
        <v>212</v>
      </c>
      <c r="J91" s="69"/>
      <c r="K91" s="69"/>
      <c r="L91" s="243">
        <v>12.377633025424791</v>
      </c>
      <c r="M91" s="69"/>
      <c r="N91" s="243">
        <v>4.9915026628559493</v>
      </c>
      <c r="O91" s="69"/>
      <c r="P91" s="69"/>
      <c r="Q91" s="69"/>
      <c r="R91" s="69"/>
      <c r="S91" s="69"/>
      <c r="T91" s="69"/>
      <c r="U91" s="69"/>
      <c r="V91" s="69"/>
      <c r="W91" s="69"/>
      <c r="X91" s="69"/>
      <c r="Y91" s="69"/>
    </row>
    <row r="92" spans="5:42" x14ac:dyDescent="0.25">
      <c r="E92" s="27"/>
      <c r="F92" s="62" t="s">
        <v>250</v>
      </c>
      <c r="G92" s="62" t="s">
        <v>251</v>
      </c>
      <c r="J92" s="69"/>
      <c r="K92" s="69"/>
      <c r="L92" s="69"/>
      <c r="M92" s="69"/>
      <c r="N92" s="243">
        <v>539.77097481763531</v>
      </c>
      <c r="O92" s="69"/>
      <c r="P92" s="69"/>
      <c r="Q92" s="69"/>
      <c r="R92" s="69"/>
      <c r="S92" s="69"/>
      <c r="T92" s="69"/>
      <c r="U92" s="69"/>
      <c r="V92" s="69"/>
      <c r="W92" s="69"/>
      <c r="X92" s="69"/>
      <c r="Y92" s="69"/>
    </row>
    <row r="93" spans="5:42" x14ac:dyDescent="0.25">
      <c r="E93" s="27"/>
      <c r="F93" s="62" t="s">
        <v>252</v>
      </c>
      <c r="G93" s="62" t="s">
        <v>251</v>
      </c>
      <c r="J93" s="69"/>
      <c r="K93" s="69"/>
      <c r="L93" s="69"/>
      <c r="M93" s="69"/>
      <c r="N93" s="243">
        <v>6.2621055256294662</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75.794980808145411</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1.5299159209918058</v>
      </c>
      <c r="M97" s="73"/>
      <c r="N97" s="242">
        <v>11.480694497706034</v>
      </c>
      <c r="O97" s="73"/>
      <c r="P97" s="73"/>
      <c r="Q97" s="73"/>
      <c r="R97" s="73"/>
      <c r="S97" s="73"/>
      <c r="T97" s="73"/>
      <c r="U97" s="73"/>
      <c r="V97" s="73"/>
      <c r="W97" s="73"/>
      <c r="X97" s="73"/>
      <c r="Y97" s="73"/>
    </row>
    <row r="98" spans="5:42" x14ac:dyDescent="0.25">
      <c r="E98" s="27"/>
      <c r="F98" s="62" t="s">
        <v>248</v>
      </c>
      <c r="G98" s="62" t="s">
        <v>207</v>
      </c>
      <c r="J98" s="69"/>
      <c r="K98" s="69"/>
      <c r="L98" s="243">
        <v>11.49545635406092</v>
      </c>
      <c r="M98" s="69"/>
      <c r="N98" s="243">
        <v>79.455398327241681</v>
      </c>
      <c r="O98" s="69"/>
      <c r="P98" s="69"/>
      <c r="Q98" s="69"/>
      <c r="R98" s="69"/>
      <c r="S98" s="69"/>
      <c r="T98" s="69"/>
      <c r="U98" s="69"/>
      <c r="V98" s="69"/>
      <c r="W98" s="69"/>
      <c r="X98" s="69"/>
      <c r="Y98" s="69"/>
    </row>
    <row r="99" spans="5:42" x14ac:dyDescent="0.25">
      <c r="E99" s="27"/>
      <c r="F99" s="62" t="s">
        <v>249</v>
      </c>
      <c r="G99" s="62" t="s">
        <v>207</v>
      </c>
      <c r="J99" s="69"/>
      <c r="K99" s="69"/>
      <c r="L99" s="243">
        <v>6.8674709240783542</v>
      </c>
      <c r="M99" s="69"/>
      <c r="N99" s="243">
        <v>63.381963458276502</v>
      </c>
      <c r="O99" s="69"/>
      <c r="P99" s="69"/>
      <c r="Q99" s="69"/>
      <c r="R99" s="69"/>
      <c r="S99" s="69"/>
      <c r="T99" s="69"/>
      <c r="U99" s="69"/>
      <c r="V99" s="69"/>
      <c r="W99" s="69"/>
      <c r="X99" s="69"/>
      <c r="Y99" s="69"/>
    </row>
    <row r="100" spans="5:42" x14ac:dyDescent="0.25">
      <c r="E100" s="27"/>
      <c r="F100" s="62" t="s">
        <v>212</v>
      </c>
      <c r="G100" s="62" t="s">
        <v>212</v>
      </c>
      <c r="J100" s="69"/>
      <c r="K100" s="69"/>
      <c r="L100" s="243">
        <v>5.8617295656400872</v>
      </c>
      <c r="M100" s="69"/>
      <c r="N100" s="243">
        <v>1.8331963743890392</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320.43702243980965</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3.7175219536666089</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44.866366331586846</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4.7017602805753445</v>
      </c>
      <c r="M106" s="73"/>
      <c r="N106" s="242">
        <v>26.172283991371749</v>
      </c>
      <c r="O106" s="73"/>
      <c r="P106" s="73"/>
      <c r="Q106" s="73"/>
      <c r="R106" s="73"/>
      <c r="S106" s="73"/>
      <c r="T106" s="73"/>
      <c r="U106" s="73"/>
      <c r="V106" s="73"/>
      <c r="W106" s="73"/>
      <c r="X106" s="73"/>
      <c r="Y106" s="73"/>
    </row>
    <row r="107" spans="5:42" x14ac:dyDescent="0.25">
      <c r="E107" s="27"/>
      <c r="F107" s="62" t="s">
        <v>248</v>
      </c>
      <c r="G107" s="62" t="s">
        <v>207</v>
      </c>
      <c r="J107" s="69"/>
      <c r="K107" s="69"/>
      <c r="L107" s="243">
        <v>35.328006821167378</v>
      </c>
      <c r="M107" s="69"/>
      <c r="N107" s="243">
        <v>181.13270500174406</v>
      </c>
      <c r="O107" s="69"/>
      <c r="P107" s="69"/>
      <c r="Q107" s="69"/>
      <c r="R107" s="69"/>
      <c r="S107" s="69"/>
      <c r="T107" s="69"/>
      <c r="U107" s="69"/>
      <c r="V107" s="69"/>
      <c r="W107" s="69"/>
      <c r="X107" s="69"/>
      <c r="Y107" s="69"/>
    </row>
    <row r="108" spans="5:42" x14ac:dyDescent="0.25">
      <c r="E108" s="27"/>
      <c r="F108" s="62" t="s">
        <v>249</v>
      </c>
      <c r="G108" s="62" t="s">
        <v>207</v>
      </c>
      <c r="J108" s="69"/>
      <c r="K108" s="69"/>
      <c r="L108" s="243">
        <v>21.105213414542014</v>
      </c>
      <c r="M108" s="69"/>
      <c r="N108" s="243">
        <v>144.49045289831687</v>
      </c>
      <c r="O108" s="69"/>
      <c r="P108" s="69"/>
      <c r="Q108" s="69"/>
      <c r="R108" s="69"/>
      <c r="S108" s="69"/>
      <c r="T108" s="69"/>
      <c r="U108" s="69"/>
      <c r="V108" s="69"/>
      <c r="W108" s="69"/>
      <c r="X108" s="69"/>
      <c r="Y108" s="69"/>
    </row>
    <row r="109" spans="5:42" x14ac:dyDescent="0.25">
      <c r="E109" s="27"/>
      <c r="F109" s="62" t="s">
        <v>212</v>
      </c>
      <c r="G109" s="62" t="s">
        <v>212</v>
      </c>
      <c r="J109" s="69"/>
      <c r="K109" s="69"/>
      <c r="L109" s="243">
        <v>5.6340848498684517</v>
      </c>
      <c r="M109" s="69"/>
      <c r="N109" s="243">
        <v>1.830643176096018</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661.18541180807949</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7.6706844456536984</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102.2808577935629</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0</v>
      </c>
      <c r="S117" s="242">
        <v>0</v>
      </c>
      <c r="T117" s="242">
        <v>5.1026797506072503</v>
      </c>
      <c r="U117" s="73"/>
      <c r="V117" s="242">
        <v>0</v>
      </c>
      <c r="W117" s="73"/>
      <c r="X117" s="242">
        <v>0</v>
      </c>
      <c r="Y117" s="73"/>
    </row>
    <row r="118" spans="4:43" x14ac:dyDescent="0.25">
      <c r="E118" s="27"/>
      <c r="F118" s="62" t="s">
        <v>248</v>
      </c>
      <c r="G118" s="62" t="s">
        <v>207</v>
      </c>
      <c r="J118" s="69"/>
      <c r="K118" s="243">
        <v>0</v>
      </c>
      <c r="L118" s="243">
        <v>0</v>
      </c>
      <c r="M118" s="243">
        <v>0</v>
      </c>
      <c r="N118" s="243">
        <v>0</v>
      </c>
      <c r="O118" s="243">
        <v>0</v>
      </c>
      <c r="P118" s="243">
        <v>0</v>
      </c>
      <c r="Q118" s="69"/>
      <c r="R118" s="244">
        <v>0</v>
      </c>
      <c r="S118" s="244">
        <v>0</v>
      </c>
      <c r="T118" s="243">
        <v>113.7540144286983</v>
      </c>
      <c r="U118" s="69"/>
      <c r="V118" s="243">
        <v>0</v>
      </c>
      <c r="W118" s="69"/>
      <c r="X118" s="243">
        <v>0</v>
      </c>
      <c r="Y118" s="69"/>
    </row>
    <row r="119" spans="4:43" x14ac:dyDescent="0.25">
      <c r="E119" s="27"/>
      <c r="F119" s="62" t="s">
        <v>249</v>
      </c>
      <c r="G119" s="62" t="s">
        <v>207</v>
      </c>
      <c r="J119" s="69"/>
      <c r="K119" s="243">
        <v>0</v>
      </c>
      <c r="L119" s="243">
        <v>0</v>
      </c>
      <c r="M119" s="243">
        <v>0</v>
      </c>
      <c r="N119" s="243">
        <v>0</v>
      </c>
      <c r="O119" s="243">
        <v>0</v>
      </c>
      <c r="P119" s="243">
        <v>0</v>
      </c>
      <c r="Q119" s="69"/>
      <c r="R119" s="244">
        <v>0</v>
      </c>
      <c r="S119" s="244">
        <v>0</v>
      </c>
      <c r="T119" s="243">
        <v>55.664655820694442</v>
      </c>
      <c r="U119" s="69"/>
      <c r="V119" s="243">
        <v>0</v>
      </c>
      <c r="W119" s="69"/>
      <c r="X119" s="243">
        <v>0</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5</v>
      </c>
      <c r="U120" s="69"/>
      <c r="V120" s="243">
        <v>0</v>
      </c>
      <c r="W120" s="69"/>
      <c r="X120" s="243">
        <v>0</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80.46635000000002</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6000</v>
      </c>
      <c r="K126" s="73"/>
      <c r="L126" s="242">
        <v>28.178627692811173</v>
      </c>
      <c r="M126" s="73"/>
      <c r="N126" s="242">
        <v>743.32136692825247</v>
      </c>
      <c r="O126" s="242">
        <v>22.059864667618406</v>
      </c>
      <c r="P126" s="242">
        <v>18.537058053728703</v>
      </c>
      <c r="Q126" s="242">
        <v>1.4621737967967878</v>
      </c>
      <c r="R126" s="73"/>
      <c r="S126" s="73"/>
      <c r="T126" s="73"/>
      <c r="U126" s="73"/>
      <c r="V126" s="73"/>
      <c r="W126" s="73"/>
      <c r="X126" s="73"/>
      <c r="Y126" s="73"/>
    </row>
    <row r="127" spans="4:43" x14ac:dyDescent="0.25">
      <c r="E127" s="27"/>
      <c r="F127" s="62" t="s">
        <v>248</v>
      </c>
      <c r="G127" s="62" t="s">
        <v>207</v>
      </c>
      <c r="J127" s="243">
        <v>26000</v>
      </c>
      <c r="K127" s="69"/>
      <c r="L127" s="243">
        <v>210.16461243146335</v>
      </c>
      <c r="M127" s="319"/>
      <c r="N127" s="243">
        <v>5389.0799102298306</v>
      </c>
      <c r="O127" s="243">
        <v>222.59283375330875</v>
      </c>
      <c r="P127" s="243">
        <v>78.77805074830404</v>
      </c>
      <c r="Q127" s="244">
        <v>113.00253086858633</v>
      </c>
      <c r="R127" s="69"/>
      <c r="S127" s="69"/>
      <c r="T127" s="69"/>
      <c r="U127" s="69"/>
      <c r="V127" s="69"/>
      <c r="W127" s="69"/>
      <c r="X127" s="69"/>
      <c r="Y127" s="69"/>
    </row>
    <row r="128" spans="4:43" x14ac:dyDescent="0.25">
      <c r="E128" s="27"/>
      <c r="F128" s="62" t="s">
        <v>249</v>
      </c>
      <c r="G128" s="62" t="s">
        <v>207</v>
      </c>
      <c r="J128" s="243">
        <v>20000</v>
      </c>
      <c r="K128" s="69"/>
      <c r="L128" s="243">
        <v>124.61090954300802</v>
      </c>
      <c r="M128" s="319"/>
      <c r="N128" s="243">
        <v>4430.8251635485422</v>
      </c>
      <c r="O128" s="243">
        <v>242.62618879110653</v>
      </c>
      <c r="P128" s="243">
        <v>54.538650518056642</v>
      </c>
      <c r="Q128" s="244">
        <v>110.99311008381693</v>
      </c>
      <c r="R128" s="69"/>
      <c r="S128" s="69"/>
      <c r="T128" s="69"/>
      <c r="U128" s="69"/>
      <c r="V128" s="69"/>
      <c r="W128" s="69"/>
      <c r="X128" s="69"/>
      <c r="Y128" s="69"/>
    </row>
    <row r="129" spans="5:42" x14ac:dyDescent="0.25">
      <c r="E129" s="27"/>
      <c r="F129" s="62" t="s">
        <v>212</v>
      </c>
      <c r="G129" s="62" t="s">
        <v>212</v>
      </c>
      <c r="J129" s="243">
        <v>18141.523224043714</v>
      </c>
      <c r="K129" s="69"/>
      <c r="L129" s="243">
        <v>151.4311745226716</v>
      </c>
      <c r="M129" s="319"/>
      <c r="N129" s="243">
        <v>65.580669723204153</v>
      </c>
      <c r="O129" s="243">
        <v>0.84911437723761052</v>
      </c>
      <c r="P129" s="243">
        <v>1.2181069958847737</v>
      </c>
      <c r="Q129" s="243">
        <v>0</v>
      </c>
      <c r="R129" s="69"/>
      <c r="S129" s="69"/>
      <c r="T129" s="69"/>
      <c r="U129" s="69"/>
      <c r="V129" s="69"/>
      <c r="W129" s="69"/>
      <c r="X129" s="69"/>
      <c r="Y129" s="69"/>
    </row>
    <row r="130" spans="5:42" x14ac:dyDescent="0.25">
      <c r="E130" s="27"/>
      <c r="F130" s="62" t="s">
        <v>250</v>
      </c>
      <c r="G130" s="62" t="s">
        <v>251</v>
      </c>
      <c r="J130" s="69"/>
      <c r="K130" s="69"/>
      <c r="L130" s="69"/>
      <c r="M130" s="319"/>
      <c r="N130" s="243">
        <v>7855.0138955293332</v>
      </c>
      <c r="O130" s="243">
        <v>22.664027250809525</v>
      </c>
      <c r="P130" s="243">
        <v>107.38788690763144</v>
      </c>
      <c r="Q130" s="69"/>
      <c r="R130" s="69"/>
      <c r="S130" s="69"/>
      <c r="T130" s="69"/>
      <c r="U130" s="69"/>
      <c r="V130" s="69"/>
      <c r="W130" s="69"/>
      <c r="X130" s="69"/>
      <c r="Y130" s="69"/>
    </row>
    <row r="131" spans="5:42" x14ac:dyDescent="0.25">
      <c r="E131" s="27"/>
      <c r="F131" s="62" t="s">
        <v>252</v>
      </c>
      <c r="G131" s="62" t="s">
        <v>251</v>
      </c>
      <c r="J131" s="69"/>
      <c r="K131" s="69"/>
      <c r="L131" s="69"/>
      <c r="M131" s="319"/>
      <c r="N131" s="243">
        <v>1.7313376414341459</v>
      </c>
      <c r="O131" s="243">
        <v>0</v>
      </c>
      <c r="P131" s="243">
        <v>13.26394243711742</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664.98130646556956</v>
      </c>
      <c r="O132" s="245">
        <v>3.1721949590301151</v>
      </c>
      <c r="P132" s="245">
        <v>8.4989700049807801</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109.59116262092596</v>
      </c>
      <c r="M135" s="73"/>
      <c r="N135" s="242">
        <v>1107.1923082748081</v>
      </c>
      <c r="O135" s="242">
        <v>23.097991619918428</v>
      </c>
      <c r="P135" s="242">
        <v>69.247543576712033</v>
      </c>
      <c r="Q135" s="73"/>
      <c r="R135" s="73"/>
      <c r="S135" s="73"/>
      <c r="T135" s="73"/>
      <c r="U135" s="73"/>
      <c r="V135" s="73"/>
      <c r="W135" s="73"/>
      <c r="X135" s="73"/>
      <c r="Y135" s="73"/>
    </row>
    <row r="136" spans="5:42" x14ac:dyDescent="0.25">
      <c r="E136" s="27"/>
      <c r="F136" s="62" t="s">
        <v>248</v>
      </c>
      <c r="G136" s="62" t="s">
        <v>207</v>
      </c>
      <c r="J136" s="69"/>
      <c r="K136" s="69"/>
      <c r="L136" s="329">
        <v>817.36358736931186</v>
      </c>
      <c r="M136" s="69"/>
      <c r="N136" s="243">
        <v>8027.1442349923582</v>
      </c>
      <c r="O136" s="243">
        <v>233.06794879095213</v>
      </c>
      <c r="P136" s="243">
        <v>294.28545167577516</v>
      </c>
      <c r="Q136" s="69"/>
      <c r="R136" s="69"/>
      <c r="S136" s="69"/>
      <c r="T136" s="69"/>
      <c r="U136" s="69"/>
      <c r="V136" s="69"/>
      <c r="W136" s="69"/>
      <c r="X136" s="69"/>
      <c r="Y136" s="69"/>
    </row>
    <row r="137" spans="5:42" x14ac:dyDescent="0.25">
      <c r="E137" s="27"/>
      <c r="F137" s="62" t="s">
        <v>249</v>
      </c>
      <c r="G137" s="62" t="s">
        <v>207</v>
      </c>
      <c r="J137" s="69"/>
      <c r="K137" s="69"/>
      <c r="L137" s="329">
        <v>484.63163646373096</v>
      </c>
      <c r="M137" s="69"/>
      <c r="N137" s="243">
        <v>6599.8042820487553</v>
      </c>
      <c r="O137" s="243">
        <v>254.04406418213782</v>
      </c>
      <c r="P137" s="243">
        <v>203.73608192938278</v>
      </c>
      <c r="Q137" s="69"/>
      <c r="R137" s="69"/>
      <c r="S137" s="69"/>
      <c r="T137" s="69"/>
      <c r="U137" s="69"/>
      <c r="V137" s="69"/>
      <c r="W137" s="69"/>
      <c r="X137" s="69"/>
      <c r="Y137" s="69"/>
    </row>
    <row r="138" spans="5:42" x14ac:dyDescent="0.25">
      <c r="E138" s="27"/>
      <c r="F138" s="62" t="s">
        <v>212</v>
      </c>
      <c r="G138" s="62" t="s">
        <v>212</v>
      </c>
      <c r="J138" s="69"/>
      <c r="K138" s="69"/>
      <c r="L138" s="243">
        <v>119.00038324708088</v>
      </c>
      <c r="M138" s="69"/>
      <c r="N138" s="243">
        <v>48.417752760145071</v>
      </c>
      <c r="O138" s="243">
        <v>0.778354845801143</v>
      </c>
      <c r="P138" s="243">
        <v>0.92592592592592582</v>
      </c>
      <c r="Q138" s="69"/>
      <c r="R138" s="69"/>
      <c r="S138" s="69"/>
      <c r="T138" s="69"/>
      <c r="U138" s="69"/>
      <c r="V138" s="69"/>
      <c r="W138" s="69"/>
      <c r="X138" s="69"/>
      <c r="Y138" s="69"/>
    </row>
    <row r="139" spans="5:42" x14ac:dyDescent="0.25">
      <c r="E139" s="27"/>
      <c r="F139" s="62" t="s">
        <v>250</v>
      </c>
      <c r="G139" s="62" t="s">
        <v>251</v>
      </c>
      <c r="J139" s="69"/>
      <c r="K139" s="69"/>
      <c r="L139" s="69"/>
      <c r="M139" s="69"/>
      <c r="N139" s="243">
        <v>14468.786932404171</v>
      </c>
      <c r="O139" s="243">
        <v>167.60838757575416</v>
      </c>
      <c r="P139" s="243">
        <v>294.6896752199234</v>
      </c>
      <c r="Q139" s="69"/>
      <c r="R139" s="69"/>
      <c r="S139" s="69"/>
      <c r="T139" s="69"/>
      <c r="U139" s="69"/>
      <c r="V139" s="69"/>
      <c r="W139" s="69"/>
      <c r="X139" s="69"/>
      <c r="Y139" s="69"/>
    </row>
    <row r="140" spans="5:42" x14ac:dyDescent="0.25">
      <c r="E140" s="27"/>
      <c r="F140" s="62" t="s">
        <v>252</v>
      </c>
      <c r="G140" s="62" t="s">
        <v>251</v>
      </c>
      <c r="J140" s="69"/>
      <c r="K140" s="69"/>
      <c r="L140" s="69"/>
      <c r="M140" s="69"/>
      <c r="N140" s="243">
        <v>3.1890911684089054</v>
      </c>
      <c r="O140" s="243">
        <v>0</v>
      </c>
      <c r="P140" s="243">
        <v>36.398396518333207</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990.50319340043632</v>
      </c>
      <c r="O141" s="245">
        <v>3.3214769756942251</v>
      </c>
      <c r="P141" s="245">
        <v>31.748985954040997</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126.39494491302447</v>
      </c>
      <c r="M144" s="73"/>
      <c r="N144" s="242">
        <v>655.39558388850867</v>
      </c>
      <c r="O144" s="242">
        <v>85.858596810161359</v>
      </c>
      <c r="P144" s="242">
        <v>63.061793879660598</v>
      </c>
      <c r="Q144" s="73"/>
      <c r="R144" s="73"/>
      <c r="S144" s="73"/>
      <c r="T144" s="73"/>
      <c r="U144" s="73"/>
      <c r="V144" s="73"/>
      <c r="W144" s="73"/>
      <c r="X144" s="73"/>
      <c r="Y144" s="73"/>
    </row>
    <row r="145" spans="5:42" x14ac:dyDescent="0.25">
      <c r="E145" s="27"/>
      <c r="F145" s="62" t="s">
        <v>248</v>
      </c>
      <c r="G145" s="62" t="s">
        <v>207</v>
      </c>
      <c r="J145" s="69"/>
      <c r="K145" s="69"/>
      <c r="L145" s="243">
        <v>942.69120911515472</v>
      </c>
      <c r="M145" s="69"/>
      <c r="N145" s="243">
        <v>4751.6179831916879</v>
      </c>
      <c r="O145" s="243">
        <v>866.34748916253886</v>
      </c>
      <c r="P145" s="243">
        <v>267.9974990708792</v>
      </c>
      <c r="Q145" s="69"/>
      <c r="R145" s="69"/>
      <c r="S145" s="69"/>
      <c r="T145" s="69"/>
      <c r="U145" s="69"/>
      <c r="V145" s="69"/>
      <c r="W145" s="69"/>
      <c r="X145" s="69"/>
      <c r="Y145" s="69"/>
    </row>
    <row r="146" spans="5:42" x14ac:dyDescent="0.25">
      <c r="E146" s="27"/>
      <c r="F146" s="62" t="s">
        <v>249</v>
      </c>
      <c r="G146" s="62" t="s">
        <v>207</v>
      </c>
      <c r="J146" s="69"/>
      <c r="K146" s="69"/>
      <c r="L146" s="243">
        <v>558.94095407877171</v>
      </c>
      <c r="M146" s="69"/>
      <c r="N146" s="243">
        <v>3906.7129970610558</v>
      </c>
      <c r="O146" s="243">
        <v>944.31876318716741</v>
      </c>
      <c r="P146" s="243">
        <v>185.5367301259933</v>
      </c>
      <c r="Q146" s="69"/>
      <c r="R146" s="69"/>
      <c r="S146" s="69"/>
      <c r="T146" s="69"/>
      <c r="U146" s="69"/>
      <c r="V146" s="69"/>
      <c r="W146" s="69"/>
      <c r="X146" s="69"/>
      <c r="Y146" s="69"/>
    </row>
    <row r="147" spans="5:42" x14ac:dyDescent="0.25">
      <c r="E147" s="27"/>
      <c r="F147" s="62" t="s">
        <v>212</v>
      </c>
      <c r="G147" s="62" t="s">
        <v>212</v>
      </c>
      <c r="J147" s="69"/>
      <c r="K147" s="69"/>
      <c r="L147" s="243">
        <v>56.355529637135611</v>
      </c>
      <c r="M147" s="69"/>
      <c r="N147" s="243">
        <v>17.782069811654303</v>
      </c>
      <c r="O147" s="243">
        <v>1.2029120344199482</v>
      </c>
      <c r="P147" s="243">
        <v>0.40740740740740738</v>
      </c>
      <c r="Q147" s="69"/>
      <c r="R147" s="69"/>
      <c r="S147" s="69"/>
      <c r="T147" s="69"/>
      <c r="U147" s="69"/>
      <c r="V147" s="69"/>
      <c r="W147" s="69"/>
      <c r="X147" s="69"/>
      <c r="Y147" s="69"/>
    </row>
    <row r="148" spans="5:42" x14ac:dyDescent="0.25">
      <c r="E148" s="27"/>
      <c r="F148" s="62" t="s">
        <v>250</v>
      </c>
      <c r="G148" s="62" t="s">
        <v>251</v>
      </c>
      <c r="J148" s="69"/>
      <c r="K148" s="69"/>
      <c r="L148" s="69"/>
      <c r="M148" s="69"/>
      <c r="N148" s="243">
        <v>8589.4485239819223</v>
      </c>
      <c r="O148" s="243">
        <v>458.41948142771128</v>
      </c>
      <c r="P148" s="243">
        <v>266.87959867664603</v>
      </c>
      <c r="Q148" s="69"/>
      <c r="R148" s="69"/>
      <c r="S148" s="69"/>
      <c r="T148" s="69"/>
      <c r="U148" s="69"/>
      <c r="V148" s="69"/>
      <c r="W148" s="69"/>
      <c r="X148" s="69"/>
      <c r="Y148" s="69"/>
    </row>
    <row r="149" spans="5:42" x14ac:dyDescent="0.25">
      <c r="E149" s="27"/>
      <c r="F149" s="62" t="s">
        <v>252</v>
      </c>
      <c r="G149" s="62" t="s">
        <v>251</v>
      </c>
      <c r="J149" s="69"/>
      <c r="K149" s="69"/>
      <c r="L149" s="69"/>
      <c r="M149" s="69"/>
      <c r="N149" s="243">
        <v>1.8932156895603713</v>
      </c>
      <c r="O149" s="243">
        <v>0</v>
      </c>
      <c r="P149" s="243">
        <v>32.963453667105099</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586.32218985844452</v>
      </c>
      <c r="O150" s="245">
        <v>12.346413366279148</v>
      </c>
      <c r="P150" s="245">
        <v>28.912910187261801</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388.43881778307872</v>
      </c>
      <c r="M153" s="73"/>
      <c r="N153" s="242">
        <v>1494.0907409084311</v>
      </c>
      <c r="O153" s="242">
        <v>860.0246462786871</v>
      </c>
      <c r="P153" s="242">
        <v>155.05322044816867</v>
      </c>
      <c r="Q153" s="73"/>
      <c r="R153" s="73"/>
      <c r="S153" s="73"/>
      <c r="T153" s="73"/>
      <c r="U153" s="73"/>
      <c r="V153" s="73"/>
      <c r="W153" s="73"/>
      <c r="X153" s="73"/>
      <c r="Y153" s="73"/>
    </row>
    <row r="154" spans="5:42" x14ac:dyDescent="0.25">
      <c r="E154" s="27"/>
      <c r="F154" s="62" t="s">
        <v>248</v>
      </c>
      <c r="G154" s="62" t="s">
        <v>207</v>
      </c>
      <c r="J154" s="69"/>
      <c r="K154" s="69"/>
      <c r="L154" s="243">
        <v>2897.0925938151076</v>
      </c>
      <c r="M154" s="69"/>
      <c r="N154" s="243">
        <v>10832.157871586127</v>
      </c>
      <c r="O154" s="243">
        <v>8677.9917282932001</v>
      </c>
      <c r="P154" s="243">
        <v>658.93899850504158</v>
      </c>
      <c r="Q154" s="69"/>
      <c r="R154" s="69"/>
      <c r="S154" s="69"/>
      <c r="T154" s="69"/>
      <c r="U154" s="69"/>
      <c r="V154" s="69"/>
      <c r="W154" s="69"/>
      <c r="X154" s="69"/>
      <c r="Y154" s="69"/>
    </row>
    <row r="155" spans="5:42" x14ac:dyDescent="0.25">
      <c r="E155" s="27"/>
      <c r="F155" s="62" t="s">
        <v>249</v>
      </c>
      <c r="G155" s="62" t="s">
        <v>207</v>
      </c>
      <c r="J155" s="69"/>
      <c r="K155" s="69"/>
      <c r="L155" s="243">
        <v>1717.7456231521442</v>
      </c>
      <c r="M155" s="69"/>
      <c r="N155" s="243">
        <v>8906.0467598275682</v>
      </c>
      <c r="O155" s="243">
        <v>9459.0109838395874</v>
      </c>
      <c r="P155" s="243">
        <v>456.18853742656722</v>
      </c>
      <c r="Q155" s="69"/>
      <c r="R155" s="69"/>
      <c r="S155" s="69"/>
      <c r="T155" s="69"/>
      <c r="U155" s="69"/>
      <c r="V155" s="69"/>
      <c r="W155" s="69"/>
      <c r="X155" s="69"/>
      <c r="Y155" s="69"/>
    </row>
    <row r="156" spans="5:42" x14ac:dyDescent="0.25">
      <c r="E156" s="27"/>
      <c r="F156" s="62" t="s">
        <v>212</v>
      </c>
      <c r="G156" s="62" t="s">
        <v>212</v>
      </c>
      <c r="J156" s="69"/>
      <c r="K156" s="69"/>
      <c r="L156" s="243">
        <v>54.166919879086358</v>
      </c>
      <c r="M156" s="69"/>
      <c r="N156" s="243">
        <v>17.757303697710491</v>
      </c>
      <c r="O156" s="243">
        <v>5.3777243891715329</v>
      </c>
      <c r="P156" s="243">
        <v>0.44855967078189302</v>
      </c>
      <c r="Q156" s="69"/>
      <c r="R156" s="69"/>
      <c r="S156" s="69"/>
      <c r="T156" s="69"/>
      <c r="U156" s="69"/>
      <c r="V156" s="69"/>
      <c r="W156" s="69"/>
      <c r="X156" s="69"/>
      <c r="Y156" s="69"/>
    </row>
    <row r="157" spans="5:42" x14ac:dyDescent="0.25">
      <c r="E157" s="27"/>
      <c r="F157" s="62" t="s">
        <v>250</v>
      </c>
      <c r="G157" s="62" t="s">
        <v>251</v>
      </c>
      <c r="J157" s="69"/>
      <c r="K157" s="69"/>
      <c r="L157" s="69"/>
      <c r="M157" s="69"/>
      <c r="N157" s="243">
        <v>17723.35174098075</v>
      </c>
      <c r="O157" s="243">
        <v>4755.3609270608431</v>
      </c>
      <c r="P157" s="243">
        <v>681.04283919579905</v>
      </c>
      <c r="Q157" s="69"/>
      <c r="R157" s="69"/>
      <c r="S157" s="69"/>
      <c r="T157" s="69"/>
      <c r="U157" s="69"/>
      <c r="V157" s="69"/>
      <c r="W157" s="69"/>
      <c r="X157" s="69"/>
      <c r="Y157" s="69"/>
    </row>
    <row r="158" spans="5:42" x14ac:dyDescent="0.25">
      <c r="E158" s="27"/>
      <c r="F158" s="62" t="s">
        <v>252</v>
      </c>
      <c r="G158" s="62" t="s">
        <v>251</v>
      </c>
      <c r="J158" s="69"/>
      <c r="K158" s="69"/>
      <c r="L158" s="69"/>
      <c r="M158" s="69"/>
      <c r="N158" s="243">
        <v>3.9064356103815099</v>
      </c>
      <c r="O158" s="243">
        <v>0</v>
      </c>
      <c r="P158" s="243">
        <v>84.118547039425437</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1336.6256602755495</v>
      </c>
      <c r="O159" s="245">
        <v>123.67101469899647</v>
      </c>
      <c r="P159" s="245">
        <v>71.089633853716407</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222.20810564663029</v>
      </c>
      <c r="K161" s="315">
        <v>0</v>
      </c>
      <c r="L161" s="315">
        <v>47</v>
      </c>
      <c r="M161" s="315">
        <v>0</v>
      </c>
      <c r="N161" s="315">
        <v>56.624316939890711</v>
      </c>
      <c r="O161" s="315">
        <v>0</v>
      </c>
      <c r="P161" s="315">
        <v>6.2081056466302362</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4.3178783754470734E-2</v>
      </c>
      <c r="L169" s="246">
        <v>0.1679291541020364</v>
      </c>
      <c r="M169" s="246">
        <v>0.19367799076496695</v>
      </c>
      <c r="N169" s="246">
        <v>0.59521407137852589</v>
      </c>
    </row>
    <row r="170" spans="3:43" x14ac:dyDescent="0.25">
      <c r="E170" s="27"/>
      <c r="F170" s="340" t="s">
        <v>248</v>
      </c>
      <c r="G170" s="340" t="s">
        <v>167</v>
      </c>
      <c r="H170" s="410"/>
      <c r="I170" s="300"/>
      <c r="J170" s="356">
        <v>0</v>
      </c>
      <c r="K170" s="356">
        <f>K169</f>
        <v>4.3178783754470734E-2</v>
      </c>
      <c r="L170" s="356">
        <f t="shared" ref="L170:N171" si="0">L169</f>
        <v>0.1679291541020364</v>
      </c>
      <c r="M170" s="356">
        <f t="shared" si="0"/>
        <v>0.19367799076496695</v>
      </c>
      <c r="N170" s="356">
        <f t="shared" si="0"/>
        <v>0.59521407137852589</v>
      </c>
    </row>
    <row r="171" spans="3:43" x14ac:dyDescent="0.25">
      <c r="E171" s="27"/>
      <c r="F171" s="70" t="s">
        <v>249</v>
      </c>
      <c r="G171" s="70" t="s">
        <v>167</v>
      </c>
      <c r="H171" s="411"/>
      <c r="I171" s="28"/>
      <c r="J171" s="247">
        <v>0</v>
      </c>
      <c r="K171" s="247">
        <f>K170</f>
        <v>4.3178783754470734E-2</v>
      </c>
      <c r="L171" s="247">
        <f t="shared" si="0"/>
        <v>0.1679291541020364</v>
      </c>
      <c r="M171" s="247">
        <f t="shared" si="0"/>
        <v>0.19367799076496695</v>
      </c>
      <c r="N171" s="247">
        <f t="shared" si="0"/>
        <v>0.59521407137852589</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4.3178783754470734E-2</v>
      </c>
      <c r="L174" s="246">
        <v>0.1679291541020364</v>
      </c>
      <c r="M174" s="246">
        <v>0.19367799076496695</v>
      </c>
      <c r="N174" s="246">
        <v>0.59521407137852589</v>
      </c>
    </row>
    <row r="175" spans="3:43" x14ac:dyDescent="0.25">
      <c r="E175" s="27"/>
      <c r="F175" s="340" t="s">
        <v>248</v>
      </c>
      <c r="G175" s="340" t="s">
        <v>167</v>
      </c>
      <c r="H175" s="410"/>
      <c r="I175" s="300"/>
      <c r="J175" s="356">
        <v>0</v>
      </c>
      <c r="K175" s="356">
        <f>K174</f>
        <v>4.3178783754470734E-2</v>
      </c>
      <c r="L175" s="356">
        <f t="shared" ref="L175:L176" si="1">L174</f>
        <v>0.1679291541020364</v>
      </c>
      <c r="M175" s="356">
        <f t="shared" ref="M175:M176" si="2">M174</f>
        <v>0.19367799076496695</v>
      </c>
      <c r="N175" s="356">
        <f t="shared" ref="N175:N176" si="3">N174</f>
        <v>0.59521407137852589</v>
      </c>
    </row>
    <row r="176" spans="3:43" x14ac:dyDescent="0.25">
      <c r="E176" s="27"/>
      <c r="F176" s="70" t="s">
        <v>249</v>
      </c>
      <c r="G176" s="70" t="s">
        <v>167</v>
      </c>
      <c r="H176" s="411"/>
      <c r="I176" s="28"/>
      <c r="J176" s="247">
        <v>0</v>
      </c>
      <c r="K176" s="247">
        <f>K175</f>
        <v>4.3178783754470734E-2</v>
      </c>
      <c r="L176" s="247">
        <f t="shared" si="1"/>
        <v>0.1679291541020364</v>
      </c>
      <c r="M176" s="247">
        <f t="shared" si="2"/>
        <v>0.19367799076496695</v>
      </c>
      <c r="N176" s="247">
        <f t="shared" si="3"/>
        <v>0.59521407137852589</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4.3178783754470734E-2</v>
      </c>
      <c r="L179" s="246">
        <v>0.1679291541020364</v>
      </c>
      <c r="M179" s="246">
        <v>0.19367799076496695</v>
      </c>
      <c r="N179" s="246">
        <v>0.59521407137852589</v>
      </c>
    </row>
    <row r="180" spans="3:43" x14ac:dyDescent="0.25">
      <c r="E180" s="27"/>
      <c r="F180" s="340" t="s">
        <v>248</v>
      </c>
      <c r="G180" s="340" t="s">
        <v>167</v>
      </c>
      <c r="H180" s="410"/>
      <c r="I180" s="300"/>
      <c r="J180" s="356">
        <v>0</v>
      </c>
      <c r="K180" s="356">
        <f>K179</f>
        <v>4.3178783754470734E-2</v>
      </c>
      <c r="L180" s="356">
        <f t="shared" ref="L180:L181" si="4">L179</f>
        <v>0.1679291541020364</v>
      </c>
      <c r="M180" s="356">
        <f t="shared" ref="M180:M181" si="5">M179</f>
        <v>0.19367799076496695</v>
      </c>
      <c r="N180" s="356">
        <f t="shared" ref="N180:N181" si="6">N179</f>
        <v>0.59521407137852589</v>
      </c>
    </row>
    <row r="181" spans="3:43" x14ac:dyDescent="0.25">
      <c r="E181" s="27"/>
      <c r="F181" s="70" t="s">
        <v>249</v>
      </c>
      <c r="G181" s="70" t="s">
        <v>167</v>
      </c>
      <c r="H181" s="411"/>
      <c r="I181" s="28"/>
      <c r="J181" s="247">
        <v>0</v>
      </c>
      <c r="K181" s="247">
        <f>K180</f>
        <v>4.3178783754470734E-2</v>
      </c>
      <c r="L181" s="247">
        <f t="shared" si="4"/>
        <v>0.1679291541020364</v>
      </c>
      <c r="M181" s="247">
        <f t="shared" si="5"/>
        <v>0.19367799076496695</v>
      </c>
      <c r="N181" s="247">
        <f t="shared" si="6"/>
        <v>0.59521407137852589</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R15:Y16 J16:P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K179:N181 J59:Y66 J50:Y57 J70:Y77 J23:Y30 J126:Y133 J144:Y151 J153:Y160 J182:Y182 J117:Y124 K169:N172 K174:N177 J79:Y86 J88:Y95 J97:Y104 J106:Y113 J32:Y39">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24" activePane="bottomRight" state="frozen"/>
      <selection pane="topRight"/>
      <selection pane="bottomLeft"/>
      <selection pane="bottomRight" activeCell="S42" sqref="S42"/>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6.3829787234042507E-2</v>
      </c>
      <c r="L15" s="248">
        <v>5.2999999999999999E-2</v>
      </c>
      <c r="M15" s="84"/>
      <c r="N15" s="248">
        <v>9.9000000000000005E-2</v>
      </c>
      <c r="O15" s="84"/>
      <c r="P15" s="67"/>
      <c r="Q15" s="248">
        <v>0.37</v>
      </c>
      <c r="R15" s="56"/>
      <c r="S15" s="56"/>
      <c r="U15" s="53" t="s">
        <v>280</v>
      </c>
    </row>
    <row r="17" spans="3:27" x14ac:dyDescent="0.25">
      <c r="E17" s="23" t="s">
        <v>281</v>
      </c>
      <c r="G17" s="23" t="s">
        <v>167</v>
      </c>
      <c r="H17" s="23"/>
      <c r="I17" s="85"/>
      <c r="J17" s="84"/>
      <c r="K17" s="56"/>
      <c r="L17" s="56"/>
      <c r="M17" s="56"/>
      <c r="N17" s="56"/>
      <c r="O17" s="56"/>
      <c r="P17" s="248">
        <v>0.3</v>
      </c>
      <c r="Q17" s="56"/>
      <c r="R17" s="56"/>
      <c r="S17" s="56"/>
    </row>
    <row r="19" spans="3:27" x14ac:dyDescent="0.25">
      <c r="E19" s="23" t="s">
        <v>282</v>
      </c>
      <c r="G19" s="23" t="s">
        <v>283</v>
      </c>
      <c r="I19" t="s">
        <v>154</v>
      </c>
      <c r="J19" s="69"/>
      <c r="K19" s="243">
        <v>1</v>
      </c>
      <c r="L19" s="243">
        <v>1.0189999999999999</v>
      </c>
      <c r="M19" s="243">
        <v>1.0249999999999999</v>
      </c>
      <c r="N19" s="243">
        <v>1.03</v>
      </c>
      <c r="O19" s="243">
        <v>1.0409999999999999</v>
      </c>
      <c r="P19" s="69"/>
      <c r="Q19" s="243">
        <v>1.0509999999999999</v>
      </c>
      <c r="R19" s="243">
        <v>1.07</v>
      </c>
      <c r="S19" s="243">
        <v>1.0820000000000001</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0.17451906214093996</v>
      </c>
      <c r="L21" s="243">
        <f>K21</f>
        <v>0.17451906214093996</v>
      </c>
      <c r="M21" s="243">
        <f t="shared" ref="M21:S21" si="0">L21</f>
        <v>0.17451906214093996</v>
      </c>
      <c r="N21" s="243">
        <f t="shared" si="0"/>
        <v>0.17451906214093996</v>
      </c>
      <c r="O21" s="243">
        <f t="shared" si="0"/>
        <v>0.17451906214093996</v>
      </c>
      <c r="P21" s="243">
        <f t="shared" si="0"/>
        <v>0.17451906214093996</v>
      </c>
      <c r="Q21" s="243">
        <f t="shared" si="0"/>
        <v>0.17451906214093996</v>
      </c>
      <c r="R21" s="243">
        <f t="shared" si="0"/>
        <v>0.17451906214093996</v>
      </c>
      <c r="S21" s="243">
        <f t="shared" si="0"/>
        <v>0.17451906214093996</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0.75</v>
      </c>
      <c r="P26" s="246">
        <v>0.75</v>
      </c>
      <c r="Q26" s="246">
        <v>0.75</v>
      </c>
      <c r="R26" s="246">
        <v>0.95</v>
      </c>
      <c r="S26" s="246">
        <v>0.95</v>
      </c>
    </row>
    <row r="27" spans="3:27" x14ac:dyDescent="0.25">
      <c r="F27" s="23" t="s">
        <v>185</v>
      </c>
      <c r="G27" s="23" t="s">
        <v>167</v>
      </c>
      <c r="J27" s="56"/>
      <c r="K27" s="56"/>
      <c r="L27" s="241">
        <v>0</v>
      </c>
      <c r="M27" s="241">
        <v>0</v>
      </c>
      <c r="N27" s="241">
        <v>0</v>
      </c>
      <c r="O27" s="241">
        <v>0.75</v>
      </c>
      <c r="P27" s="241">
        <v>0.75</v>
      </c>
      <c r="Q27" s="241">
        <v>0.75</v>
      </c>
      <c r="R27" s="241">
        <v>0.95</v>
      </c>
      <c r="S27" s="60"/>
    </row>
    <row r="28" spans="3:27" x14ac:dyDescent="0.25">
      <c r="F28" s="23" t="s">
        <v>184</v>
      </c>
      <c r="G28" s="23" t="s">
        <v>167</v>
      </c>
      <c r="J28" s="56"/>
      <c r="K28" s="56"/>
      <c r="L28" s="241">
        <v>0</v>
      </c>
      <c r="M28" s="241">
        <v>0.36</v>
      </c>
      <c r="N28" s="241">
        <v>0.36</v>
      </c>
      <c r="O28" s="241">
        <v>0.91</v>
      </c>
      <c r="P28" s="241">
        <v>0.91</v>
      </c>
      <c r="Q28" s="241">
        <v>0.91</v>
      </c>
      <c r="R28" s="60"/>
      <c r="S28" s="60"/>
    </row>
    <row r="29" spans="3:27" x14ac:dyDescent="0.25">
      <c r="F29" s="57" t="s">
        <v>183</v>
      </c>
      <c r="G29" s="57" t="s">
        <v>167</v>
      </c>
      <c r="H29" s="28"/>
      <c r="I29" s="28"/>
      <c r="J29" s="58"/>
      <c r="K29" s="58"/>
      <c r="L29" s="247">
        <v>0</v>
      </c>
      <c r="M29" s="247">
        <v>0.36</v>
      </c>
      <c r="N29" s="247">
        <v>0.36</v>
      </c>
      <c r="O29" s="247">
        <v>0.91</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142137662.16616958</v>
      </c>
      <c r="M33" s="243">
        <v>12437166.408048347</v>
      </c>
      <c r="N33" s="243">
        <v>42962929.466743737</v>
      </c>
      <c r="O33" s="243">
        <v>32413031.852078743</v>
      </c>
      <c r="P33" s="243">
        <v>11396558.125982074</v>
      </c>
      <c r="Q33" s="243">
        <v>187169951.60118282</v>
      </c>
      <c r="R33" s="243">
        <v>64966511.35037598</v>
      </c>
      <c r="S33" s="243">
        <v>165090437.37856826</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0.75316578313760674</v>
      </c>
      <c r="L40" s="246">
        <v>0.56697958917103064</v>
      </c>
      <c r="M40" s="246">
        <v>0.56697958917103064</v>
      </c>
      <c r="N40" s="246">
        <v>0.57365600287952934</v>
      </c>
      <c r="O40" s="246">
        <v>0.57365600287952934</v>
      </c>
      <c r="P40" s="246">
        <v>0.56697958917103064</v>
      </c>
      <c r="Q40" s="246">
        <v>0.57365600287952934</v>
      </c>
      <c r="R40" s="246">
        <v>0.57365600287952934</v>
      </c>
      <c r="S40" s="246">
        <v>0.57365600287952934</v>
      </c>
    </row>
    <row r="41" spans="2:27" x14ac:dyDescent="0.25">
      <c r="F41" t="s">
        <v>295</v>
      </c>
      <c r="G41" s="62" t="s">
        <v>167</v>
      </c>
      <c r="J41" s="56"/>
      <c r="K41" s="241">
        <v>0.22807343639901209</v>
      </c>
      <c r="L41" s="241">
        <v>0.35768937180385102</v>
      </c>
      <c r="M41" s="241">
        <v>0.35768937180385102</v>
      </c>
      <c r="N41" s="241">
        <v>0.39688275015487212</v>
      </c>
      <c r="O41" s="241">
        <v>0.39688275015487212</v>
      </c>
      <c r="P41" s="241">
        <v>0.35768937180385102</v>
      </c>
      <c r="Q41" s="241">
        <v>0.39688275015487212</v>
      </c>
      <c r="R41" s="241">
        <v>0.39688275015487212</v>
      </c>
      <c r="S41" s="241">
        <v>0.39688275015487212</v>
      </c>
    </row>
    <row r="42" spans="2:27" x14ac:dyDescent="0.25">
      <c r="F42" s="28" t="s">
        <v>257</v>
      </c>
      <c r="G42" s="70" t="s">
        <v>167</v>
      </c>
      <c r="H42" s="28"/>
      <c r="I42" s="28"/>
      <c r="J42" s="58"/>
      <c r="K42" s="247">
        <v>1.8760780463381158E-2</v>
      </c>
      <c r="L42" s="247">
        <v>7.5331039025118299E-2</v>
      </c>
      <c r="M42" s="247">
        <v>7.5331039025118299E-2</v>
      </c>
      <c r="N42" s="247">
        <v>2.9461246965598514E-2</v>
      </c>
      <c r="O42" s="247">
        <v>2.9461246965598514E-2</v>
      </c>
      <c r="P42" s="247">
        <v>7.5331039025118299E-2</v>
      </c>
      <c r="Q42" s="247">
        <v>2.9461246965598514E-2</v>
      </c>
      <c r="R42" s="247">
        <v>2.9461246965598514E-2</v>
      </c>
      <c r="S42" s="247">
        <v>2.9461246965598514E-2</v>
      </c>
    </row>
    <row r="43" spans="2:27" x14ac:dyDescent="0.25">
      <c r="F43" s="28" t="s">
        <v>296</v>
      </c>
      <c r="G43" s="70" t="s">
        <v>167</v>
      </c>
      <c r="H43" s="28"/>
      <c r="I43" s="28"/>
      <c r="J43" s="58"/>
      <c r="K43" s="247">
        <v>0.61340286082450179</v>
      </c>
      <c r="L43" s="247">
        <v>0.49594759303155361</v>
      </c>
      <c r="M43" s="247">
        <v>0.49594759303155361</v>
      </c>
      <c r="N43" s="247">
        <v>0.50449809054735562</v>
      </c>
      <c r="O43" s="247">
        <v>0.50449809054735562</v>
      </c>
      <c r="P43" s="247">
        <v>0.49594759303155361</v>
      </c>
      <c r="Q43" s="247">
        <v>0.50449809054735562</v>
      </c>
      <c r="R43" s="247">
        <v>0.50449809054735562</v>
      </c>
      <c r="S43" s="247">
        <v>0.50449809054735562</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J21 M15 R15:S15 O15">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K15:L15 N15 Q15 P17">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15" activePane="bottomLeft" state="frozen"/>
      <selection pane="bottomLeft" activeCell="J46" sqref="J46"/>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192.5</v>
      </c>
    </row>
    <row r="17" spans="3:27" x14ac:dyDescent="0.25">
      <c r="E17" s="23" t="s">
        <v>305</v>
      </c>
      <c r="F17" s="23"/>
      <c r="G17" s="12" t="s">
        <v>304</v>
      </c>
      <c r="H17" s="243">
        <v>4213.5</v>
      </c>
    </row>
    <row r="18" spans="3:27" x14ac:dyDescent="0.25">
      <c r="E18" s="57" t="s">
        <v>257</v>
      </c>
      <c r="F18" s="57"/>
      <c r="G18" s="76" t="s">
        <v>304</v>
      </c>
      <c r="H18" s="245">
        <v>4378</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650</v>
      </c>
    </row>
    <row r="22" spans="3:27" x14ac:dyDescent="0.25">
      <c r="E22" t="s">
        <v>295</v>
      </c>
      <c r="G22" s="12" t="s">
        <v>304</v>
      </c>
      <c r="H22" s="243">
        <v>3756</v>
      </c>
    </row>
    <row r="23" spans="3:27" x14ac:dyDescent="0.25">
      <c r="E23" s="28" t="s">
        <v>257</v>
      </c>
      <c r="F23" s="28"/>
      <c r="G23" s="76" t="s">
        <v>304</v>
      </c>
      <c r="H23" s="245">
        <v>4378</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0.33207561272492769</v>
      </c>
      <c r="J30" s="470">
        <v>-6.4481087136414317E-11</v>
      </c>
    </row>
    <row r="31" spans="3:27" x14ac:dyDescent="0.25">
      <c r="E31" s="23" t="s">
        <v>177</v>
      </c>
      <c r="G31" s="62" t="s">
        <v>167</v>
      </c>
      <c r="H31" s="241">
        <v>0.58414695436552877</v>
      </c>
      <c r="J31" s="470">
        <v>-1.3754786198916236E-10</v>
      </c>
    </row>
    <row r="32" spans="3:27" x14ac:dyDescent="0.25">
      <c r="E32" s="23" t="s">
        <v>178</v>
      </c>
      <c r="G32" s="62" t="s">
        <v>167</v>
      </c>
      <c r="H32" s="241">
        <v>0.35899011322721613</v>
      </c>
      <c r="J32" s="470">
        <v>-1.4666645675731615E-10</v>
      </c>
    </row>
    <row r="33" spans="3:27" x14ac:dyDescent="0.25">
      <c r="E33" s="57" t="s">
        <v>179</v>
      </c>
      <c r="F33" s="28"/>
      <c r="G33" s="70" t="s">
        <v>167</v>
      </c>
      <c r="H33" s="247">
        <v>0.22668597434951401</v>
      </c>
      <c r="J33" s="470">
        <v>-1.2219752987263632E-10</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233336769.32982281</v>
      </c>
    </row>
    <row r="41" spans="3:27" x14ac:dyDescent="0.25">
      <c r="E41" t="s">
        <v>312</v>
      </c>
      <c r="G41" t="s">
        <v>277</v>
      </c>
      <c r="H41" s="243">
        <v>986560.15183023561</v>
      </c>
    </row>
    <row r="42" spans="3:27" x14ac:dyDescent="0.25">
      <c r="E42" t="s">
        <v>313</v>
      </c>
      <c r="G42" t="s">
        <v>277</v>
      </c>
      <c r="H42" s="243">
        <v>3053808.3735779361</v>
      </c>
    </row>
    <row r="43" spans="3:27" x14ac:dyDescent="0.25">
      <c r="E43" s="28" t="s">
        <v>314</v>
      </c>
      <c r="F43" s="28"/>
      <c r="G43" s="28" t="s">
        <v>283</v>
      </c>
      <c r="H43" s="245">
        <v>1.1266442534942276</v>
      </c>
    </row>
    <row r="44" spans="3:27" x14ac:dyDescent="0.25">
      <c r="E44" t="s">
        <v>315</v>
      </c>
      <c r="G44" t="s">
        <v>277</v>
      </c>
      <c r="H44" s="88">
        <f>SUM(H40:H42)</f>
        <v>237377137.85523096</v>
      </c>
    </row>
    <row r="45" spans="3:27" x14ac:dyDescent="0.25">
      <c r="E45" t="s">
        <v>316</v>
      </c>
      <c r="G45" t="s">
        <v>277</v>
      </c>
      <c r="H45" s="88">
        <f>H44 * (H43 - 1)</f>
        <v>30062450.420272078</v>
      </c>
    </row>
    <row r="46" spans="3:27" x14ac:dyDescent="0.25">
      <c r="H46" s="79"/>
    </row>
    <row r="47" spans="3:27" x14ac:dyDescent="0.25">
      <c r="E47" t="s">
        <v>317</v>
      </c>
      <c r="G47" t="s">
        <v>277</v>
      </c>
      <c r="H47" s="243">
        <v>469241.53188242204</v>
      </c>
    </row>
    <row r="48" spans="3:27" x14ac:dyDescent="0.25">
      <c r="E48" t="s">
        <v>318</v>
      </c>
      <c r="G48" t="s">
        <v>277</v>
      </c>
      <c r="H48" s="243">
        <v>-11305697.979766998</v>
      </c>
    </row>
    <row r="49" spans="1:8" x14ac:dyDescent="0.25">
      <c r="E49" t="s">
        <v>319</v>
      </c>
      <c r="G49" t="s">
        <v>277</v>
      </c>
      <c r="H49" s="243">
        <v>-6878495.3173423428</v>
      </c>
    </row>
    <row r="50" spans="1:8" x14ac:dyDescent="0.25">
      <c r="E50" t="s">
        <v>320</v>
      </c>
      <c r="G50" t="s">
        <v>277</v>
      </c>
      <c r="H50" s="243">
        <v>1708333.7383399643</v>
      </c>
    </row>
    <row r="51" spans="1:8" x14ac:dyDescent="0.25">
      <c r="E51" t="s">
        <v>321</v>
      </c>
      <c r="G51" t="s">
        <v>277</v>
      </c>
      <c r="H51" s="243">
        <v>188469.99731947648</v>
      </c>
    </row>
    <row r="52" spans="1:8" x14ac:dyDescent="0.25">
      <c r="E52" t="s">
        <v>322</v>
      </c>
      <c r="G52" t="s">
        <v>277</v>
      </c>
      <c r="H52" s="243">
        <v>28798.157735706987</v>
      </c>
    </row>
    <row r="53" spans="1:8" x14ac:dyDescent="0.25">
      <c r="E53" t="s">
        <v>871</v>
      </c>
      <c r="G53" t="s">
        <v>277</v>
      </c>
      <c r="H53" s="243">
        <v>410063.92190812534</v>
      </c>
    </row>
    <row r="54" spans="1:8" x14ac:dyDescent="0.25">
      <c r="E54" t="s">
        <v>872</v>
      </c>
      <c r="G54" t="s">
        <v>277</v>
      </c>
      <c r="H54" s="243">
        <v>799578.29388990486</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-14579707.656033741</v>
      </c>
    </row>
    <row r="58" spans="1:8" x14ac:dyDescent="0.25">
      <c r="H58" s="79"/>
    </row>
    <row r="59" spans="1:8" x14ac:dyDescent="0.25">
      <c r="E59" t="s">
        <v>325</v>
      </c>
      <c r="G59" t="s">
        <v>277</v>
      </c>
      <c r="H59" s="243">
        <v>3407675.3729130467</v>
      </c>
    </row>
    <row r="60" spans="1:8" x14ac:dyDescent="0.25">
      <c r="E60" t="s">
        <v>326</v>
      </c>
      <c r="G60" t="s">
        <v>277</v>
      </c>
      <c r="H60" s="243">
        <v>6362304.6901688194</v>
      </c>
    </row>
    <row r="61" spans="1:8" x14ac:dyDescent="0.25">
      <c r="E61" t="s">
        <v>327</v>
      </c>
      <c r="G61" t="s">
        <v>277</v>
      </c>
      <c r="H61" s="243">
        <v>0</v>
      </c>
    </row>
    <row r="62" spans="1:8" x14ac:dyDescent="0.25">
      <c r="E62" t="s">
        <v>328</v>
      </c>
      <c r="G62" t="s">
        <v>277</v>
      </c>
      <c r="H62" s="243">
        <v>985702.61954820715</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10755682.682630073</v>
      </c>
    </row>
    <row r="71" spans="5:8" x14ac:dyDescent="0.25">
      <c r="H71" s="79"/>
    </row>
    <row r="72" spans="5:8" x14ac:dyDescent="0.25">
      <c r="E72" s="28" t="s">
        <v>337</v>
      </c>
      <c r="F72" s="28"/>
      <c r="G72" s="28" t="s">
        <v>277</v>
      </c>
      <c r="H72" s="245">
        <v>-15350854.519422743</v>
      </c>
    </row>
    <row r="73" spans="5:8" x14ac:dyDescent="0.25">
      <c r="E73" t="s">
        <v>338</v>
      </c>
      <c r="G73" t="s">
        <v>277</v>
      </c>
      <c r="H73" s="88">
        <f>H72 + H70 + H57 + H45 + H44</f>
        <v>248264708.78267664</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248264708.78267664</v>
      </c>
    </row>
    <row r="82" spans="3:27" x14ac:dyDescent="0.25">
      <c r="H82" s="79"/>
    </row>
    <row r="83" spans="3:27" x14ac:dyDescent="0.25">
      <c r="E83" t="s">
        <v>346</v>
      </c>
      <c r="G83" t="s">
        <v>277</v>
      </c>
      <c r="H83" s="243">
        <v>14032157.778684661</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14032157.778684661</v>
      </c>
    </row>
    <row r="88" spans="3:27" x14ac:dyDescent="0.25">
      <c r="E88" s="19" t="s">
        <v>351</v>
      </c>
      <c r="F88" s="19"/>
      <c r="G88" s="19" t="s">
        <v>277</v>
      </c>
      <c r="H88" s="91">
        <f>H81-H87</f>
        <v>234232551.00399196</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7955009.7450720426</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32388059.533700321</v>
      </c>
    </row>
    <row r="104" spans="2:27" x14ac:dyDescent="0.25">
      <c r="F104" s="23" t="s">
        <v>360</v>
      </c>
      <c r="G104" t="s">
        <v>356</v>
      </c>
      <c r="H104" s="243">
        <v>108231080.21192296</v>
      </c>
      <c r="R104" s="78"/>
      <c r="S104" s="78"/>
    </row>
    <row r="105" spans="2:27" x14ac:dyDescent="0.25">
      <c r="F105" s="57" t="s">
        <v>361</v>
      </c>
      <c r="G105" s="28" t="s">
        <v>356</v>
      </c>
      <c r="H105" s="245">
        <v>14922532.479587002</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2021-12-15T15:21:00Z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