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
    </mc:Choice>
  </mc:AlternateContent>
  <workbookProtection lockStructure="1"/>
  <bookViews>
    <workbookView xWindow="22935" yWindow="-4410" windowWidth="30930" windowHeight="16890" tabRatio="933" firstSheet="5"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81" i="87" l="1"/>
  <c r="K181" i="87"/>
  <c r="L180" i="87"/>
  <c r="K180" i="87"/>
  <c r="N180" i="87"/>
  <c r="N181" i="87" s="1"/>
  <c r="M180" i="87"/>
  <c r="M181" i="87" s="1"/>
  <c r="L176" i="87"/>
  <c r="K176" i="87"/>
  <c r="L175" i="87"/>
  <c r="K175" i="87"/>
  <c r="N175" i="87"/>
  <c r="N176" i="87" s="1"/>
  <c r="M175" i="87"/>
  <c r="M176" i="87" s="1"/>
  <c r="L170" i="87"/>
  <c r="L171" i="87" s="1"/>
  <c r="K170" i="87"/>
  <c r="K171" i="87" s="1"/>
  <c r="N170" i="87"/>
  <c r="N171" i="87" s="1"/>
  <c r="M170" i="87"/>
  <c r="M171" i="87" s="1"/>
  <c r="L21" i="86" l="1"/>
  <c r="M21" i="86" l="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S39" i="112" l="1"/>
  <c r="K39" i="112"/>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W51" i="112" l="1"/>
  <c r="V51" i="112"/>
  <c r="U51" i="112"/>
  <c r="S51" i="112"/>
  <c r="T51" i="112"/>
  <c r="M51" i="112"/>
  <c r="R51" i="112"/>
  <c r="K51" i="112"/>
  <c r="Q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O415" i="22" l="1"/>
  <c r="O507" i="22" s="1"/>
  <c r="Y57" i="41" s="1"/>
  <c r="K354" i="22"/>
  <c r="K487" i="22" s="1"/>
  <c r="K54" i="41" s="1"/>
  <c r="L413" i="22"/>
  <c r="L495" i="22" s="1"/>
  <c r="N55" i="41" s="1"/>
  <c r="N358" i="22"/>
  <c r="N511" i="22" s="1"/>
  <c r="R58" i="41" s="1"/>
  <c r="N445" i="22"/>
  <c r="N514" i="22" s="1"/>
  <c r="U58" i="41" s="1"/>
  <c r="P386" i="22"/>
  <c r="P506" i="22" s="1"/>
  <c r="AC57" i="41" s="1"/>
  <c r="P444" i="22"/>
  <c r="P508" i="22" s="1"/>
  <c r="AE57" i="41" s="1"/>
  <c r="P416" i="22"/>
  <c r="L412" i="22"/>
  <c r="L489" i="22" s="1"/>
  <c r="N54" i="41" s="1"/>
  <c r="P384" i="22"/>
  <c r="P494" i="22" s="1"/>
  <c r="AC55" i="41" s="1"/>
  <c r="N415" i="22"/>
  <c r="N507" i="22" s="1"/>
  <c r="T57" i="41" s="1"/>
  <c r="M358" i="22"/>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P513" i="22"/>
  <c r="AD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82" i="80" l="1"/>
  <c r="U82" i="80"/>
  <c r="T167" i="72"/>
  <c r="T202" i="72" s="1"/>
  <c r="T232" i="72" s="1"/>
  <c r="W105" i="80"/>
  <c r="X165" i="72"/>
  <c r="X200" i="72" s="1"/>
  <c r="X230" i="72" s="1"/>
  <c r="U162" i="72"/>
  <c r="U197" i="72" s="1"/>
  <c r="U227" i="72" s="1"/>
  <c r="X166" i="72"/>
  <c r="X201" i="72" s="1"/>
  <c r="X231" i="72" s="1"/>
  <c r="U128" i="80"/>
  <c r="U142" i="80" s="1"/>
  <c r="U168" i="80"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L269"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29" i="41" s="1"/>
  <c r="AA48" i="41" s="1"/>
  <c r="AA47" i="65" s="1"/>
  <c r="AA43" i="82" s="1"/>
  <c r="N51" i="112"/>
  <c r="N29" i="41" s="1"/>
  <c r="T48" i="41" s="1"/>
  <c r="T47" i="65" s="1"/>
  <c r="T43" i="82" s="1"/>
  <c r="P51" i="112"/>
  <c r="P55" i="112" s="1"/>
  <c r="L51" i="112"/>
  <c r="L29" i="41" s="1"/>
  <c r="M48" i="41" s="1"/>
  <c r="M47" i="65" s="1"/>
  <c r="M43" i="82" s="1"/>
  <c r="J29" i="41"/>
  <c r="J48" i="41" s="1"/>
  <c r="J47" i="65" s="1"/>
  <c r="J43" i="82" s="1"/>
  <c r="J59" i="112"/>
  <c r="J55" i="112"/>
  <c r="N43" i="53"/>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9" i="112" l="1"/>
  <c r="O55" i="112"/>
  <c r="O65" i="112" s="1"/>
  <c r="O59" i="112"/>
  <c r="N55" i="112"/>
  <c r="L59" i="112"/>
  <c r="L55" i="112"/>
  <c r="P59" i="112"/>
  <c r="P29" i="41"/>
  <c r="AB48" i="41" s="1"/>
  <c r="AB47" i="65" s="1"/>
  <c r="AB43" i="82" s="1"/>
  <c r="J65" i="112"/>
  <c r="U48" i="41"/>
  <c r="U47" i="65" s="1"/>
  <c r="U43" i="82" s="1"/>
  <c r="X48" i="41"/>
  <c r="X47" i="65" s="1"/>
  <c r="X43" i="82" s="1"/>
  <c r="V48" i="41"/>
  <c r="V47" i="65" s="1"/>
  <c r="V43" i="82" s="1"/>
  <c r="O48" i="41"/>
  <c r="O47" i="65" s="1"/>
  <c r="O43" i="82" s="1"/>
  <c r="Y48" i="41"/>
  <c r="Y47" i="65" s="1"/>
  <c r="Y43" i="82" s="1"/>
  <c r="R48" i="41"/>
  <c r="R47" i="65" s="1"/>
  <c r="R43" i="82" s="1"/>
  <c r="Z48" i="41"/>
  <c r="Z47" i="65" s="1"/>
  <c r="Z43" i="82" s="1"/>
  <c r="W48" i="41"/>
  <c r="W47" i="65" s="1"/>
  <c r="W43" i="82" s="1"/>
  <c r="S48" i="41"/>
  <c r="S47" i="65" s="1"/>
  <c r="S43" i="82" s="1"/>
  <c r="P48" i="41"/>
  <c r="P47" i="65" s="1"/>
  <c r="P43" i="82" s="1"/>
  <c r="N48" i="41"/>
  <c r="N47" i="65" s="1"/>
  <c r="N43" i="82" s="1"/>
  <c r="L48" i="41"/>
  <c r="L47" i="65" s="1"/>
  <c r="L43" i="82" s="1"/>
  <c r="N259" i="80"/>
  <c r="N256" i="80"/>
  <c r="N258" i="80"/>
  <c r="N255" i="80"/>
  <c r="N254" i="80"/>
  <c r="N253" i="80"/>
  <c r="N257" i="80"/>
  <c r="N252" i="80"/>
  <c r="N79" i="53"/>
  <c r="N85" i="53" s="1"/>
  <c r="N77" i="53"/>
  <c r="N83" i="53" s="1"/>
  <c r="N20" i="74"/>
  <c r="N204" i="80"/>
  <c r="N206" i="80" s="1"/>
  <c r="H57" i="112" l="1"/>
  <c r="H86" i="105" s="1"/>
  <c r="H129" i="105" s="1"/>
  <c r="N65" i="112"/>
  <c r="AC48" i="41"/>
  <c r="AC47" i="65" s="1"/>
  <c r="AC43" i="82" s="1"/>
  <c r="H61" i="112"/>
  <c r="H87" i="105" s="1"/>
  <c r="H130" i="105" s="1"/>
  <c r="L65" i="112"/>
  <c r="P65" i="112"/>
  <c r="AE48" i="41"/>
  <c r="AE47" i="65" s="1"/>
  <c r="AE43" i="82" s="1"/>
  <c r="AD48" i="41"/>
  <c r="AD47" i="65" s="1"/>
  <c r="AD43" i="82" s="1"/>
  <c r="AF48" i="41"/>
  <c r="AF47" i="65" s="1"/>
  <c r="AF43" i="82" s="1"/>
  <c r="N91" i="53"/>
  <c r="N93" i="53" s="1"/>
  <c r="N72" i="74"/>
  <c r="N74" i="74"/>
  <c r="N77" i="74"/>
  <c r="N75" i="74"/>
  <c r="N78" i="74"/>
  <c r="N76" i="74"/>
  <c r="N73" i="74"/>
  <c r="H67" i="112" l="1"/>
  <c r="H69" i="112" s="1"/>
  <c r="H71" i="112"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2" i="105" l="1"/>
  <c r="AG141" i="105"/>
  <c r="H169" i="53" l="1"/>
  <c r="H113" i="53"/>
  <c r="U184" i="53" s="1"/>
  <c r="U252" i="53" s="1"/>
  <c r="U295" i="53" s="1"/>
  <c r="H114" i="53"/>
  <c r="H135" i="53"/>
  <c r="H119" i="53"/>
  <c r="K184" i="53"/>
  <c r="K252" i="53" s="1"/>
  <c r="K295" i="53" s="1"/>
  <c r="W184" i="53"/>
  <c r="W252" i="53" s="1"/>
  <c r="W295" i="53" s="1"/>
  <c r="L219" i="53"/>
  <c r="L259" i="53" s="1"/>
  <c r="L302" i="53" s="1"/>
  <c r="U219" i="53"/>
  <c r="U259" i="53" s="1"/>
  <c r="U302" i="53" s="1"/>
  <c r="S219" i="53"/>
  <c r="S259" i="53" s="1"/>
  <c r="S302" i="53" s="1"/>
  <c r="P219" i="53"/>
  <c r="P259" i="53" s="1"/>
  <c r="P302" i="53" s="1"/>
  <c r="V219" i="53"/>
  <c r="V259" i="53" s="1"/>
  <c r="V302" i="53" s="1"/>
  <c r="H172" i="53"/>
  <c r="Q219" i="53" s="1"/>
  <c r="Q259" i="53" s="1"/>
  <c r="Q302" i="53" s="1"/>
  <c r="X219" i="53"/>
  <c r="X259" i="53" s="1"/>
  <c r="X302" i="53" s="1"/>
  <c r="N219" i="53"/>
  <c r="N259" i="53" s="1"/>
  <c r="N302" i="53" s="1"/>
  <c r="T219" i="53"/>
  <c r="T259" i="53" s="1"/>
  <c r="T302" i="53" s="1"/>
  <c r="J219" i="53"/>
  <c r="J259" i="53" s="1"/>
  <c r="J302" i="53" s="1"/>
  <c r="W219" i="53"/>
  <c r="W259" i="53" s="1"/>
  <c r="W302" i="53" s="1"/>
  <c r="O219" i="53"/>
  <c r="O259" i="53" s="1"/>
  <c r="O302" i="53" s="1"/>
  <c r="M219" i="53"/>
  <c r="M259" i="53" s="1"/>
  <c r="M302" i="53" s="1"/>
  <c r="Y219" i="53"/>
  <c r="Y259" i="53" s="1"/>
  <c r="Y302" i="53" s="1"/>
  <c r="R219" i="53"/>
  <c r="R259" i="53" s="1"/>
  <c r="R302" i="53" s="1"/>
  <c r="K219" i="53"/>
  <c r="K259" i="53" s="1"/>
  <c r="K302" i="53" s="1"/>
  <c r="Q182" i="53"/>
  <c r="Q230" i="53" s="1"/>
  <c r="Q273" i="53" s="1"/>
  <c r="H112" i="53" l="1"/>
  <c r="H121" i="53"/>
  <c r="R184" i="53"/>
  <c r="R252" i="53" s="1"/>
  <c r="R295" i="53" s="1"/>
  <c r="R117" i="80" s="1"/>
  <c r="R129" i="80" s="1"/>
  <c r="X184" i="53"/>
  <c r="X252" i="53" s="1"/>
  <c r="X295" i="53" s="1"/>
  <c r="T184" i="53"/>
  <c r="T252" i="53" s="1"/>
  <c r="T295" i="53" s="1"/>
  <c r="N184" i="53"/>
  <c r="N252" i="53" s="1"/>
  <c r="N295" i="53" s="1"/>
  <c r="H137" i="53"/>
  <c r="H152" i="53"/>
  <c r="L184" i="53"/>
  <c r="L252" i="53" s="1"/>
  <c r="L295" i="53" s="1"/>
  <c r="P184" i="53"/>
  <c r="P252" i="53" s="1"/>
  <c r="P295" i="53" s="1"/>
  <c r="J184" i="53"/>
  <c r="J252" i="53" s="1"/>
  <c r="J295" i="53" s="1"/>
  <c r="H154" i="53"/>
  <c r="H144" i="53"/>
  <c r="X203" i="53" s="1"/>
  <c r="X245" i="53" s="1"/>
  <c r="X288" i="53" s="1"/>
  <c r="H128" i="53"/>
  <c r="M184" i="53"/>
  <c r="M252" i="53" s="1"/>
  <c r="M295" i="53" s="1"/>
  <c r="H153" i="53"/>
  <c r="Y184" i="53"/>
  <c r="Y252" i="53" s="1"/>
  <c r="Y295" i="53" s="1"/>
  <c r="V184" i="53"/>
  <c r="V252" i="53" s="1"/>
  <c r="V295" i="53" s="1"/>
  <c r="O184" i="53"/>
  <c r="O252" i="53" s="1"/>
  <c r="O295" i="53" s="1"/>
  <c r="O117" i="80" s="1"/>
  <c r="O129" i="80" s="1"/>
  <c r="H162" i="53"/>
  <c r="Q212" i="53" s="1"/>
  <c r="Q236" i="53" s="1"/>
  <c r="Q279" i="53" s="1"/>
  <c r="H122" i="53"/>
  <c r="H129" i="53"/>
  <c r="H160" i="53"/>
  <c r="X213" i="53" s="1"/>
  <c r="X247" i="53" s="1"/>
  <c r="X290" i="53" s="1"/>
  <c r="H136" i="53"/>
  <c r="H120" i="53"/>
  <c r="H170" i="53"/>
  <c r="H145" i="53"/>
  <c r="H146" i="53"/>
  <c r="H147" i="53" s="1"/>
  <c r="Q203" i="53" s="1"/>
  <c r="Q245" i="53" s="1"/>
  <c r="Q288" i="53" s="1"/>
  <c r="H138" i="53"/>
  <c r="H161" i="53"/>
  <c r="H130" i="53"/>
  <c r="Q192" i="53" s="1"/>
  <c r="Q232" i="53" s="1"/>
  <c r="Q275" i="53" s="1"/>
  <c r="H168" i="53"/>
  <c r="H116" i="53"/>
  <c r="Q184" i="53" s="1"/>
  <c r="Q252" i="53" s="1"/>
  <c r="Q295" i="53" s="1"/>
  <c r="S184" i="53"/>
  <c r="S252" i="53" s="1"/>
  <c r="S295" i="53" s="1"/>
  <c r="O218" i="53"/>
  <c r="O248" i="53" s="1"/>
  <c r="O291" i="53" s="1"/>
  <c r="N218" i="53"/>
  <c r="N248" i="53" s="1"/>
  <c r="N291" i="53" s="1"/>
  <c r="M218" i="53"/>
  <c r="M248" i="53" s="1"/>
  <c r="M291" i="53" s="1"/>
  <c r="J218" i="53"/>
  <c r="J248" i="53" s="1"/>
  <c r="J291" i="53" s="1"/>
  <c r="W218" i="53"/>
  <c r="W248" i="53" s="1"/>
  <c r="W291" i="53" s="1"/>
  <c r="L218" i="53"/>
  <c r="L248" i="53" s="1"/>
  <c r="L291" i="53" s="1"/>
  <c r="X218" i="53"/>
  <c r="X248" i="53" s="1"/>
  <c r="X291" i="53" s="1"/>
  <c r="V218" i="53"/>
  <c r="V248" i="53" s="1"/>
  <c r="V291" i="53" s="1"/>
  <c r="T218" i="53"/>
  <c r="T248" i="53" s="1"/>
  <c r="T291" i="53" s="1"/>
  <c r="Y218" i="53"/>
  <c r="Y248" i="53" s="1"/>
  <c r="Y291" i="53" s="1"/>
  <c r="K218" i="53"/>
  <c r="K248" i="53" s="1"/>
  <c r="K291" i="53" s="1"/>
  <c r="U218" i="53"/>
  <c r="U248" i="53" s="1"/>
  <c r="U291" i="53" s="1"/>
  <c r="P218" i="53"/>
  <c r="P248" i="53" s="1"/>
  <c r="P291" i="53" s="1"/>
  <c r="R218" i="53"/>
  <c r="R248" i="53" s="1"/>
  <c r="R291" i="53" s="1"/>
  <c r="S218" i="53"/>
  <c r="S248" i="53" s="1"/>
  <c r="S291" i="53" s="1"/>
  <c r="J114" i="83"/>
  <c r="J219" i="83" s="1"/>
  <c r="J91" i="71" s="1"/>
  <c r="J196" i="71" s="1"/>
  <c r="J124" i="80"/>
  <c r="J136" i="80" s="1"/>
  <c r="O107" i="83"/>
  <c r="O212" i="83" s="1"/>
  <c r="O84" i="71" s="1"/>
  <c r="O189" i="71" s="1"/>
  <c r="Q53" i="86"/>
  <c r="H151" i="53"/>
  <c r="T114" i="83"/>
  <c r="T219" i="83" s="1"/>
  <c r="T91" i="71" s="1"/>
  <c r="T196" i="71" s="1"/>
  <c r="T124" i="80"/>
  <c r="T136" i="80" s="1"/>
  <c r="U107" i="83"/>
  <c r="U212" i="83" s="1"/>
  <c r="U84" i="71" s="1"/>
  <c r="U189" i="71" s="1"/>
  <c r="U117" i="80"/>
  <c r="U129" i="80" s="1"/>
  <c r="M199" i="53"/>
  <c r="M255" i="53" s="1"/>
  <c r="M298" i="53" s="1"/>
  <c r="V199" i="53"/>
  <c r="V255" i="53" s="1"/>
  <c r="V298" i="53" s="1"/>
  <c r="P199" i="53"/>
  <c r="P255" i="53" s="1"/>
  <c r="P298" i="53" s="1"/>
  <c r="T199" i="53"/>
  <c r="T255" i="53" s="1"/>
  <c r="T298" i="53" s="1"/>
  <c r="W199" i="53"/>
  <c r="W255" i="53" s="1"/>
  <c r="W298" i="53" s="1"/>
  <c r="X199" i="53"/>
  <c r="X255" i="53" s="1"/>
  <c r="X298" i="53" s="1"/>
  <c r="K199" i="53"/>
  <c r="K255" i="53" s="1"/>
  <c r="K298" i="53" s="1"/>
  <c r="N199" i="53"/>
  <c r="N255" i="53" s="1"/>
  <c r="N298" i="53" s="1"/>
  <c r="H140" i="53"/>
  <c r="Q199" i="53" s="1"/>
  <c r="Q255" i="53" s="1"/>
  <c r="Q298" i="53" s="1"/>
  <c r="O199" i="53"/>
  <c r="O255" i="53" s="1"/>
  <c r="O298" i="53" s="1"/>
  <c r="J199" i="53"/>
  <c r="J255" i="53" s="1"/>
  <c r="J298" i="53" s="1"/>
  <c r="L199" i="53"/>
  <c r="L255" i="53" s="1"/>
  <c r="L298" i="53" s="1"/>
  <c r="U199" i="53"/>
  <c r="U255" i="53" s="1"/>
  <c r="U298" i="53" s="1"/>
  <c r="Y199" i="53"/>
  <c r="Y255" i="53" s="1"/>
  <c r="Y298" i="53" s="1"/>
  <c r="S199" i="53"/>
  <c r="S255" i="53" s="1"/>
  <c r="S298" i="53" s="1"/>
  <c r="R199" i="53"/>
  <c r="R255" i="53" s="1"/>
  <c r="R298" i="53" s="1"/>
  <c r="S193" i="53"/>
  <c r="S243" i="53" s="1"/>
  <c r="S286" i="53" s="1"/>
  <c r="L193" i="53"/>
  <c r="L243" i="53" s="1"/>
  <c r="L286" i="53" s="1"/>
  <c r="V193" i="53"/>
  <c r="V243" i="53" s="1"/>
  <c r="V286" i="53" s="1"/>
  <c r="J193" i="53"/>
  <c r="J243" i="53" s="1"/>
  <c r="J286" i="53" s="1"/>
  <c r="U193" i="53"/>
  <c r="U243" i="53" s="1"/>
  <c r="U286" i="53" s="1"/>
  <c r="P193" i="53"/>
  <c r="P243" i="53" s="1"/>
  <c r="P286" i="53" s="1"/>
  <c r="Y193" i="53"/>
  <c r="Y243" i="53" s="1"/>
  <c r="Y286" i="53" s="1"/>
  <c r="K193" i="53"/>
  <c r="K243" i="53" s="1"/>
  <c r="K286" i="53" s="1"/>
  <c r="T193" i="53"/>
  <c r="T243" i="53" s="1"/>
  <c r="T286" i="53" s="1"/>
  <c r="N193" i="53"/>
  <c r="N243" i="53" s="1"/>
  <c r="N286" i="53" s="1"/>
  <c r="X193" i="53"/>
  <c r="X243" i="53" s="1"/>
  <c r="X286" i="53" s="1"/>
  <c r="M193" i="53"/>
  <c r="M243" i="53" s="1"/>
  <c r="M286" i="53" s="1"/>
  <c r="O193" i="53"/>
  <c r="O243" i="53" s="1"/>
  <c r="O286" i="53" s="1"/>
  <c r="W193" i="53"/>
  <c r="W243" i="53" s="1"/>
  <c r="W286" i="53" s="1"/>
  <c r="R193" i="53"/>
  <c r="R243" i="53" s="1"/>
  <c r="R286" i="53" s="1"/>
  <c r="L183" i="53"/>
  <c r="L241" i="53" s="1"/>
  <c r="L284" i="53" s="1"/>
  <c r="U183" i="53"/>
  <c r="U241" i="53" s="1"/>
  <c r="U284" i="53" s="1"/>
  <c r="O183" i="53"/>
  <c r="O241" i="53" s="1"/>
  <c r="O284" i="53" s="1"/>
  <c r="X183" i="53"/>
  <c r="X241" i="53" s="1"/>
  <c r="X284" i="53" s="1"/>
  <c r="K183" i="53"/>
  <c r="K241" i="53" s="1"/>
  <c r="K284" i="53" s="1"/>
  <c r="N183" i="53"/>
  <c r="N241" i="53" s="1"/>
  <c r="N284" i="53" s="1"/>
  <c r="Y183" i="53"/>
  <c r="Y241" i="53" s="1"/>
  <c r="Y284" i="53" s="1"/>
  <c r="M183" i="53"/>
  <c r="M241" i="53" s="1"/>
  <c r="M284" i="53" s="1"/>
  <c r="J183" i="53"/>
  <c r="J241" i="53" s="1"/>
  <c r="J284" i="53" s="1"/>
  <c r="W183" i="53"/>
  <c r="W241" i="53" s="1"/>
  <c r="W284" i="53" s="1"/>
  <c r="T183" i="53"/>
  <c r="T241" i="53" s="1"/>
  <c r="T284" i="53" s="1"/>
  <c r="P183" i="53"/>
  <c r="P241" i="53" s="1"/>
  <c r="P284" i="53" s="1"/>
  <c r="V183" i="53"/>
  <c r="V241" i="53" s="1"/>
  <c r="V284" i="53" s="1"/>
  <c r="S183" i="53"/>
  <c r="S241" i="53" s="1"/>
  <c r="S284" i="53" s="1"/>
  <c r="R183" i="53"/>
  <c r="R241" i="53" s="1"/>
  <c r="R284" i="53" s="1"/>
  <c r="U194" i="53"/>
  <c r="U254" i="53" s="1"/>
  <c r="U297" i="53" s="1"/>
  <c r="P194" i="53"/>
  <c r="P254" i="53" s="1"/>
  <c r="P297" i="53" s="1"/>
  <c r="L194" i="53"/>
  <c r="L254" i="53" s="1"/>
  <c r="L297" i="53" s="1"/>
  <c r="W194" i="53"/>
  <c r="W254" i="53" s="1"/>
  <c r="W297" i="53" s="1"/>
  <c r="T194" i="53"/>
  <c r="T254" i="53" s="1"/>
  <c r="T297" i="53" s="1"/>
  <c r="J194" i="53"/>
  <c r="J254" i="53" s="1"/>
  <c r="J297" i="53" s="1"/>
  <c r="O194" i="53"/>
  <c r="O254" i="53" s="1"/>
  <c r="O297" i="53" s="1"/>
  <c r="N194" i="53"/>
  <c r="N254" i="53" s="1"/>
  <c r="N297" i="53" s="1"/>
  <c r="K194" i="53"/>
  <c r="K254" i="53" s="1"/>
  <c r="K297" i="53" s="1"/>
  <c r="Y194" i="53"/>
  <c r="Y254" i="53" s="1"/>
  <c r="Y297" i="53" s="1"/>
  <c r="M194" i="53"/>
  <c r="M254" i="53" s="1"/>
  <c r="M297" i="53" s="1"/>
  <c r="V194" i="53"/>
  <c r="V254" i="53" s="1"/>
  <c r="V297" i="53" s="1"/>
  <c r="H132" i="53"/>
  <c r="Q194" i="53" s="1"/>
  <c r="Q254" i="53" s="1"/>
  <c r="Q297" i="53" s="1"/>
  <c r="X194" i="53"/>
  <c r="X254" i="53" s="1"/>
  <c r="X297" i="53" s="1"/>
  <c r="S194" i="53"/>
  <c r="S254" i="53" s="1"/>
  <c r="S297" i="53" s="1"/>
  <c r="R194" i="53"/>
  <c r="R254" i="53" s="1"/>
  <c r="R297" i="53" s="1"/>
  <c r="T189" i="53"/>
  <c r="T253" i="53" s="1"/>
  <c r="T296" i="53" s="1"/>
  <c r="P189" i="53"/>
  <c r="P253" i="53" s="1"/>
  <c r="P296" i="53" s="1"/>
  <c r="Y189" i="53"/>
  <c r="Y253" i="53" s="1"/>
  <c r="Y296" i="53" s="1"/>
  <c r="K189" i="53"/>
  <c r="K253" i="53" s="1"/>
  <c r="K296" i="53" s="1"/>
  <c r="U189" i="53"/>
  <c r="U253" i="53" s="1"/>
  <c r="U296" i="53" s="1"/>
  <c r="H124" i="53"/>
  <c r="Q189" i="53" s="1"/>
  <c r="Q253" i="53" s="1"/>
  <c r="Q296" i="53" s="1"/>
  <c r="L189" i="53"/>
  <c r="L253" i="53" s="1"/>
  <c r="L296" i="53" s="1"/>
  <c r="J189" i="53"/>
  <c r="J253" i="53" s="1"/>
  <c r="J296" i="53" s="1"/>
  <c r="O189" i="53"/>
  <c r="O253" i="53" s="1"/>
  <c r="O296" i="53" s="1"/>
  <c r="W189" i="53"/>
  <c r="W253" i="53" s="1"/>
  <c r="W296" i="53" s="1"/>
  <c r="X189" i="53"/>
  <c r="X253" i="53" s="1"/>
  <c r="X296" i="53" s="1"/>
  <c r="N189" i="53"/>
  <c r="N253" i="53" s="1"/>
  <c r="N296" i="53" s="1"/>
  <c r="V189" i="53"/>
  <c r="V253" i="53" s="1"/>
  <c r="V296" i="53" s="1"/>
  <c r="M189" i="53"/>
  <c r="M253" i="53" s="1"/>
  <c r="M296" i="53" s="1"/>
  <c r="S189" i="53"/>
  <c r="S253" i="53" s="1"/>
  <c r="S296" i="53" s="1"/>
  <c r="R189" i="53"/>
  <c r="R253" i="53" s="1"/>
  <c r="R296" i="53" s="1"/>
  <c r="Y114" i="83"/>
  <c r="Y219" i="83" s="1"/>
  <c r="Y91" i="71" s="1"/>
  <c r="Y196" i="71" s="1"/>
  <c r="Y124" i="80"/>
  <c r="Y136" i="80" s="1"/>
  <c r="N124" i="80"/>
  <c r="N136" i="80" s="1"/>
  <c r="N114" i="83"/>
  <c r="N219" i="83" s="1"/>
  <c r="N91" i="71" s="1"/>
  <c r="N196" i="71" s="1"/>
  <c r="U124" i="80"/>
  <c r="U136" i="80" s="1"/>
  <c r="U114" i="83"/>
  <c r="U219" i="83" s="1"/>
  <c r="U91" i="71" s="1"/>
  <c r="U196" i="71" s="1"/>
  <c r="W117" i="80"/>
  <c r="W129" i="80" s="1"/>
  <c r="W107" i="83"/>
  <c r="W212" i="83" s="1"/>
  <c r="W84" i="71" s="1"/>
  <c r="W189" i="71" s="1"/>
  <c r="K117" i="80"/>
  <c r="K129" i="80" s="1"/>
  <c r="K107" i="83"/>
  <c r="K212" i="83" s="1"/>
  <c r="K84" i="71" s="1"/>
  <c r="K189" i="71" s="1"/>
  <c r="O187" i="53"/>
  <c r="O231" i="53" s="1"/>
  <c r="O274" i="53" s="1"/>
  <c r="J187" i="53"/>
  <c r="J231" i="53" s="1"/>
  <c r="J274" i="53" s="1"/>
  <c r="N187" i="53"/>
  <c r="N231" i="53" s="1"/>
  <c r="N274" i="53" s="1"/>
  <c r="Y187" i="53"/>
  <c r="Y231" i="53" s="1"/>
  <c r="Y274" i="53" s="1"/>
  <c r="M187" i="53"/>
  <c r="M231" i="53" s="1"/>
  <c r="M274" i="53" s="1"/>
  <c r="X187" i="53"/>
  <c r="X231" i="53" s="1"/>
  <c r="X274" i="53" s="1"/>
  <c r="S187" i="53"/>
  <c r="S231" i="53" s="1"/>
  <c r="S274" i="53" s="1"/>
  <c r="T187" i="53"/>
  <c r="T231" i="53" s="1"/>
  <c r="T274" i="53" s="1"/>
  <c r="V187" i="53"/>
  <c r="V231" i="53" s="1"/>
  <c r="V274" i="53" s="1"/>
  <c r="L187" i="53"/>
  <c r="L231" i="53" s="1"/>
  <c r="L274" i="53" s="1"/>
  <c r="R187" i="53"/>
  <c r="R231" i="53" s="1"/>
  <c r="R274" i="53" s="1"/>
  <c r="K187" i="53"/>
  <c r="K231" i="53" s="1"/>
  <c r="K274" i="53" s="1"/>
  <c r="W187" i="53"/>
  <c r="W231" i="53" s="1"/>
  <c r="W274" i="53" s="1"/>
  <c r="U187" i="53"/>
  <c r="U231" i="53" s="1"/>
  <c r="U274" i="53" s="1"/>
  <c r="P187" i="53"/>
  <c r="P231" i="53" s="1"/>
  <c r="P274" i="53" s="1"/>
  <c r="K124" i="80"/>
  <c r="K136" i="80" s="1"/>
  <c r="K114" i="83"/>
  <c r="K219" i="83" s="1"/>
  <c r="K91" i="71" s="1"/>
  <c r="K196" i="71" s="1"/>
  <c r="V117" i="80"/>
  <c r="V129" i="80" s="1"/>
  <c r="V107" i="83"/>
  <c r="V212" i="83" s="1"/>
  <c r="V84" i="71" s="1"/>
  <c r="V189" i="71" s="1"/>
  <c r="H155" i="53"/>
  <c r="Q208" i="53" s="1"/>
  <c r="Q246" i="53" s="1"/>
  <c r="Q289" i="53" s="1"/>
  <c r="Q207" i="53"/>
  <c r="Q235" i="53" s="1"/>
  <c r="Q278" i="53" s="1"/>
  <c r="R114" i="83"/>
  <c r="R219" i="83" s="1"/>
  <c r="R91" i="71" s="1"/>
  <c r="R196" i="71" s="1"/>
  <c r="R124" i="80"/>
  <c r="R136" i="80" s="1"/>
  <c r="S107" i="83"/>
  <c r="S212" i="83" s="1"/>
  <c r="S84" i="71" s="1"/>
  <c r="S189" i="71" s="1"/>
  <c r="S117" i="80"/>
  <c r="S129" i="80" s="1"/>
  <c r="N208" i="53"/>
  <c r="N246" i="53" s="1"/>
  <c r="N289" i="53" s="1"/>
  <c r="K208" i="53"/>
  <c r="K246" i="53" s="1"/>
  <c r="K289" i="53" s="1"/>
  <c r="L208" i="53"/>
  <c r="L246" i="53" s="1"/>
  <c r="L289" i="53" s="1"/>
  <c r="W208" i="53"/>
  <c r="W246" i="53" s="1"/>
  <c r="W289" i="53" s="1"/>
  <c r="M208" i="53"/>
  <c r="M246" i="53" s="1"/>
  <c r="M289" i="53" s="1"/>
  <c r="P208" i="53"/>
  <c r="P246" i="53" s="1"/>
  <c r="P289" i="53" s="1"/>
  <c r="V208" i="53"/>
  <c r="V246" i="53" s="1"/>
  <c r="V289" i="53" s="1"/>
  <c r="Y208" i="53"/>
  <c r="Y246" i="53" s="1"/>
  <c r="Y289" i="53" s="1"/>
  <c r="O208" i="53"/>
  <c r="O246" i="53" s="1"/>
  <c r="O289" i="53" s="1"/>
  <c r="X208" i="53"/>
  <c r="X246" i="53" s="1"/>
  <c r="X289" i="53" s="1"/>
  <c r="J208" i="53"/>
  <c r="J246" i="53" s="1"/>
  <c r="J289" i="53" s="1"/>
  <c r="U208" i="53"/>
  <c r="U246" i="53" s="1"/>
  <c r="U289" i="53" s="1"/>
  <c r="T208" i="53"/>
  <c r="T246" i="53" s="1"/>
  <c r="T289" i="53" s="1"/>
  <c r="S208" i="53"/>
  <c r="S246" i="53" s="1"/>
  <c r="S289" i="53" s="1"/>
  <c r="R208" i="53"/>
  <c r="R246" i="53" s="1"/>
  <c r="R289" i="53" s="1"/>
  <c r="Y198" i="53"/>
  <c r="Y244" i="53" s="1"/>
  <c r="Y287" i="53" s="1"/>
  <c r="P198" i="53"/>
  <c r="P244" i="53" s="1"/>
  <c r="P287" i="53" s="1"/>
  <c r="T198" i="53"/>
  <c r="T244" i="53" s="1"/>
  <c r="T287" i="53" s="1"/>
  <c r="V198" i="53"/>
  <c r="V244" i="53" s="1"/>
  <c r="V287" i="53" s="1"/>
  <c r="L198" i="53"/>
  <c r="L244" i="53" s="1"/>
  <c r="L287" i="53" s="1"/>
  <c r="S198" i="53"/>
  <c r="S244" i="53" s="1"/>
  <c r="S287" i="53" s="1"/>
  <c r="U198" i="53"/>
  <c r="U244" i="53" s="1"/>
  <c r="U287" i="53" s="1"/>
  <c r="J198" i="53"/>
  <c r="J244" i="53" s="1"/>
  <c r="J287" i="53" s="1"/>
  <c r="R198" i="53"/>
  <c r="R244" i="53" s="1"/>
  <c r="R287" i="53" s="1"/>
  <c r="N198" i="53"/>
  <c r="N244" i="53" s="1"/>
  <c r="N287" i="53" s="1"/>
  <c r="X198" i="53"/>
  <c r="X244" i="53" s="1"/>
  <c r="X287" i="53" s="1"/>
  <c r="O198" i="53"/>
  <c r="O244" i="53" s="1"/>
  <c r="O287" i="53" s="1"/>
  <c r="W198" i="53"/>
  <c r="W244" i="53" s="1"/>
  <c r="W287" i="53" s="1"/>
  <c r="M198" i="53"/>
  <c r="M244" i="53" s="1"/>
  <c r="M287" i="53" s="1"/>
  <c r="K198" i="53"/>
  <c r="K244" i="53" s="1"/>
  <c r="K287" i="53" s="1"/>
  <c r="K209" i="53"/>
  <c r="K257" i="53" s="1"/>
  <c r="K300" i="53" s="1"/>
  <c r="P209" i="53"/>
  <c r="P257" i="53" s="1"/>
  <c r="P300" i="53" s="1"/>
  <c r="X209" i="53"/>
  <c r="X257" i="53" s="1"/>
  <c r="X300" i="53" s="1"/>
  <c r="V209" i="53"/>
  <c r="V257" i="53" s="1"/>
  <c r="V300" i="53" s="1"/>
  <c r="R209" i="53"/>
  <c r="R257" i="53" s="1"/>
  <c r="R300" i="53" s="1"/>
  <c r="L209" i="53"/>
  <c r="L257" i="53" s="1"/>
  <c r="L300" i="53" s="1"/>
  <c r="M209" i="53"/>
  <c r="M257" i="53" s="1"/>
  <c r="M300" i="53" s="1"/>
  <c r="T209" i="53"/>
  <c r="T257" i="53" s="1"/>
  <c r="T300" i="53" s="1"/>
  <c r="S209" i="53"/>
  <c r="S257" i="53" s="1"/>
  <c r="S300" i="53" s="1"/>
  <c r="W209" i="53"/>
  <c r="W257" i="53" s="1"/>
  <c r="W300" i="53" s="1"/>
  <c r="J209" i="53"/>
  <c r="J257" i="53" s="1"/>
  <c r="J300" i="53" s="1"/>
  <c r="H156" i="53"/>
  <c r="Q209" i="53" s="1"/>
  <c r="Q257" i="53" s="1"/>
  <c r="Q300" i="53" s="1"/>
  <c r="O209" i="53"/>
  <c r="O257" i="53" s="1"/>
  <c r="O300" i="53" s="1"/>
  <c r="Y209" i="53"/>
  <c r="Y257" i="53" s="1"/>
  <c r="Y300" i="53" s="1"/>
  <c r="N209" i="53"/>
  <c r="N257" i="53" s="1"/>
  <c r="N300" i="53" s="1"/>
  <c r="U209" i="53"/>
  <c r="U257" i="53" s="1"/>
  <c r="U300" i="53" s="1"/>
  <c r="K188" i="53"/>
  <c r="K242" i="53" s="1"/>
  <c r="K285" i="53" s="1"/>
  <c r="T188" i="53"/>
  <c r="T242" i="53" s="1"/>
  <c r="T285" i="53" s="1"/>
  <c r="S188" i="53"/>
  <c r="S242" i="53" s="1"/>
  <c r="S285" i="53" s="1"/>
  <c r="W188" i="53"/>
  <c r="W242" i="53" s="1"/>
  <c r="W285" i="53" s="1"/>
  <c r="V188" i="53"/>
  <c r="V242" i="53" s="1"/>
  <c r="V285" i="53" s="1"/>
  <c r="P188" i="53"/>
  <c r="P242" i="53" s="1"/>
  <c r="P285" i="53" s="1"/>
  <c r="Y188" i="53"/>
  <c r="Y242" i="53" s="1"/>
  <c r="Y285" i="53" s="1"/>
  <c r="O188" i="53"/>
  <c r="O242" i="53" s="1"/>
  <c r="O285" i="53" s="1"/>
  <c r="X188" i="53"/>
  <c r="X242" i="53" s="1"/>
  <c r="X285" i="53" s="1"/>
  <c r="M188" i="53"/>
  <c r="M242" i="53" s="1"/>
  <c r="M285" i="53" s="1"/>
  <c r="R188" i="53"/>
  <c r="R242" i="53" s="1"/>
  <c r="R285" i="53" s="1"/>
  <c r="U188" i="53"/>
  <c r="U242" i="53" s="1"/>
  <c r="U285" i="53" s="1"/>
  <c r="L188" i="53"/>
  <c r="L242" i="53" s="1"/>
  <c r="L285" i="53" s="1"/>
  <c r="J188" i="53"/>
  <c r="J242" i="53" s="1"/>
  <c r="J285" i="53" s="1"/>
  <c r="N188" i="53"/>
  <c r="N242" i="53" s="1"/>
  <c r="N285" i="53" s="1"/>
  <c r="M114" i="83"/>
  <c r="M219" i="83" s="1"/>
  <c r="M91" i="71" s="1"/>
  <c r="M196" i="71" s="1"/>
  <c r="M124" i="80"/>
  <c r="M136" i="80" s="1"/>
  <c r="X124" i="80"/>
  <c r="X136" i="80" s="1"/>
  <c r="X114" i="83"/>
  <c r="X219" i="83" s="1"/>
  <c r="X91" i="71" s="1"/>
  <c r="X196" i="71" s="1"/>
  <c r="L114" i="83"/>
  <c r="L219" i="83" s="1"/>
  <c r="L91" i="71" s="1"/>
  <c r="L196" i="71" s="1"/>
  <c r="L124" i="80"/>
  <c r="L136" i="80" s="1"/>
  <c r="R107" i="83"/>
  <c r="R212" i="83" s="1"/>
  <c r="R84" i="71" s="1"/>
  <c r="R189" i="71" s="1"/>
  <c r="M107" i="83"/>
  <c r="M212" i="83" s="1"/>
  <c r="M84" i="71" s="1"/>
  <c r="M189" i="71" s="1"/>
  <c r="M117" i="80"/>
  <c r="M129" i="80" s="1"/>
  <c r="M54" i="86"/>
  <c r="N53" i="86"/>
  <c r="H127" i="53"/>
  <c r="P114" i="83"/>
  <c r="P219" i="83" s="1"/>
  <c r="P91" i="71" s="1"/>
  <c r="P196" i="71" s="1"/>
  <c r="P124" i="80"/>
  <c r="P136" i="80" s="1"/>
  <c r="H123" i="53"/>
  <c r="Q188" i="53" s="1"/>
  <c r="Q242" i="53" s="1"/>
  <c r="Q285" i="53" s="1"/>
  <c r="Q187" i="53"/>
  <c r="Q231" i="53" s="1"/>
  <c r="Q274" i="53" s="1"/>
  <c r="S114" i="83"/>
  <c r="S219" i="83" s="1"/>
  <c r="S91" i="71" s="1"/>
  <c r="S196" i="71" s="1"/>
  <c r="S124" i="80"/>
  <c r="S136" i="80" s="1"/>
  <c r="W213" i="53"/>
  <c r="W247" i="53" s="1"/>
  <c r="W290" i="53" s="1"/>
  <c r="K213" i="53"/>
  <c r="K247" i="53" s="1"/>
  <c r="K290" i="53" s="1"/>
  <c r="J213" i="53"/>
  <c r="J247" i="53" s="1"/>
  <c r="J290" i="53" s="1"/>
  <c r="O213" i="53"/>
  <c r="O247" i="53" s="1"/>
  <c r="O290" i="53" s="1"/>
  <c r="S53" i="86"/>
  <c r="H167" i="53"/>
  <c r="H171" i="53"/>
  <c r="Q218" i="53" s="1"/>
  <c r="Q248" i="53" s="1"/>
  <c r="Q291" i="53" s="1"/>
  <c r="Q217" i="53"/>
  <c r="Q237" i="53" s="1"/>
  <c r="Q280" i="53" s="1"/>
  <c r="R53" i="86"/>
  <c r="H159" i="53"/>
  <c r="H148" i="53"/>
  <c r="Q204" i="53" s="1"/>
  <c r="Q256" i="53" s="1"/>
  <c r="Q299" i="53" s="1"/>
  <c r="V204" i="53"/>
  <c r="V256" i="53" s="1"/>
  <c r="V299" i="53" s="1"/>
  <c r="L204" i="53"/>
  <c r="L256" i="53" s="1"/>
  <c r="L299" i="53" s="1"/>
  <c r="S204" i="53"/>
  <c r="S256" i="53" s="1"/>
  <c r="S299" i="53" s="1"/>
  <c r="O204" i="53"/>
  <c r="O256" i="53" s="1"/>
  <c r="O299" i="53" s="1"/>
  <c r="K204" i="53"/>
  <c r="K256" i="53" s="1"/>
  <c r="K299" i="53" s="1"/>
  <c r="R204" i="53"/>
  <c r="R256" i="53" s="1"/>
  <c r="R299" i="53" s="1"/>
  <c r="N204" i="53"/>
  <c r="N256" i="53" s="1"/>
  <c r="N299" i="53" s="1"/>
  <c r="W204" i="53"/>
  <c r="W256" i="53" s="1"/>
  <c r="W299" i="53" s="1"/>
  <c r="U204" i="53"/>
  <c r="U256" i="53" s="1"/>
  <c r="U299" i="53" s="1"/>
  <c r="J204" i="53"/>
  <c r="J256" i="53" s="1"/>
  <c r="J299" i="53" s="1"/>
  <c r="M204" i="53"/>
  <c r="M256" i="53" s="1"/>
  <c r="M299" i="53" s="1"/>
  <c r="Y204" i="53"/>
  <c r="Y256" i="53" s="1"/>
  <c r="Y299" i="53" s="1"/>
  <c r="P204" i="53"/>
  <c r="P256" i="53" s="1"/>
  <c r="P299" i="53" s="1"/>
  <c r="T204" i="53"/>
  <c r="T256" i="53" s="1"/>
  <c r="T299" i="53" s="1"/>
  <c r="X204" i="53"/>
  <c r="X256" i="53" s="1"/>
  <c r="X299" i="53" s="1"/>
  <c r="O114" i="83"/>
  <c r="O219" i="83" s="1"/>
  <c r="O91" i="71" s="1"/>
  <c r="O196" i="71" s="1"/>
  <c r="O124" i="80"/>
  <c r="O136" i="80" s="1"/>
  <c r="Q114" i="83"/>
  <c r="Q219" i="83" s="1"/>
  <c r="Q91" i="71" s="1"/>
  <c r="Q196" i="71" s="1"/>
  <c r="Q124" i="80"/>
  <c r="Q136" i="80" s="1"/>
  <c r="X107" i="83"/>
  <c r="X212" i="83" s="1"/>
  <c r="X84" i="71" s="1"/>
  <c r="X189" i="71" s="1"/>
  <c r="X117" i="80"/>
  <c r="X129" i="80" s="1"/>
  <c r="T107" i="83"/>
  <c r="T212" i="83" s="1"/>
  <c r="T84" i="71" s="1"/>
  <c r="T189" i="71" s="1"/>
  <c r="T117" i="80"/>
  <c r="T129" i="80" s="1"/>
  <c r="N117" i="80"/>
  <c r="N129" i="80" s="1"/>
  <c r="N107" i="83"/>
  <c r="N212" i="83" s="1"/>
  <c r="N84" i="71" s="1"/>
  <c r="N189" i="71" s="1"/>
  <c r="K197" i="53"/>
  <c r="K233" i="53" s="1"/>
  <c r="K276" i="53" s="1"/>
  <c r="N197" i="53"/>
  <c r="N233" i="53" s="1"/>
  <c r="N276" i="53" s="1"/>
  <c r="V197" i="53"/>
  <c r="V233" i="53" s="1"/>
  <c r="V276" i="53" s="1"/>
  <c r="R197" i="53"/>
  <c r="R233" i="53" s="1"/>
  <c r="R276" i="53" s="1"/>
  <c r="L197" i="53"/>
  <c r="L233" i="53" s="1"/>
  <c r="L276" i="53" s="1"/>
  <c r="T197" i="53"/>
  <c r="T233" i="53" s="1"/>
  <c r="T276" i="53" s="1"/>
  <c r="O197" i="53"/>
  <c r="O233" i="53" s="1"/>
  <c r="O276" i="53" s="1"/>
  <c r="W197" i="53"/>
  <c r="W233" i="53" s="1"/>
  <c r="W276" i="53" s="1"/>
  <c r="M197" i="53"/>
  <c r="M233" i="53" s="1"/>
  <c r="M276" i="53" s="1"/>
  <c r="P197" i="53"/>
  <c r="P233" i="53" s="1"/>
  <c r="P276" i="53" s="1"/>
  <c r="U197" i="53"/>
  <c r="U233" i="53" s="1"/>
  <c r="U276" i="53" s="1"/>
  <c r="X197" i="53"/>
  <c r="X233" i="53" s="1"/>
  <c r="X276" i="53" s="1"/>
  <c r="J197" i="53"/>
  <c r="J233" i="53" s="1"/>
  <c r="J276" i="53" s="1"/>
  <c r="Y197" i="53"/>
  <c r="Y233" i="53" s="1"/>
  <c r="Y276" i="53" s="1"/>
  <c r="S197" i="53"/>
  <c r="S233" i="53" s="1"/>
  <c r="S276" i="53" s="1"/>
  <c r="L54" i="86"/>
  <c r="H111" i="53"/>
  <c r="H47" i="86" a="1"/>
  <c r="H47" i="86" s="1"/>
  <c r="Y107" i="83"/>
  <c r="Y212" i="83" s="1"/>
  <c r="Y84" i="71" s="1"/>
  <c r="Y189" i="71" s="1"/>
  <c r="Y117" i="80"/>
  <c r="Y129" i="80" s="1"/>
  <c r="M203" i="53"/>
  <c r="M245" i="53" s="1"/>
  <c r="M288" i="53" s="1"/>
  <c r="V203" i="53"/>
  <c r="V245" i="53" s="1"/>
  <c r="V288" i="53" s="1"/>
  <c r="L203" i="53"/>
  <c r="L245" i="53" s="1"/>
  <c r="L288" i="53" s="1"/>
  <c r="T203" i="53"/>
  <c r="T245" i="53" s="1"/>
  <c r="T288" i="53" s="1"/>
  <c r="U203" i="53"/>
  <c r="U245" i="53" s="1"/>
  <c r="U288" i="53" s="1"/>
  <c r="P203" i="53"/>
  <c r="P245" i="53" s="1"/>
  <c r="P288" i="53" s="1"/>
  <c r="S203" i="53"/>
  <c r="S245" i="53" s="1"/>
  <c r="S288" i="53" s="1"/>
  <c r="Q107" i="83"/>
  <c r="Q212" i="83" s="1"/>
  <c r="Q84" i="71" s="1"/>
  <c r="Q189" i="71" s="1"/>
  <c r="Q117" i="80"/>
  <c r="Q129" i="80" s="1"/>
  <c r="P54" i="86"/>
  <c r="H143" i="53"/>
  <c r="Q202" i="53"/>
  <c r="Q234" i="53" s="1"/>
  <c r="Q277" i="53" s="1"/>
  <c r="H139" i="53"/>
  <c r="Q198" i="53" s="1"/>
  <c r="Q244" i="53" s="1"/>
  <c r="Q287" i="53" s="1"/>
  <c r="Q197" i="53"/>
  <c r="Q233" i="53" s="1"/>
  <c r="Q276" i="53" s="1"/>
  <c r="J214" i="53"/>
  <c r="J258" i="53" s="1"/>
  <c r="J301" i="53" s="1"/>
  <c r="M214" i="53"/>
  <c r="M258" i="53" s="1"/>
  <c r="M301" i="53" s="1"/>
  <c r="O214" i="53"/>
  <c r="O258" i="53" s="1"/>
  <c r="O301" i="53" s="1"/>
  <c r="X214" i="53"/>
  <c r="X258" i="53" s="1"/>
  <c r="X301" i="53" s="1"/>
  <c r="K214" i="53"/>
  <c r="K258" i="53" s="1"/>
  <c r="K301" i="53" s="1"/>
  <c r="W214" i="53"/>
  <c r="W258" i="53" s="1"/>
  <c r="W301" i="53" s="1"/>
  <c r="P214" i="53"/>
  <c r="P258" i="53" s="1"/>
  <c r="P301" i="53" s="1"/>
  <c r="T214" i="53"/>
  <c r="T258" i="53" s="1"/>
  <c r="T301" i="53" s="1"/>
  <c r="H164" i="53"/>
  <c r="Q214" i="53" s="1"/>
  <c r="Q258" i="53" s="1"/>
  <c r="Q301" i="53" s="1"/>
  <c r="L214" i="53"/>
  <c r="L258" i="53" s="1"/>
  <c r="L301" i="53" s="1"/>
  <c r="Y214" i="53"/>
  <c r="Y258" i="53" s="1"/>
  <c r="Y301" i="53" s="1"/>
  <c r="N214" i="53"/>
  <c r="N258" i="53" s="1"/>
  <c r="N301" i="53" s="1"/>
  <c r="V214" i="53"/>
  <c r="V258" i="53" s="1"/>
  <c r="V301" i="53" s="1"/>
  <c r="U214" i="53"/>
  <c r="U258" i="53" s="1"/>
  <c r="U301" i="53" s="1"/>
  <c r="R214" i="53"/>
  <c r="R258" i="53" s="1"/>
  <c r="R301" i="53" s="1"/>
  <c r="S214" i="53"/>
  <c r="S258" i="53" s="1"/>
  <c r="S301" i="53" s="1"/>
  <c r="Q71" i="80"/>
  <c r="Q83" i="80" s="1"/>
  <c r="Q83" i="83"/>
  <c r="Q154" i="83" s="1"/>
  <c r="W114" i="83"/>
  <c r="W219" i="83" s="1"/>
  <c r="W91" i="71" s="1"/>
  <c r="W196" i="71" s="1"/>
  <c r="W124" i="80"/>
  <c r="W136" i="80" s="1"/>
  <c r="V124" i="80"/>
  <c r="V136" i="80" s="1"/>
  <c r="V114" i="83"/>
  <c r="V219" i="83" s="1"/>
  <c r="V91" i="71" s="1"/>
  <c r="V196" i="71" s="1"/>
  <c r="L107" i="83"/>
  <c r="L212" i="83" s="1"/>
  <c r="L84" i="71" s="1"/>
  <c r="L189" i="71" s="1"/>
  <c r="L117" i="80"/>
  <c r="L129" i="80" s="1"/>
  <c r="P107" i="83"/>
  <c r="P212" i="83" s="1"/>
  <c r="P84" i="71" s="1"/>
  <c r="P189" i="71" s="1"/>
  <c r="P117" i="80"/>
  <c r="P129" i="80" s="1"/>
  <c r="J107" i="83"/>
  <c r="J212" i="83" s="1"/>
  <c r="J84" i="71" s="1"/>
  <c r="J189" i="71" s="1"/>
  <c r="J117" i="80"/>
  <c r="J129" i="80" s="1"/>
  <c r="O53" i="86"/>
  <c r="R203" i="53" l="1"/>
  <c r="R245" i="53" s="1"/>
  <c r="R288" i="53" s="1"/>
  <c r="Y203" i="53"/>
  <c r="Y245" i="53" s="1"/>
  <c r="Y288" i="53" s="1"/>
  <c r="W203" i="53"/>
  <c r="W245" i="53" s="1"/>
  <c r="W288" i="53" s="1"/>
  <c r="W99" i="83" s="1"/>
  <c r="W187" i="83" s="1"/>
  <c r="W58" i="71" s="1"/>
  <c r="W163" i="71" s="1"/>
  <c r="S213" i="53"/>
  <c r="S247" i="53" s="1"/>
  <c r="S290" i="53" s="1"/>
  <c r="L213" i="53"/>
  <c r="L247" i="53" s="1"/>
  <c r="L290" i="53" s="1"/>
  <c r="T213" i="53"/>
  <c r="T247" i="53" s="1"/>
  <c r="T290" i="53" s="1"/>
  <c r="J203" i="53"/>
  <c r="J245" i="53" s="1"/>
  <c r="J288" i="53" s="1"/>
  <c r="N203" i="53"/>
  <c r="N245" i="53" s="1"/>
  <c r="N288" i="53" s="1"/>
  <c r="O203" i="53"/>
  <c r="O245" i="53" s="1"/>
  <c r="O288" i="53" s="1"/>
  <c r="R213" i="53"/>
  <c r="R247" i="53" s="1"/>
  <c r="R290" i="53" s="1"/>
  <c r="U213" i="53"/>
  <c r="U247" i="53" s="1"/>
  <c r="U290" i="53" s="1"/>
  <c r="U100" i="80" s="1"/>
  <c r="U112" i="80" s="1"/>
  <c r="V213" i="53"/>
  <c r="V247" i="53" s="1"/>
  <c r="V290" i="53" s="1"/>
  <c r="K203" i="53"/>
  <c r="K245" i="53" s="1"/>
  <c r="K288" i="53" s="1"/>
  <c r="Y213" i="53"/>
  <c r="Y247" i="53" s="1"/>
  <c r="Y290" i="53" s="1"/>
  <c r="P213" i="53"/>
  <c r="P247" i="53" s="1"/>
  <c r="P290" i="53" s="1"/>
  <c r="M213" i="53"/>
  <c r="M247" i="53" s="1"/>
  <c r="M290" i="53" s="1"/>
  <c r="N213" i="53"/>
  <c r="N247" i="53" s="1"/>
  <c r="N290" i="53" s="1"/>
  <c r="X86" i="83"/>
  <c r="X157" i="83" s="1"/>
  <c r="X27" i="71" s="1"/>
  <c r="X132" i="71" s="1"/>
  <c r="X74" i="80"/>
  <c r="X86" i="80" s="1"/>
  <c r="T74" i="80"/>
  <c r="T86" i="80" s="1"/>
  <c r="T86" i="83"/>
  <c r="T157" i="83" s="1"/>
  <c r="T27" i="71" s="1"/>
  <c r="T132" i="71" s="1"/>
  <c r="P111" i="83"/>
  <c r="P216" i="83" s="1"/>
  <c r="P88" i="71" s="1"/>
  <c r="P193" i="71" s="1"/>
  <c r="P121" i="80"/>
  <c r="P133" i="80" s="1"/>
  <c r="N121" i="80"/>
  <c r="N133" i="80" s="1"/>
  <c r="N111" i="83"/>
  <c r="N216" i="83" s="1"/>
  <c r="N88" i="71" s="1"/>
  <c r="N193" i="71" s="1"/>
  <c r="V111" i="83"/>
  <c r="V216" i="83" s="1"/>
  <c r="V88" i="71" s="1"/>
  <c r="V193" i="71" s="1"/>
  <c r="V121" i="80"/>
  <c r="V133" i="80" s="1"/>
  <c r="O217" i="53"/>
  <c r="O237" i="53" s="1"/>
  <c r="O280" i="53" s="1"/>
  <c r="J217" i="53"/>
  <c r="J237" i="53" s="1"/>
  <c r="J280" i="53" s="1"/>
  <c r="N217" i="53"/>
  <c r="N237" i="53" s="1"/>
  <c r="N280" i="53" s="1"/>
  <c r="W217" i="53"/>
  <c r="W237" i="53" s="1"/>
  <c r="W280" i="53" s="1"/>
  <c r="M217" i="53"/>
  <c r="M237" i="53" s="1"/>
  <c r="M280" i="53" s="1"/>
  <c r="V217" i="53"/>
  <c r="V237" i="53" s="1"/>
  <c r="V280" i="53" s="1"/>
  <c r="R217" i="53"/>
  <c r="R237" i="53" s="1"/>
  <c r="R280" i="53" s="1"/>
  <c r="T217" i="53"/>
  <c r="T237" i="53" s="1"/>
  <c r="T280" i="53" s="1"/>
  <c r="P217" i="53"/>
  <c r="P237" i="53" s="1"/>
  <c r="P280" i="53" s="1"/>
  <c r="X217" i="53"/>
  <c r="X237" i="53" s="1"/>
  <c r="X280" i="53" s="1"/>
  <c r="S217" i="53"/>
  <c r="S237" i="53" s="1"/>
  <c r="S280" i="53" s="1"/>
  <c r="K217" i="53"/>
  <c r="K237" i="53" s="1"/>
  <c r="K280" i="53" s="1"/>
  <c r="U217" i="53"/>
  <c r="U237" i="53" s="1"/>
  <c r="U280" i="53" s="1"/>
  <c r="Y217" i="53"/>
  <c r="Y237" i="53" s="1"/>
  <c r="Y280" i="53" s="1"/>
  <c r="L217" i="53"/>
  <c r="L237" i="53" s="1"/>
  <c r="L280" i="53" s="1"/>
  <c r="N101" i="83"/>
  <c r="N189" i="83" s="1"/>
  <c r="N60" i="71" s="1"/>
  <c r="N165" i="71" s="1"/>
  <c r="N100" i="80"/>
  <c r="N112" i="80" s="1"/>
  <c r="X101" i="83"/>
  <c r="X189" i="83" s="1"/>
  <c r="X60" i="71" s="1"/>
  <c r="X165" i="71" s="1"/>
  <c r="X100" i="80"/>
  <c r="X112" i="80" s="1"/>
  <c r="L96" i="83"/>
  <c r="L184" i="83" s="1"/>
  <c r="L55" i="71" s="1"/>
  <c r="L160" i="71" s="1"/>
  <c r="L95" i="80"/>
  <c r="L107" i="80" s="1"/>
  <c r="Y96" i="83"/>
  <c r="Y184" i="83" s="1"/>
  <c r="Y55" i="71" s="1"/>
  <c r="Y160" i="71" s="1"/>
  <c r="Y95" i="80"/>
  <c r="Y107" i="80" s="1"/>
  <c r="K95" i="80"/>
  <c r="K107" i="80" s="1"/>
  <c r="K96" i="83"/>
  <c r="K184" i="83" s="1"/>
  <c r="K55" i="71" s="1"/>
  <c r="K160" i="71" s="1"/>
  <c r="J122" i="80"/>
  <c r="J134" i="80" s="1"/>
  <c r="J112" i="83"/>
  <c r="J217" i="83" s="1"/>
  <c r="J89" i="71" s="1"/>
  <c r="J194" i="71" s="1"/>
  <c r="R122" i="80"/>
  <c r="R134" i="80" s="1"/>
  <c r="R112" i="83"/>
  <c r="R217" i="83" s="1"/>
  <c r="R89" i="71" s="1"/>
  <c r="R194" i="71" s="1"/>
  <c r="M98" i="83"/>
  <c r="M186" i="83" s="1"/>
  <c r="M57" i="71" s="1"/>
  <c r="M162" i="71" s="1"/>
  <c r="M97" i="80"/>
  <c r="M109" i="80" s="1"/>
  <c r="J98" i="83"/>
  <c r="J186" i="83" s="1"/>
  <c r="J57" i="71" s="1"/>
  <c r="J162" i="71" s="1"/>
  <c r="J97" i="80"/>
  <c r="J109" i="80" s="1"/>
  <c r="P98" i="83"/>
  <c r="P186" i="83" s="1"/>
  <c r="P57" i="71" s="1"/>
  <c r="P162" i="71" s="1"/>
  <c r="P97" i="80"/>
  <c r="P109" i="80" s="1"/>
  <c r="J99" i="80"/>
  <c r="J111" i="80" s="1"/>
  <c r="J100" i="83"/>
  <c r="J188" i="83" s="1"/>
  <c r="J59" i="71" s="1"/>
  <c r="J164" i="71" s="1"/>
  <c r="M100" i="83"/>
  <c r="M188" i="83" s="1"/>
  <c r="M59" i="71" s="1"/>
  <c r="M164" i="71" s="1"/>
  <c r="M99" i="80"/>
  <c r="M111" i="80" s="1"/>
  <c r="K84" i="83"/>
  <c r="K155" i="83" s="1"/>
  <c r="K25" i="71" s="1"/>
  <c r="K130" i="71" s="1"/>
  <c r="K72" i="80"/>
  <c r="K84" i="80" s="1"/>
  <c r="X72" i="80"/>
  <c r="X84" i="80" s="1"/>
  <c r="X84" i="83"/>
  <c r="X155" i="83" s="1"/>
  <c r="X25" i="71" s="1"/>
  <c r="X130" i="71" s="1"/>
  <c r="M108" i="83"/>
  <c r="M213" i="83" s="1"/>
  <c r="M85" i="71" s="1"/>
  <c r="M190" i="71" s="1"/>
  <c r="M118" i="80"/>
  <c r="M130" i="80" s="1"/>
  <c r="J118" i="80"/>
  <c r="J130" i="80" s="1"/>
  <c r="J108" i="83"/>
  <c r="J213" i="83" s="1"/>
  <c r="J85" i="71" s="1"/>
  <c r="J190" i="71" s="1"/>
  <c r="P108" i="83"/>
  <c r="P213" i="83" s="1"/>
  <c r="P85" i="71" s="1"/>
  <c r="P190" i="71" s="1"/>
  <c r="P118" i="80"/>
  <c r="P130" i="80" s="1"/>
  <c r="V109" i="83"/>
  <c r="V214" i="83" s="1"/>
  <c r="V86" i="71" s="1"/>
  <c r="V191" i="71" s="1"/>
  <c r="V119" i="80"/>
  <c r="V131" i="80" s="1"/>
  <c r="J119" i="80"/>
  <c r="J131" i="80" s="1"/>
  <c r="J109" i="83"/>
  <c r="J214" i="83" s="1"/>
  <c r="J86" i="71" s="1"/>
  <c r="J191" i="71" s="1"/>
  <c r="R95" i="83"/>
  <c r="R183" i="83" s="1"/>
  <c r="R54" i="71" s="1"/>
  <c r="R159" i="71" s="1"/>
  <c r="R94" i="80"/>
  <c r="R106" i="80" s="1"/>
  <c r="J95" i="83"/>
  <c r="J183" i="83" s="1"/>
  <c r="J54" i="71" s="1"/>
  <c r="J159" i="71" s="1"/>
  <c r="J94" i="80"/>
  <c r="J106" i="80" s="1"/>
  <c r="O95" i="83"/>
  <c r="O183" i="83" s="1"/>
  <c r="O54" i="71" s="1"/>
  <c r="O159" i="71" s="1"/>
  <c r="O94" i="80"/>
  <c r="O106" i="80" s="1"/>
  <c r="M97" i="83"/>
  <c r="M185" i="83" s="1"/>
  <c r="M56" i="71" s="1"/>
  <c r="M161" i="71" s="1"/>
  <c r="M96" i="80"/>
  <c r="M108" i="80" s="1"/>
  <c r="P96" i="80"/>
  <c r="P108" i="80" s="1"/>
  <c r="P97" i="83"/>
  <c r="P185" i="83" s="1"/>
  <c r="P56" i="71" s="1"/>
  <c r="P161" i="71" s="1"/>
  <c r="R110" i="83"/>
  <c r="R215" i="83" s="1"/>
  <c r="R87" i="71" s="1"/>
  <c r="R192" i="71" s="1"/>
  <c r="R120" i="80"/>
  <c r="R132" i="80" s="1"/>
  <c r="O120" i="80"/>
  <c r="O132" i="80" s="1"/>
  <c r="O110" i="83"/>
  <c r="O215" i="83" s="1"/>
  <c r="O87" i="71" s="1"/>
  <c r="O192" i="71" s="1"/>
  <c r="T110" i="83"/>
  <c r="T215" i="83" s="1"/>
  <c r="T87" i="71" s="1"/>
  <c r="T192" i="71" s="1"/>
  <c r="T120" i="80"/>
  <c r="T132" i="80" s="1"/>
  <c r="K101" i="80"/>
  <c r="K113" i="80" s="1"/>
  <c r="K102" i="83"/>
  <c r="K190" i="83" s="1"/>
  <c r="K61" i="71" s="1"/>
  <c r="K166" i="71" s="1"/>
  <c r="W101" i="80"/>
  <c r="W113" i="80" s="1"/>
  <c r="W102" i="83"/>
  <c r="W190" i="83" s="1"/>
  <c r="W61" i="71" s="1"/>
  <c r="W166" i="71" s="1"/>
  <c r="Q24" i="71"/>
  <c r="Q129" i="71" s="1"/>
  <c r="Q86" i="83"/>
  <c r="Q157" i="83" s="1"/>
  <c r="Q27" i="71" s="1"/>
  <c r="Q132" i="71" s="1"/>
  <c r="Q74" i="80"/>
  <c r="Q86" i="80" s="1"/>
  <c r="L98" i="80"/>
  <c r="L110" i="80" s="1"/>
  <c r="L99" i="83"/>
  <c r="L187" i="83" s="1"/>
  <c r="L58" i="71" s="1"/>
  <c r="L163" i="71" s="1"/>
  <c r="O86" i="83"/>
  <c r="O157" i="83" s="1"/>
  <c r="O27" i="71" s="1"/>
  <c r="O132" i="71" s="1"/>
  <c r="O74" i="80"/>
  <c r="O86" i="80" s="1"/>
  <c r="L111" i="83"/>
  <c r="L216" i="83" s="1"/>
  <c r="L88" i="71" s="1"/>
  <c r="L193" i="71" s="1"/>
  <c r="L121" i="80"/>
  <c r="L133" i="80" s="1"/>
  <c r="Q122" i="80"/>
  <c r="Q134" i="80" s="1"/>
  <c r="Q112" i="83"/>
  <c r="Q217" i="83" s="1"/>
  <c r="Q89" i="71" s="1"/>
  <c r="Q194" i="71" s="1"/>
  <c r="T98" i="83"/>
  <c r="T186" i="83" s="1"/>
  <c r="T57" i="71" s="1"/>
  <c r="T162" i="71" s="1"/>
  <c r="T97" i="80"/>
  <c r="T109" i="80" s="1"/>
  <c r="Y108" i="83"/>
  <c r="Y213" i="83" s="1"/>
  <c r="Y85" i="71" s="1"/>
  <c r="Y190" i="71" s="1"/>
  <c r="Y118" i="80"/>
  <c r="Y130" i="80" s="1"/>
  <c r="U109" i="83"/>
  <c r="U214" i="83" s="1"/>
  <c r="U86" i="71" s="1"/>
  <c r="U191" i="71" s="1"/>
  <c r="U119" i="80"/>
  <c r="U131" i="80" s="1"/>
  <c r="O96" i="80"/>
  <c r="O108" i="80" s="1"/>
  <c r="O97" i="83"/>
  <c r="O185" i="83" s="1"/>
  <c r="O56" i="71" s="1"/>
  <c r="O161" i="71" s="1"/>
  <c r="J120" i="80"/>
  <c r="J132" i="80" s="1"/>
  <c r="J110" i="83"/>
  <c r="J215" i="83" s="1"/>
  <c r="J87" i="71" s="1"/>
  <c r="J192" i="71" s="1"/>
  <c r="U102" i="83"/>
  <c r="U190" i="83" s="1"/>
  <c r="U61" i="71" s="1"/>
  <c r="U166" i="71" s="1"/>
  <c r="U101" i="80"/>
  <c r="U113" i="80" s="1"/>
  <c r="Q98" i="83"/>
  <c r="Q186" i="83" s="1"/>
  <c r="Q57" i="71" s="1"/>
  <c r="Q162" i="71" s="1"/>
  <c r="Q97" i="80"/>
  <c r="Q109" i="80" s="1"/>
  <c r="S123" i="80"/>
  <c r="S135" i="80" s="1"/>
  <c r="S113" i="83"/>
  <c r="S218" i="83" s="1"/>
  <c r="S90" i="71" s="1"/>
  <c r="S195" i="71" s="1"/>
  <c r="L113" i="83"/>
  <c r="L218" i="83" s="1"/>
  <c r="L90" i="71" s="1"/>
  <c r="L195" i="71" s="1"/>
  <c r="L123" i="80"/>
  <c r="L135" i="80" s="1"/>
  <c r="X123" i="80"/>
  <c r="X135" i="80" s="1"/>
  <c r="X113" i="83"/>
  <c r="X218" i="83" s="1"/>
  <c r="X90" i="71" s="1"/>
  <c r="X195" i="71" s="1"/>
  <c r="Q87" i="83"/>
  <c r="Q158" i="83" s="1"/>
  <c r="Q28" i="71" s="1"/>
  <c r="Q133" i="71" s="1"/>
  <c r="Q75" i="80"/>
  <c r="Q87" i="80" s="1"/>
  <c r="S99" i="83"/>
  <c r="S187" i="83" s="1"/>
  <c r="S58" i="71" s="1"/>
  <c r="S163" i="71" s="1"/>
  <c r="S98" i="80"/>
  <c r="S110" i="80" s="1"/>
  <c r="T98" i="80"/>
  <c r="T110" i="80" s="1"/>
  <c r="T99" i="83"/>
  <c r="T187" i="83" s="1"/>
  <c r="T58" i="71" s="1"/>
  <c r="T163" i="71" s="1"/>
  <c r="M99" i="83"/>
  <c r="M187" i="83" s="1"/>
  <c r="M58" i="71" s="1"/>
  <c r="M163" i="71" s="1"/>
  <c r="M98" i="80"/>
  <c r="M110" i="80" s="1"/>
  <c r="N182" i="53"/>
  <c r="N230" i="53" s="1"/>
  <c r="N273" i="53" s="1"/>
  <c r="K182" i="53"/>
  <c r="K230" i="53" s="1"/>
  <c r="K273" i="53" s="1"/>
  <c r="Y182" i="53"/>
  <c r="Y230" i="53" s="1"/>
  <c r="Y273" i="53" s="1"/>
  <c r="X182" i="53"/>
  <c r="X230" i="53" s="1"/>
  <c r="X273" i="53" s="1"/>
  <c r="U182" i="53"/>
  <c r="U230" i="53" s="1"/>
  <c r="U273" i="53" s="1"/>
  <c r="O182" i="53"/>
  <c r="O230" i="53" s="1"/>
  <c r="O273" i="53" s="1"/>
  <c r="V182" i="53"/>
  <c r="V230" i="53" s="1"/>
  <c r="V273" i="53" s="1"/>
  <c r="L182" i="53"/>
  <c r="L230" i="53" s="1"/>
  <c r="L273" i="53" s="1"/>
  <c r="J182" i="53"/>
  <c r="J230" i="53" s="1"/>
  <c r="J273" i="53" s="1"/>
  <c r="W182" i="53"/>
  <c r="W230" i="53" s="1"/>
  <c r="W273" i="53" s="1"/>
  <c r="M182" i="53"/>
  <c r="M230" i="53" s="1"/>
  <c r="M273" i="53" s="1"/>
  <c r="R182" i="53"/>
  <c r="R230" i="53" s="1"/>
  <c r="R273" i="53" s="1"/>
  <c r="P182" i="53"/>
  <c r="P230" i="53" s="1"/>
  <c r="P273" i="53" s="1"/>
  <c r="T182" i="53"/>
  <c r="T230" i="53" s="1"/>
  <c r="T273" i="53" s="1"/>
  <c r="S182" i="53"/>
  <c r="S230" i="53" s="1"/>
  <c r="S273" i="53" s="1"/>
  <c r="H115" i="53"/>
  <c r="Q183" i="53" s="1"/>
  <c r="Q241" i="53" s="1"/>
  <c r="Q284" i="53" s="1"/>
  <c r="U86" i="83"/>
  <c r="U157" i="83" s="1"/>
  <c r="U27" i="71" s="1"/>
  <c r="U132" i="71" s="1"/>
  <c r="U74" i="80"/>
  <c r="U86" i="80" s="1"/>
  <c r="L74" i="80"/>
  <c r="L86" i="80" s="1"/>
  <c r="L86" i="83"/>
  <c r="L157" i="83" s="1"/>
  <c r="L27" i="71" s="1"/>
  <c r="L132" i="71" s="1"/>
  <c r="Y121" i="80"/>
  <c r="Y133" i="80" s="1"/>
  <c r="Y111" i="83"/>
  <c r="Y216" i="83" s="1"/>
  <c r="Y88" i="71" s="1"/>
  <c r="Y193" i="71" s="1"/>
  <c r="R121" i="80"/>
  <c r="R133" i="80" s="1"/>
  <c r="R111" i="83"/>
  <c r="R216" i="83" s="1"/>
  <c r="R88" i="71" s="1"/>
  <c r="R193" i="71" s="1"/>
  <c r="Q111" i="83"/>
  <c r="Q216" i="83" s="1"/>
  <c r="Q88" i="71" s="1"/>
  <c r="Q193" i="71" s="1"/>
  <c r="Q121" i="80"/>
  <c r="Q133" i="80" s="1"/>
  <c r="J101" i="83"/>
  <c r="J189" i="83" s="1"/>
  <c r="J60" i="71" s="1"/>
  <c r="J165" i="71" s="1"/>
  <c r="J100" i="80"/>
  <c r="J112" i="80" s="1"/>
  <c r="W100" i="80"/>
  <c r="W112" i="80" s="1"/>
  <c r="W101" i="83"/>
  <c r="W189" i="83" s="1"/>
  <c r="W60" i="71" s="1"/>
  <c r="W165" i="71" s="1"/>
  <c r="Q72" i="80"/>
  <c r="Q84" i="80" s="1"/>
  <c r="Q84" i="83"/>
  <c r="Q155" i="83" s="1"/>
  <c r="Q25" i="71" s="1"/>
  <c r="Q130" i="71" s="1"/>
  <c r="N192" i="53"/>
  <c r="N232" i="53" s="1"/>
  <c r="N275" i="53" s="1"/>
  <c r="W192" i="53"/>
  <c r="W232" i="53" s="1"/>
  <c r="W275" i="53" s="1"/>
  <c r="J192" i="53"/>
  <c r="J232" i="53" s="1"/>
  <c r="J275" i="53" s="1"/>
  <c r="T192" i="53"/>
  <c r="T232" i="53" s="1"/>
  <c r="T275" i="53" s="1"/>
  <c r="V192" i="53"/>
  <c r="V232" i="53" s="1"/>
  <c r="V275" i="53" s="1"/>
  <c r="X192" i="53"/>
  <c r="X232" i="53" s="1"/>
  <c r="X275" i="53" s="1"/>
  <c r="L192" i="53"/>
  <c r="L232" i="53" s="1"/>
  <c r="L275" i="53" s="1"/>
  <c r="U192" i="53"/>
  <c r="U232" i="53" s="1"/>
  <c r="U275" i="53" s="1"/>
  <c r="P192" i="53"/>
  <c r="P232" i="53" s="1"/>
  <c r="P275" i="53" s="1"/>
  <c r="Y192" i="53"/>
  <c r="Y232" i="53" s="1"/>
  <c r="Y275" i="53" s="1"/>
  <c r="R192" i="53"/>
  <c r="R232" i="53" s="1"/>
  <c r="R275" i="53" s="1"/>
  <c r="M192" i="53"/>
  <c r="M232" i="53" s="1"/>
  <c r="M275" i="53" s="1"/>
  <c r="K192" i="53"/>
  <c r="K232" i="53" s="1"/>
  <c r="K275" i="53" s="1"/>
  <c r="S192" i="53"/>
  <c r="S232" i="53" s="1"/>
  <c r="S275" i="53" s="1"/>
  <c r="O192" i="53"/>
  <c r="O232" i="53" s="1"/>
  <c r="O275" i="53" s="1"/>
  <c r="U96" i="83"/>
  <c r="U184" i="83" s="1"/>
  <c r="U55" i="71" s="1"/>
  <c r="U160" i="71" s="1"/>
  <c r="U95" i="80"/>
  <c r="U107" i="80" s="1"/>
  <c r="P96" i="83"/>
  <c r="P184" i="83" s="1"/>
  <c r="P55" i="71" s="1"/>
  <c r="P160" i="71" s="1"/>
  <c r="P95" i="80"/>
  <c r="P107" i="80" s="1"/>
  <c r="U112" i="83"/>
  <c r="U217" i="83" s="1"/>
  <c r="U89" i="71" s="1"/>
  <c r="U194" i="71" s="1"/>
  <c r="U122" i="80"/>
  <c r="U134" i="80" s="1"/>
  <c r="W112" i="83"/>
  <c r="W217" i="83" s="1"/>
  <c r="W89" i="71" s="1"/>
  <c r="W194" i="71" s="1"/>
  <c r="W122" i="80"/>
  <c r="W134" i="80" s="1"/>
  <c r="V112" i="83"/>
  <c r="V217" i="83" s="1"/>
  <c r="V89" i="71" s="1"/>
  <c r="V194" i="71" s="1"/>
  <c r="V122" i="80"/>
  <c r="V134" i="80" s="1"/>
  <c r="W98" i="83"/>
  <c r="W186" i="83" s="1"/>
  <c r="W57" i="71" s="1"/>
  <c r="W162" i="71" s="1"/>
  <c r="W97" i="80"/>
  <c r="W109" i="80" s="1"/>
  <c r="U98" i="83"/>
  <c r="U186" i="83" s="1"/>
  <c r="U57" i="71" s="1"/>
  <c r="U162" i="71" s="1"/>
  <c r="U97" i="80"/>
  <c r="U109" i="80" s="1"/>
  <c r="Y98" i="83"/>
  <c r="Y186" i="83" s="1"/>
  <c r="Y57" i="71" s="1"/>
  <c r="Y162" i="71" s="1"/>
  <c r="Y97" i="80"/>
  <c r="Y109" i="80" s="1"/>
  <c r="X99" i="80"/>
  <c r="X111" i="80" s="1"/>
  <c r="X100" i="83"/>
  <c r="X188" i="83" s="1"/>
  <c r="X59" i="71" s="1"/>
  <c r="X164" i="71" s="1"/>
  <c r="W99" i="80"/>
  <c r="W111" i="80" s="1"/>
  <c r="W100" i="83"/>
  <c r="W188" i="83" s="1"/>
  <c r="W59" i="71" s="1"/>
  <c r="W164" i="71" s="1"/>
  <c r="R84" i="83"/>
  <c r="R155" i="83" s="1"/>
  <c r="R25" i="71" s="1"/>
  <c r="R130" i="71" s="1"/>
  <c r="R72" i="80"/>
  <c r="R84" i="80" s="1"/>
  <c r="M84" i="83"/>
  <c r="M155" i="83" s="1"/>
  <c r="M25" i="71" s="1"/>
  <c r="M130" i="71" s="1"/>
  <c r="M72" i="80"/>
  <c r="M84" i="80" s="1"/>
  <c r="V108" i="83"/>
  <c r="V213" i="83" s="1"/>
  <c r="V85" i="71" s="1"/>
  <c r="V190" i="71" s="1"/>
  <c r="V118" i="80"/>
  <c r="V130" i="80" s="1"/>
  <c r="L108" i="83"/>
  <c r="L213" i="83" s="1"/>
  <c r="L85" i="71" s="1"/>
  <c r="L190" i="71" s="1"/>
  <c r="L118" i="80"/>
  <c r="L130" i="80" s="1"/>
  <c r="T108" i="83"/>
  <c r="T213" i="83" s="1"/>
  <c r="T85" i="71" s="1"/>
  <c r="T190" i="71" s="1"/>
  <c r="T118" i="80"/>
  <c r="T130" i="80" s="1"/>
  <c r="M109" i="83"/>
  <c r="M214" i="83" s="1"/>
  <c r="M86" i="71" s="1"/>
  <c r="M191" i="71" s="1"/>
  <c r="M119" i="80"/>
  <c r="M131" i="80" s="1"/>
  <c r="T109" i="83"/>
  <c r="T214" i="83" s="1"/>
  <c r="T86" i="71" s="1"/>
  <c r="T191" i="71" s="1"/>
  <c r="T119" i="80"/>
  <c r="T131" i="80" s="1"/>
  <c r="S95" i="83"/>
  <c r="S183" i="83" s="1"/>
  <c r="S54" i="71" s="1"/>
  <c r="S159" i="71" s="1"/>
  <c r="S94" i="80"/>
  <c r="S106" i="80" s="1"/>
  <c r="M94" i="80"/>
  <c r="M106" i="80" s="1"/>
  <c r="M95" i="83"/>
  <c r="M183" i="83" s="1"/>
  <c r="M54" i="71" s="1"/>
  <c r="M159" i="71" s="1"/>
  <c r="U94" i="80"/>
  <c r="U106" i="80" s="1"/>
  <c r="U95" i="83"/>
  <c r="U183" i="83" s="1"/>
  <c r="U54" i="71" s="1"/>
  <c r="U159" i="71" s="1"/>
  <c r="X96" i="80"/>
  <c r="X108" i="80" s="1"/>
  <c r="X97" i="83"/>
  <c r="X185" i="83" s="1"/>
  <c r="X56" i="71" s="1"/>
  <c r="X161" i="71" s="1"/>
  <c r="U96" i="80"/>
  <c r="U108" i="80" s="1"/>
  <c r="U97" i="83"/>
  <c r="U185" i="83" s="1"/>
  <c r="U56" i="71" s="1"/>
  <c r="U161" i="71" s="1"/>
  <c r="S110" i="83"/>
  <c r="S215" i="83" s="1"/>
  <c r="S87" i="71" s="1"/>
  <c r="S192" i="71" s="1"/>
  <c r="S120" i="80"/>
  <c r="S132" i="80" s="1"/>
  <c r="Q110" i="83"/>
  <c r="Q215" i="83" s="1"/>
  <c r="Q87" i="71" s="1"/>
  <c r="Q192" i="71" s="1"/>
  <c r="Q120" i="80"/>
  <c r="Q132" i="80" s="1"/>
  <c r="P110" i="83"/>
  <c r="P215" i="83" s="1"/>
  <c r="P87" i="71" s="1"/>
  <c r="P192" i="71" s="1"/>
  <c r="P120" i="80"/>
  <c r="P132" i="80" s="1"/>
  <c r="Y102" i="83"/>
  <c r="Y190" i="83" s="1"/>
  <c r="Y61" i="71" s="1"/>
  <c r="Y166" i="71" s="1"/>
  <c r="Y101" i="80"/>
  <c r="Y113" i="80" s="1"/>
  <c r="J102" i="83"/>
  <c r="J190" i="83" s="1"/>
  <c r="J61" i="71" s="1"/>
  <c r="J166" i="71" s="1"/>
  <c r="J101" i="80"/>
  <c r="J113" i="80" s="1"/>
  <c r="N113" i="83"/>
  <c r="N218" i="83" s="1"/>
  <c r="N90" i="71" s="1"/>
  <c r="N195" i="71" s="1"/>
  <c r="N123" i="80"/>
  <c r="N135" i="80" s="1"/>
  <c r="P99" i="83"/>
  <c r="P187" i="83" s="1"/>
  <c r="P58" i="71" s="1"/>
  <c r="P163" i="71" s="1"/>
  <c r="P98" i="80"/>
  <c r="P110" i="80" s="1"/>
  <c r="J86" i="83"/>
  <c r="J157" i="83" s="1"/>
  <c r="J27" i="71" s="1"/>
  <c r="J132" i="71" s="1"/>
  <c r="J74" i="80"/>
  <c r="J86" i="80" s="1"/>
  <c r="J146" i="80" s="1"/>
  <c r="T121" i="80"/>
  <c r="T133" i="80" s="1"/>
  <c r="T111" i="83"/>
  <c r="T216" i="83" s="1"/>
  <c r="T88" i="71" s="1"/>
  <c r="T193" i="71" s="1"/>
  <c r="O101" i="83"/>
  <c r="O189" i="83" s="1"/>
  <c r="O60" i="71" s="1"/>
  <c r="O165" i="71" s="1"/>
  <c r="O100" i="80"/>
  <c r="O112" i="80" s="1"/>
  <c r="J96" i="83"/>
  <c r="J184" i="83" s="1"/>
  <c r="J55" i="71" s="1"/>
  <c r="J160" i="71" s="1"/>
  <c r="J95" i="80"/>
  <c r="J107" i="80" s="1"/>
  <c r="L112" i="83"/>
  <c r="L217" i="83" s="1"/>
  <c r="L89" i="71" s="1"/>
  <c r="L194" i="71" s="1"/>
  <c r="L122" i="80"/>
  <c r="L134" i="80" s="1"/>
  <c r="O84" i="83"/>
  <c r="O155" i="83" s="1"/>
  <c r="O25" i="71" s="1"/>
  <c r="O130" i="71" s="1"/>
  <c r="O72" i="80"/>
  <c r="O84" i="80" s="1"/>
  <c r="Q109" i="83"/>
  <c r="Q214" i="83" s="1"/>
  <c r="Q86" i="71" s="1"/>
  <c r="Q191" i="71" s="1"/>
  <c r="Q119" i="80"/>
  <c r="Q131" i="80" s="1"/>
  <c r="W95" i="83"/>
  <c r="W183" i="83" s="1"/>
  <c r="W54" i="71" s="1"/>
  <c r="W159" i="71" s="1"/>
  <c r="W94" i="80"/>
  <c r="W106" i="80" s="1"/>
  <c r="Y97" i="83"/>
  <c r="Y185" i="83" s="1"/>
  <c r="Y56" i="71" s="1"/>
  <c r="Y161" i="71" s="1"/>
  <c r="Y96" i="80"/>
  <c r="Y108" i="80" s="1"/>
  <c r="W120" i="80"/>
  <c r="W132" i="80" s="1"/>
  <c r="W110" i="83"/>
  <c r="W215" i="83" s="1"/>
  <c r="W87" i="71" s="1"/>
  <c r="W192" i="71" s="1"/>
  <c r="L102" i="83"/>
  <c r="L190" i="83" s="1"/>
  <c r="L61" i="71" s="1"/>
  <c r="L166" i="71" s="1"/>
  <c r="L101" i="80"/>
  <c r="L113" i="80" s="1"/>
  <c r="R113" i="83"/>
  <c r="R218" i="83" s="1"/>
  <c r="R90" i="71" s="1"/>
  <c r="R195" i="71" s="1"/>
  <c r="R123" i="80"/>
  <c r="R135" i="80" s="1"/>
  <c r="Q123" i="80"/>
  <c r="Q135" i="80" s="1"/>
  <c r="Q113" i="83"/>
  <c r="Q218" i="83" s="1"/>
  <c r="Q90" i="71" s="1"/>
  <c r="Q195" i="71" s="1"/>
  <c r="O113" i="83"/>
  <c r="O218" i="83" s="1"/>
  <c r="O90" i="71" s="1"/>
  <c r="O195" i="71" s="1"/>
  <c r="O123" i="80"/>
  <c r="O135" i="80" s="1"/>
  <c r="Q99" i="83"/>
  <c r="Q187" i="83" s="1"/>
  <c r="Q58" i="71" s="1"/>
  <c r="Q163" i="71" s="1"/>
  <c r="Q98" i="80"/>
  <c r="Q110" i="80" s="1"/>
  <c r="R99" i="83"/>
  <c r="R187" i="83" s="1"/>
  <c r="R58" i="71" s="1"/>
  <c r="R163" i="71" s="1"/>
  <c r="R98" i="80"/>
  <c r="R110" i="80" s="1"/>
  <c r="Y98" i="80"/>
  <c r="Y110" i="80" s="1"/>
  <c r="Y99" i="83"/>
  <c r="Y187" i="83" s="1"/>
  <c r="Y58" i="71" s="1"/>
  <c r="Y163" i="71" s="1"/>
  <c r="W98" i="80"/>
  <c r="W110" i="80" s="1"/>
  <c r="H54" i="86"/>
  <c r="P86" i="83"/>
  <c r="P157" i="83" s="1"/>
  <c r="P27" i="71" s="1"/>
  <c r="P132" i="71" s="1"/>
  <c r="P74" i="80"/>
  <c r="P86" i="80" s="1"/>
  <c r="R86" i="83"/>
  <c r="R157" i="83" s="1"/>
  <c r="R27" i="71" s="1"/>
  <c r="R132" i="71" s="1"/>
  <c r="R74" i="80"/>
  <c r="R86" i="80" s="1"/>
  <c r="M111" i="83"/>
  <c r="M216" i="83" s="1"/>
  <c r="M88" i="71" s="1"/>
  <c r="M193" i="71" s="1"/>
  <c r="M121" i="80"/>
  <c r="M133" i="80" s="1"/>
  <c r="K111" i="83"/>
  <c r="K216" i="83" s="1"/>
  <c r="K88" i="71" s="1"/>
  <c r="K193" i="71" s="1"/>
  <c r="K121" i="80"/>
  <c r="K133" i="80" s="1"/>
  <c r="M212" i="53"/>
  <c r="M236" i="53" s="1"/>
  <c r="M279" i="53" s="1"/>
  <c r="K212" i="53"/>
  <c r="K236" i="53" s="1"/>
  <c r="K279" i="53" s="1"/>
  <c r="N212" i="53"/>
  <c r="N236" i="53" s="1"/>
  <c r="N279" i="53" s="1"/>
  <c r="X212" i="53"/>
  <c r="X236" i="53" s="1"/>
  <c r="X279" i="53" s="1"/>
  <c r="S212" i="53"/>
  <c r="S236" i="53" s="1"/>
  <c r="S279" i="53" s="1"/>
  <c r="L212" i="53"/>
  <c r="L236" i="53" s="1"/>
  <c r="L279" i="53" s="1"/>
  <c r="W212" i="53"/>
  <c r="W236" i="53" s="1"/>
  <c r="W279" i="53" s="1"/>
  <c r="R212" i="53"/>
  <c r="R236" i="53" s="1"/>
  <c r="R279" i="53" s="1"/>
  <c r="J212" i="53"/>
  <c r="J236" i="53" s="1"/>
  <c r="J279" i="53" s="1"/>
  <c r="V212" i="53"/>
  <c r="V236" i="53" s="1"/>
  <c r="V279" i="53" s="1"/>
  <c r="P212" i="53"/>
  <c r="P236" i="53" s="1"/>
  <c r="P279" i="53" s="1"/>
  <c r="Y212" i="53"/>
  <c r="Y236" i="53" s="1"/>
  <c r="Y279" i="53" s="1"/>
  <c r="U212" i="53"/>
  <c r="U236" i="53" s="1"/>
  <c r="U279" i="53" s="1"/>
  <c r="T212" i="53"/>
  <c r="T236" i="53" s="1"/>
  <c r="T279" i="53" s="1"/>
  <c r="O212" i="53"/>
  <c r="O236" i="53" s="1"/>
  <c r="O279" i="53" s="1"/>
  <c r="S101" i="83"/>
  <c r="S189" i="83" s="1"/>
  <c r="S60" i="71" s="1"/>
  <c r="S165" i="71" s="1"/>
  <c r="S100" i="80"/>
  <c r="S112" i="80" s="1"/>
  <c r="L101" i="83"/>
  <c r="L189" i="83" s="1"/>
  <c r="L60" i="71" s="1"/>
  <c r="L165" i="71" s="1"/>
  <c r="L100" i="80"/>
  <c r="L112" i="80" s="1"/>
  <c r="T100" i="80"/>
  <c r="T112" i="80" s="1"/>
  <c r="T101" i="83"/>
  <c r="T189" i="83" s="1"/>
  <c r="T60" i="71" s="1"/>
  <c r="T165" i="71" s="1"/>
  <c r="Q95" i="80"/>
  <c r="Q107" i="80" s="1"/>
  <c r="Q96" i="83"/>
  <c r="Q184" i="83" s="1"/>
  <c r="Q55" i="71" s="1"/>
  <c r="Q160" i="71" s="1"/>
  <c r="H53" i="86"/>
  <c r="R96" i="83"/>
  <c r="R184" i="83" s="1"/>
  <c r="R55" i="71" s="1"/>
  <c r="R160" i="71" s="1"/>
  <c r="R95" i="80"/>
  <c r="R107" i="80" s="1"/>
  <c r="V96" i="83"/>
  <c r="V184" i="83" s="1"/>
  <c r="V55" i="71" s="1"/>
  <c r="V160" i="71" s="1"/>
  <c r="V95" i="80"/>
  <c r="V107" i="80" s="1"/>
  <c r="N122" i="80"/>
  <c r="N134" i="80" s="1"/>
  <c r="N112" i="83"/>
  <c r="N217" i="83" s="1"/>
  <c r="N89" i="71" s="1"/>
  <c r="N194" i="71" s="1"/>
  <c r="S112" i="83"/>
  <c r="S217" i="83" s="1"/>
  <c r="S89" i="71" s="1"/>
  <c r="S194" i="71" s="1"/>
  <c r="S122" i="80"/>
  <c r="S134" i="80" s="1"/>
  <c r="X112" i="83"/>
  <c r="X217" i="83" s="1"/>
  <c r="X89" i="71" s="1"/>
  <c r="X194" i="71" s="1"/>
  <c r="X122" i="80"/>
  <c r="X134" i="80" s="1"/>
  <c r="O98" i="83"/>
  <c r="O186" i="83" s="1"/>
  <c r="O57" i="71" s="1"/>
  <c r="O162" i="71" s="1"/>
  <c r="O97" i="80"/>
  <c r="O109" i="80" s="1"/>
  <c r="S98" i="83"/>
  <c r="S186" i="83" s="1"/>
  <c r="S57" i="71" s="1"/>
  <c r="S162" i="71" s="1"/>
  <c r="S97" i="80"/>
  <c r="S109" i="80" s="1"/>
  <c r="R100" i="83"/>
  <c r="R188" i="83" s="1"/>
  <c r="R59" i="71" s="1"/>
  <c r="R164" i="71" s="1"/>
  <c r="R99" i="80"/>
  <c r="R111" i="80" s="1"/>
  <c r="O99" i="80"/>
  <c r="O111" i="80" s="1"/>
  <c r="O100" i="83"/>
  <c r="O188" i="83" s="1"/>
  <c r="O59" i="71" s="1"/>
  <c r="O164" i="71" s="1"/>
  <c r="L100" i="83"/>
  <c r="L188" i="83" s="1"/>
  <c r="L59" i="71" s="1"/>
  <c r="L164" i="71" s="1"/>
  <c r="L99" i="80"/>
  <c r="L111" i="80" s="1"/>
  <c r="L84" i="83"/>
  <c r="L155" i="83" s="1"/>
  <c r="L25" i="71" s="1"/>
  <c r="L130" i="71" s="1"/>
  <c r="L72" i="80"/>
  <c r="L84" i="80" s="1"/>
  <c r="Y84" i="83"/>
  <c r="Y155" i="83" s="1"/>
  <c r="Y25" i="71" s="1"/>
  <c r="Y130" i="71" s="1"/>
  <c r="Y72" i="80"/>
  <c r="Y84" i="80" s="1"/>
  <c r="N108" i="83"/>
  <c r="N213" i="83" s="1"/>
  <c r="N85" i="71" s="1"/>
  <c r="N190" i="71" s="1"/>
  <c r="N118" i="80"/>
  <c r="N130" i="80" s="1"/>
  <c r="Q108" i="83"/>
  <c r="Q213" i="83" s="1"/>
  <c r="Q85" i="71" s="1"/>
  <c r="Q190" i="71" s="1"/>
  <c r="Q118" i="80"/>
  <c r="Q130" i="80" s="1"/>
  <c r="R109" i="83"/>
  <c r="R214" i="83" s="1"/>
  <c r="R86" i="71" s="1"/>
  <c r="R191" i="71" s="1"/>
  <c r="R119" i="80"/>
  <c r="R131" i="80" s="1"/>
  <c r="Y109" i="83"/>
  <c r="Y214" i="83" s="1"/>
  <c r="Y86" i="71" s="1"/>
  <c r="Y191" i="71" s="1"/>
  <c r="Y119" i="80"/>
  <c r="Y131" i="80" s="1"/>
  <c r="W109" i="83"/>
  <c r="W214" i="83" s="1"/>
  <c r="W86" i="71" s="1"/>
  <c r="W191" i="71" s="1"/>
  <c r="W119" i="80"/>
  <c r="W131" i="80" s="1"/>
  <c r="V95" i="83"/>
  <c r="V183" i="83" s="1"/>
  <c r="V54" i="71" s="1"/>
  <c r="V159" i="71" s="1"/>
  <c r="V94" i="80"/>
  <c r="V106" i="80" s="1"/>
  <c r="Y95" i="83"/>
  <c r="Y183" i="83" s="1"/>
  <c r="Y54" i="71" s="1"/>
  <c r="Y159" i="71" s="1"/>
  <c r="Y94" i="80"/>
  <c r="Y106" i="80" s="1"/>
  <c r="L94" i="80"/>
  <c r="L106" i="80" s="1"/>
  <c r="L95" i="83"/>
  <c r="L183" i="83" s="1"/>
  <c r="L54" i="71" s="1"/>
  <c r="L159" i="71" s="1"/>
  <c r="N97" i="83"/>
  <c r="N185" i="83" s="1"/>
  <c r="N56" i="71" s="1"/>
  <c r="N161" i="71" s="1"/>
  <c r="N96" i="80"/>
  <c r="N108" i="80" s="1"/>
  <c r="J96" i="80"/>
  <c r="J108" i="80" s="1"/>
  <c r="J97" i="83"/>
  <c r="J185" i="83" s="1"/>
  <c r="J56" i="71" s="1"/>
  <c r="J161" i="71" s="1"/>
  <c r="Y110" i="83"/>
  <c r="Y215" i="83" s="1"/>
  <c r="Y87" i="71" s="1"/>
  <c r="Y192" i="71" s="1"/>
  <c r="Y120" i="80"/>
  <c r="Y132" i="80" s="1"/>
  <c r="N110" i="83"/>
  <c r="N215" i="83" s="1"/>
  <c r="N87" i="71" s="1"/>
  <c r="N192" i="71" s="1"/>
  <c r="N120" i="80"/>
  <c r="N132" i="80" s="1"/>
  <c r="V110" i="83"/>
  <c r="V215" i="83" s="1"/>
  <c r="V87" i="71" s="1"/>
  <c r="V192" i="71" s="1"/>
  <c r="V120" i="80"/>
  <c r="V132" i="80" s="1"/>
  <c r="S207" i="53"/>
  <c r="S235" i="53" s="1"/>
  <c r="S278" i="53" s="1"/>
  <c r="K207" i="53"/>
  <c r="K235" i="53" s="1"/>
  <c r="K278" i="53" s="1"/>
  <c r="U207" i="53"/>
  <c r="U235" i="53" s="1"/>
  <c r="U278" i="53" s="1"/>
  <c r="R207" i="53"/>
  <c r="R235" i="53" s="1"/>
  <c r="R278" i="53" s="1"/>
  <c r="T207" i="53"/>
  <c r="T235" i="53" s="1"/>
  <c r="T278" i="53" s="1"/>
  <c r="L207" i="53"/>
  <c r="L235" i="53" s="1"/>
  <c r="L278" i="53" s="1"/>
  <c r="M207" i="53"/>
  <c r="M235" i="53" s="1"/>
  <c r="M278" i="53" s="1"/>
  <c r="W207" i="53"/>
  <c r="W235" i="53" s="1"/>
  <c r="W278" i="53" s="1"/>
  <c r="O207" i="53"/>
  <c r="O235" i="53" s="1"/>
  <c r="O278" i="53" s="1"/>
  <c r="V207" i="53"/>
  <c r="V235" i="53" s="1"/>
  <c r="V278" i="53" s="1"/>
  <c r="P207" i="53"/>
  <c r="P235" i="53" s="1"/>
  <c r="P278" i="53" s="1"/>
  <c r="X207" i="53"/>
  <c r="X235" i="53" s="1"/>
  <c r="X278" i="53" s="1"/>
  <c r="J207" i="53"/>
  <c r="J235" i="53" s="1"/>
  <c r="J278" i="53" s="1"/>
  <c r="N207" i="53"/>
  <c r="N235" i="53" s="1"/>
  <c r="N278" i="53" s="1"/>
  <c r="Y207" i="53"/>
  <c r="Y235" i="53" s="1"/>
  <c r="Y278" i="53" s="1"/>
  <c r="S101" i="80"/>
  <c r="S113" i="80" s="1"/>
  <c r="S102" i="83"/>
  <c r="S190" i="83" s="1"/>
  <c r="S61" i="71" s="1"/>
  <c r="S166" i="71" s="1"/>
  <c r="T102" i="83"/>
  <c r="T190" i="83" s="1"/>
  <c r="T61" i="71" s="1"/>
  <c r="T166" i="71" s="1"/>
  <c r="T101" i="80"/>
  <c r="T113" i="80" s="1"/>
  <c r="M102" i="83"/>
  <c r="M190" i="83" s="1"/>
  <c r="M61" i="71" s="1"/>
  <c r="M166" i="71" s="1"/>
  <c r="M101" i="80"/>
  <c r="M113" i="80" s="1"/>
  <c r="W123" i="80"/>
  <c r="W135" i="80" s="1"/>
  <c r="W113" i="83"/>
  <c r="W218" i="83" s="1"/>
  <c r="W90" i="71" s="1"/>
  <c r="W195" i="71" s="1"/>
  <c r="Q102" i="83"/>
  <c r="Q190" i="83" s="1"/>
  <c r="Q61" i="71" s="1"/>
  <c r="Q166" i="71" s="1"/>
  <c r="Q101" i="80"/>
  <c r="Q113" i="80" s="1"/>
  <c r="T96" i="83"/>
  <c r="T184" i="83" s="1"/>
  <c r="T55" i="71" s="1"/>
  <c r="T160" i="71" s="1"/>
  <c r="T95" i="80"/>
  <c r="T107" i="80" s="1"/>
  <c r="R97" i="80"/>
  <c r="R109" i="80" s="1"/>
  <c r="R98" i="83"/>
  <c r="R186" i="83" s="1"/>
  <c r="R57" i="71" s="1"/>
  <c r="R162" i="71" s="1"/>
  <c r="P100" i="83"/>
  <c r="P188" i="83" s="1"/>
  <c r="P59" i="71" s="1"/>
  <c r="P164" i="71" s="1"/>
  <c r="P99" i="80"/>
  <c r="P111" i="80" s="1"/>
  <c r="S84" i="83"/>
  <c r="S155" i="83" s="1"/>
  <c r="S25" i="71" s="1"/>
  <c r="S130" i="71" s="1"/>
  <c r="S72" i="80"/>
  <c r="S84" i="80" s="1"/>
  <c r="S108" i="83"/>
  <c r="S213" i="83" s="1"/>
  <c r="S85" i="71" s="1"/>
  <c r="S190" i="71" s="1"/>
  <c r="S118" i="80"/>
  <c r="S130" i="80" s="1"/>
  <c r="O119" i="80"/>
  <c r="O131" i="80" s="1"/>
  <c r="O109" i="83"/>
  <c r="O214" i="83" s="1"/>
  <c r="O86" i="71" s="1"/>
  <c r="O191" i="71" s="1"/>
  <c r="X95" i="83"/>
  <c r="X183" i="83" s="1"/>
  <c r="X54" i="71" s="1"/>
  <c r="X159" i="71" s="1"/>
  <c r="X94" i="80"/>
  <c r="X106" i="80" s="1"/>
  <c r="S96" i="80"/>
  <c r="S108" i="80" s="1"/>
  <c r="S97" i="83"/>
  <c r="S185" i="83" s="1"/>
  <c r="S56" i="71" s="1"/>
  <c r="S161" i="71" s="1"/>
  <c r="Y123" i="80"/>
  <c r="Y135" i="80" s="1"/>
  <c r="Y113" i="83"/>
  <c r="Y218" i="83" s="1"/>
  <c r="Y90" i="71" s="1"/>
  <c r="Y195" i="71" s="1"/>
  <c r="U99" i="83"/>
  <c r="U187" i="83" s="1"/>
  <c r="U58" i="71" s="1"/>
  <c r="U163" i="71" s="1"/>
  <c r="U98" i="80"/>
  <c r="U110" i="80" s="1"/>
  <c r="U113" i="83"/>
  <c r="U218" i="83" s="1"/>
  <c r="U90" i="71" s="1"/>
  <c r="U195" i="71" s="1"/>
  <c r="U123" i="80"/>
  <c r="U135" i="80" s="1"/>
  <c r="T123" i="80"/>
  <c r="T135" i="80" s="1"/>
  <c r="T113" i="83"/>
  <c r="T218" i="83" s="1"/>
  <c r="T90" i="71" s="1"/>
  <c r="T195" i="71" s="1"/>
  <c r="M113" i="83"/>
  <c r="M218" i="83" s="1"/>
  <c r="M90" i="71" s="1"/>
  <c r="M195" i="71" s="1"/>
  <c r="M123" i="80"/>
  <c r="M135" i="80" s="1"/>
  <c r="O202" i="53"/>
  <c r="O234" i="53" s="1"/>
  <c r="O277" i="53" s="1"/>
  <c r="V202" i="53"/>
  <c r="V234" i="53" s="1"/>
  <c r="V277" i="53" s="1"/>
  <c r="T202" i="53"/>
  <c r="T234" i="53" s="1"/>
  <c r="T277" i="53" s="1"/>
  <c r="Y202" i="53"/>
  <c r="Y234" i="53" s="1"/>
  <c r="Y277" i="53" s="1"/>
  <c r="M202" i="53"/>
  <c r="M234" i="53" s="1"/>
  <c r="M277" i="53" s="1"/>
  <c r="X202" i="53"/>
  <c r="X234" i="53" s="1"/>
  <c r="X277" i="53" s="1"/>
  <c r="R202" i="53"/>
  <c r="R234" i="53" s="1"/>
  <c r="R277" i="53" s="1"/>
  <c r="U202" i="53"/>
  <c r="U234" i="53" s="1"/>
  <c r="U277" i="53" s="1"/>
  <c r="K202" i="53"/>
  <c r="K234" i="53" s="1"/>
  <c r="K277" i="53" s="1"/>
  <c r="W202" i="53"/>
  <c r="W234" i="53" s="1"/>
  <c r="W277" i="53" s="1"/>
  <c r="P202" i="53"/>
  <c r="P234" i="53" s="1"/>
  <c r="P277" i="53" s="1"/>
  <c r="S202" i="53"/>
  <c r="S234" i="53" s="1"/>
  <c r="S277" i="53" s="1"/>
  <c r="N202" i="53"/>
  <c r="N234" i="53" s="1"/>
  <c r="N277" i="53" s="1"/>
  <c r="J202" i="53"/>
  <c r="J234" i="53" s="1"/>
  <c r="J277" i="53" s="1"/>
  <c r="L202" i="53"/>
  <c r="L234" i="53" s="1"/>
  <c r="L277" i="53" s="1"/>
  <c r="J98" i="80"/>
  <c r="J110" i="80" s="1"/>
  <c r="J99" i="83"/>
  <c r="J187" i="83" s="1"/>
  <c r="J58" i="71" s="1"/>
  <c r="J163" i="71" s="1"/>
  <c r="N98" i="80"/>
  <c r="N110" i="80" s="1"/>
  <c r="N99" i="83"/>
  <c r="N187" i="83" s="1"/>
  <c r="N58" i="71" s="1"/>
  <c r="N163" i="71" s="1"/>
  <c r="O99" i="83"/>
  <c r="O187" i="83" s="1"/>
  <c r="O58" i="71" s="1"/>
  <c r="O163" i="71" s="1"/>
  <c r="O98" i="80"/>
  <c r="O110" i="80" s="1"/>
  <c r="S86" i="83"/>
  <c r="S157" i="83" s="1"/>
  <c r="S27" i="71" s="1"/>
  <c r="S132" i="71" s="1"/>
  <c r="S74" i="80"/>
  <c r="S86" i="80" s="1"/>
  <c r="M86" i="83"/>
  <c r="M157" i="83" s="1"/>
  <c r="M27" i="71" s="1"/>
  <c r="M132" i="71" s="1"/>
  <c r="M74" i="80"/>
  <c r="M86" i="80" s="1"/>
  <c r="V74" i="80"/>
  <c r="V86" i="80" s="1"/>
  <c r="V86" i="83"/>
  <c r="V157" i="83" s="1"/>
  <c r="V27" i="71" s="1"/>
  <c r="V132" i="71" s="1"/>
  <c r="J111" i="83"/>
  <c r="J216" i="83" s="1"/>
  <c r="J88" i="71" s="1"/>
  <c r="J193" i="71" s="1"/>
  <c r="J121" i="80"/>
  <c r="J133" i="80" s="1"/>
  <c r="O111" i="83"/>
  <c r="O216" i="83" s="1"/>
  <c r="O88" i="71" s="1"/>
  <c r="O193" i="71" s="1"/>
  <c r="O121" i="80"/>
  <c r="O133" i="80" s="1"/>
  <c r="R101" i="83"/>
  <c r="R189" i="83" s="1"/>
  <c r="R60" i="71" s="1"/>
  <c r="R165" i="71" s="1"/>
  <c r="R100" i="80"/>
  <c r="R112" i="80" s="1"/>
  <c r="U101" i="83"/>
  <c r="U189" i="83" s="1"/>
  <c r="U60" i="71" s="1"/>
  <c r="U165" i="71" s="1"/>
  <c r="V101" i="83"/>
  <c r="V189" i="83" s="1"/>
  <c r="V60" i="71" s="1"/>
  <c r="V165" i="71" s="1"/>
  <c r="V100" i="80"/>
  <c r="V112" i="80" s="1"/>
  <c r="Q77" i="80"/>
  <c r="Q89" i="80" s="1"/>
  <c r="Q89" i="83"/>
  <c r="Q160" i="83" s="1"/>
  <c r="Q30" i="71" s="1"/>
  <c r="Q135" i="71" s="1"/>
  <c r="Q85" i="83"/>
  <c r="Q156" i="83" s="1"/>
  <c r="Q26" i="71" s="1"/>
  <c r="Q131" i="71" s="1"/>
  <c r="Q73" i="80"/>
  <c r="Q85" i="80" s="1"/>
  <c r="M96" i="83"/>
  <c r="M184" i="83" s="1"/>
  <c r="M55" i="71" s="1"/>
  <c r="M160" i="71" s="1"/>
  <c r="M95" i="80"/>
  <c r="M107" i="80" s="1"/>
  <c r="W96" i="83"/>
  <c r="W184" i="83" s="1"/>
  <c r="W55" i="71" s="1"/>
  <c r="W160" i="71" s="1"/>
  <c r="W95" i="80"/>
  <c r="W107" i="80" s="1"/>
  <c r="Y112" i="83"/>
  <c r="Y217" i="83" s="1"/>
  <c r="Y89" i="71" s="1"/>
  <c r="Y194" i="71" s="1"/>
  <c r="Y122" i="80"/>
  <c r="Y134" i="80" s="1"/>
  <c r="T112" i="83"/>
  <c r="T217" i="83" s="1"/>
  <c r="T89" i="71" s="1"/>
  <c r="T194" i="71" s="1"/>
  <c r="T122" i="80"/>
  <c r="T134" i="80" s="1"/>
  <c r="P112" i="83"/>
  <c r="P217" i="83" s="1"/>
  <c r="P89" i="71" s="1"/>
  <c r="P194" i="71" s="1"/>
  <c r="P122" i="80"/>
  <c r="P134" i="80" s="1"/>
  <c r="X98" i="83"/>
  <c r="X186" i="83" s="1"/>
  <c r="X57" i="71" s="1"/>
  <c r="X162" i="71" s="1"/>
  <c r="X97" i="80"/>
  <c r="X109" i="80" s="1"/>
  <c r="L98" i="83"/>
  <c r="L186" i="83" s="1"/>
  <c r="L57" i="71" s="1"/>
  <c r="L162" i="71" s="1"/>
  <c r="L97" i="80"/>
  <c r="L109" i="80" s="1"/>
  <c r="S100" i="83"/>
  <c r="S188" i="83" s="1"/>
  <c r="S59" i="71" s="1"/>
  <c r="S164" i="71" s="1"/>
  <c r="S99" i="80"/>
  <c r="S111" i="80" s="1"/>
  <c r="Y100" i="83"/>
  <c r="Y188" i="83" s="1"/>
  <c r="Y59" i="71" s="1"/>
  <c r="Y164" i="71" s="1"/>
  <c r="Y99" i="80"/>
  <c r="Y111" i="80" s="1"/>
  <c r="K100" i="83"/>
  <c r="K188" i="83" s="1"/>
  <c r="K59" i="71" s="1"/>
  <c r="K164" i="71" s="1"/>
  <c r="K99" i="80"/>
  <c r="K111" i="80" s="1"/>
  <c r="Q88" i="83"/>
  <c r="Q159" i="83" s="1"/>
  <c r="Q29" i="71" s="1"/>
  <c r="Q134" i="71" s="1"/>
  <c r="Q76" i="80"/>
  <c r="Q88" i="80" s="1"/>
  <c r="P72" i="80"/>
  <c r="P84" i="80" s="1"/>
  <c r="P84" i="83"/>
  <c r="P155" i="83" s="1"/>
  <c r="P25" i="71" s="1"/>
  <c r="P130" i="71" s="1"/>
  <c r="V72" i="80"/>
  <c r="V84" i="80" s="1"/>
  <c r="V84" i="83"/>
  <c r="V155" i="83" s="1"/>
  <c r="V25" i="71" s="1"/>
  <c r="V130" i="71" s="1"/>
  <c r="N72" i="80"/>
  <c r="N84" i="80" s="1"/>
  <c r="N84" i="83"/>
  <c r="N155" i="83" s="1"/>
  <c r="N25" i="71" s="1"/>
  <c r="N130" i="71" s="1"/>
  <c r="X108" i="83"/>
  <c r="X213" i="83" s="1"/>
  <c r="X85" i="71" s="1"/>
  <c r="X190" i="71" s="1"/>
  <c r="X118" i="80"/>
  <c r="X130" i="80" s="1"/>
  <c r="U108" i="83"/>
  <c r="U213" i="83" s="1"/>
  <c r="U85" i="71" s="1"/>
  <c r="U190" i="71" s="1"/>
  <c r="U118" i="80"/>
  <c r="U130" i="80" s="1"/>
  <c r="S109" i="83"/>
  <c r="S214" i="83" s="1"/>
  <c r="S86" i="71" s="1"/>
  <c r="S191" i="71" s="1"/>
  <c r="S119" i="80"/>
  <c r="S131" i="80" s="1"/>
  <c r="K109" i="83"/>
  <c r="K214" i="83" s="1"/>
  <c r="K86" i="71" s="1"/>
  <c r="K191" i="71" s="1"/>
  <c r="K119" i="80"/>
  <c r="K131" i="80" s="1"/>
  <c r="L119" i="80"/>
  <c r="L131" i="80" s="1"/>
  <c r="L109" i="83"/>
  <c r="L214" i="83" s="1"/>
  <c r="L86" i="71" s="1"/>
  <c r="L191" i="71" s="1"/>
  <c r="P94" i="80"/>
  <c r="P106" i="80" s="1"/>
  <c r="P95" i="83"/>
  <c r="P183" i="83" s="1"/>
  <c r="P54" i="71" s="1"/>
  <c r="P159" i="71" s="1"/>
  <c r="N94" i="80"/>
  <c r="N106" i="80" s="1"/>
  <c r="N95" i="83"/>
  <c r="N183" i="83" s="1"/>
  <c r="N54" i="71" s="1"/>
  <c r="N159" i="71" s="1"/>
  <c r="R97" i="83"/>
  <c r="R185" i="83" s="1"/>
  <c r="R56" i="71" s="1"/>
  <c r="R161" i="71" s="1"/>
  <c r="R96" i="80"/>
  <c r="R108" i="80" s="1"/>
  <c r="T97" i="83"/>
  <c r="T185" i="83" s="1"/>
  <c r="T56" i="71" s="1"/>
  <c r="T161" i="71" s="1"/>
  <c r="T96" i="80"/>
  <c r="T108" i="80" s="1"/>
  <c r="V97" i="83"/>
  <c r="V185" i="83" s="1"/>
  <c r="V56" i="71" s="1"/>
  <c r="V161" i="71" s="1"/>
  <c r="V96" i="80"/>
  <c r="V108" i="80" s="1"/>
  <c r="U120" i="80"/>
  <c r="U132" i="80" s="1"/>
  <c r="U110" i="83"/>
  <c r="U215" i="83" s="1"/>
  <c r="U87" i="71" s="1"/>
  <c r="U192" i="71" s="1"/>
  <c r="K110" i="83"/>
  <c r="K215" i="83" s="1"/>
  <c r="K87" i="71" s="1"/>
  <c r="K192" i="71" s="1"/>
  <c r="K120" i="80"/>
  <c r="K132" i="80" s="1"/>
  <c r="M110" i="83"/>
  <c r="M215" i="83" s="1"/>
  <c r="M87" i="71" s="1"/>
  <c r="M192" i="71" s="1"/>
  <c r="M120" i="80"/>
  <c r="M132" i="80" s="1"/>
  <c r="R101" i="80"/>
  <c r="R113" i="80" s="1"/>
  <c r="R102" i="83"/>
  <c r="R190" i="83" s="1"/>
  <c r="R61" i="71" s="1"/>
  <c r="R166" i="71" s="1"/>
  <c r="V102" i="83"/>
  <c r="V190" i="83" s="1"/>
  <c r="V61" i="71" s="1"/>
  <c r="V166" i="71" s="1"/>
  <c r="V101" i="80"/>
  <c r="V113" i="80" s="1"/>
  <c r="N102" i="83"/>
  <c r="N190" i="83" s="1"/>
  <c r="N61" i="71" s="1"/>
  <c r="N166" i="71" s="1"/>
  <c r="N101" i="80"/>
  <c r="N113" i="80" s="1"/>
  <c r="K86" i="83"/>
  <c r="K157" i="83" s="1"/>
  <c r="K27" i="71" s="1"/>
  <c r="K132" i="71" s="1"/>
  <c r="K74" i="80"/>
  <c r="K86" i="80" s="1"/>
  <c r="W111" i="83"/>
  <c r="W216" i="83" s="1"/>
  <c r="W88" i="71" s="1"/>
  <c r="W193" i="71" s="1"/>
  <c r="W121" i="80"/>
  <c r="W133" i="80" s="1"/>
  <c r="K101" i="83"/>
  <c r="K189" i="83" s="1"/>
  <c r="K60" i="71" s="1"/>
  <c r="K165" i="71" s="1"/>
  <c r="K100" i="80"/>
  <c r="K112" i="80" s="1"/>
  <c r="O95" i="80"/>
  <c r="O107" i="80" s="1"/>
  <c r="O96" i="83"/>
  <c r="O184" i="83" s="1"/>
  <c r="O55" i="71" s="1"/>
  <c r="O160" i="71" s="1"/>
  <c r="K98" i="83"/>
  <c r="K186" i="83" s="1"/>
  <c r="K57" i="71" s="1"/>
  <c r="K162" i="71" s="1"/>
  <c r="K97" i="80"/>
  <c r="K109" i="80" s="1"/>
  <c r="U99" i="80"/>
  <c r="U111" i="80" s="1"/>
  <c r="U100" i="83"/>
  <c r="U188" i="83" s="1"/>
  <c r="U59" i="71" s="1"/>
  <c r="U164" i="71" s="1"/>
  <c r="W84" i="83"/>
  <c r="W155" i="83" s="1"/>
  <c r="W25" i="71" s="1"/>
  <c r="W130" i="71" s="1"/>
  <c r="W72" i="80"/>
  <c r="W84" i="80" s="1"/>
  <c r="O108" i="83"/>
  <c r="O213" i="83" s="1"/>
  <c r="O85" i="71" s="1"/>
  <c r="O190" i="71" s="1"/>
  <c r="O118" i="80"/>
  <c r="O130" i="80" s="1"/>
  <c r="K123" i="80"/>
  <c r="K135" i="80" s="1"/>
  <c r="K113" i="83"/>
  <c r="K218" i="83" s="1"/>
  <c r="K90" i="71" s="1"/>
  <c r="K195" i="71" s="1"/>
  <c r="V99" i="83"/>
  <c r="V187" i="83" s="1"/>
  <c r="V58" i="71" s="1"/>
  <c r="V163" i="71" s="1"/>
  <c r="V98" i="80"/>
  <c r="V110" i="80" s="1"/>
  <c r="V113" i="83"/>
  <c r="V218" i="83" s="1"/>
  <c r="V90" i="71" s="1"/>
  <c r="V195" i="71" s="1"/>
  <c r="V123" i="80"/>
  <c r="V135" i="80" s="1"/>
  <c r="P123" i="80"/>
  <c r="P135" i="80" s="1"/>
  <c r="P113" i="83"/>
  <c r="P218" i="83" s="1"/>
  <c r="P90" i="71" s="1"/>
  <c r="P195" i="71" s="1"/>
  <c r="J123" i="80"/>
  <c r="J135" i="80" s="1"/>
  <c r="J113" i="83"/>
  <c r="J218" i="83" s="1"/>
  <c r="J90" i="71" s="1"/>
  <c r="J195" i="71" s="1"/>
  <c r="K99" i="83"/>
  <c r="K187" i="83" s="1"/>
  <c r="K58" i="71" s="1"/>
  <c r="K163" i="71" s="1"/>
  <c r="K98" i="80"/>
  <c r="K110" i="80" s="1"/>
  <c r="X99" i="83"/>
  <c r="X187" i="83" s="1"/>
  <c r="X58" i="71" s="1"/>
  <c r="X163" i="71" s="1"/>
  <c r="X98" i="80"/>
  <c r="X110" i="80" s="1"/>
  <c r="Y86" i="83"/>
  <c r="Y157" i="83" s="1"/>
  <c r="Y27" i="71" s="1"/>
  <c r="Y132" i="71" s="1"/>
  <c r="Y74" i="80"/>
  <c r="Y86" i="80" s="1"/>
  <c r="W74" i="80"/>
  <c r="W86" i="80" s="1"/>
  <c r="W86" i="83"/>
  <c r="W157" i="83" s="1"/>
  <c r="W27" i="71" s="1"/>
  <c r="W132" i="71" s="1"/>
  <c r="N86" i="83"/>
  <c r="N157" i="83" s="1"/>
  <c r="N27" i="71" s="1"/>
  <c r="N132" i="71" s="1"/>
  <c r="N74" i="80"/>
  <c r="N86" i="80" s="1"/>
  <c r="X111" i="83"/>
  <c r="X216" i="83" s="1"/>
  <c r="X88" i="71" s="1"/>
  <c r="X193" i="71" s="1"/>
  <c r="X121" i="80"/>
  <c r="X133" i="80" s="1"/>
  <c r="U111" i="83"/>
  <c r="U216" i="83" s="1"/>
  <c r="U88" i="71" s="1"/>
  <c r="U193" i="71" s="1"/>
  <c r="U121" i="80"/>
  <c r="U133" i="80" s="1"/>
  <c r="S111" i="83"/>
  <c r="S216" i="83" s="1"/>
  <c r="S88" i="71" s="1"/>
  <c r="S193" i="71" s="1"/>
  <c r="S121" i="80"/>
  <c r="S133" i="80" s="1"/>
  <c r="Q90" i="83"/>
  <c r="Q161" i="83" s="1"/>
  <c r="Q31" i="71" s="1"/>
  <c r="Q136" i="71" s="1"/>
  <c r="Q78" i="80"/>
  <c r="Q90" i="80" s="1"/>
  <c r="Y100" i="80"/>
  <c r="Y112" i="80" s="1"/>
  <c r="Y101" i="83"/>
  <c r="Y189" i="83" s="1"/>
  <c r="Y60" i="71" s="1"/>
  <c r="Y165" i="71" s="1"/>
  <c r="P100" i="80"/>
  <c r="P112" i="80" s="1"/>
  <c r="P101" i="83"/>
  <c r="P189" i="83" s="1"/>
  <c r="P60" i="71" s="1"/>
  <c r="P165" i="71" s="1"/>
  <c r="M101" i="83"/>
  <c r="M189" i="83" s="1"/>
  <c r="M60" i="71" s="1"/>
  <c r="M165" i="71" s="1"/>
  <c r="M100" i="80"/>
  <c r="M112" i="80" s="1"/>
  <c r="H163" i="53"/>
  <c r="Q213" i="53" s="1"/>
  <c r="Q247" i="53" s="1"/>
  <c r="Q290" i="53" s="1"/>
  <c r="H131" i="53"/>
  <c r="Q193" i="53" s="1"/>
  <c r="Q243" i="53" s="1"/>
  <c r="Q286" i="53" s="1"/>
  <c r="N95" i="80"/>
  <c r="N107" i="80" s="1"/>
  <c r="N96" i="83"/>
  <c r="N184" i="83" s="1"/>
  <c r="N55" i="71" s="1"/>
  <c r="N160" i="71" s="1"/>
  <c r="X96" i="83"/>
  <c r="X184" i="83" s="1"/>
  <c r="X55" i="71" s="1"/>
  <c r="X160" i="71" s="1"/>
  <c r="X95" i="80"/>
  <c r="X107" i="80" s="1"/>
  <c r="S96" i="83"/>
  <c r="S184" i="83" s="1"/>
  <c r="S55" i="71" s="1"/>
  <c r="S160" i="71" s="1"/>
  <c r="S95" i="80"/>
  <c r="S107" i="80" s="1"/>
  <c r="O122" i="80"/>
  <c r="O134" i="80" s="1"/>
  <c r="O112" i="83"/>
  <c r="O217" i="83" s="1"/>
  <c r="O89" i="71" s="1"/>
  <c r="O194" i="71" s="1"/>
  <c r="M112" i="83"/>
  <c r="M217" i="83" s="1"/>
  <c r="M89" i="71" s="1"/>
  <c r="M194" i="71" s="1"/>
  <c r="M122" i="80"/>
  <c r="M134" i="80" s="1"/>
  <c r="K122" i="80"/>
  <c r="K134" i="80" s="1"/>
  <c r="K112" i="83"/>
  <c r="K217" i="83" s="1"/>
  <c r="K89" i="71" s="1"/>
  <c r="K194" i="71" s="1"/>
  <c r="N97" i="80"/>
  <c r="N109" i="80" s="1"/>
  <c r="N98" i="83"/>
  <c r="N186" i="83" s="1"/>
  <c r="N57" i="71" s="1"/>
  <c r="N162" i="71" s="1"/>
  <c r="V97" i="80"/>
  <c r="V109" i="80" s="1"/>
  <c r="V98" i="83"/>
  <c r="V186" i="83" s="1"/>
  <c r="V57" i="71" s="1"/>
  <c r="V162" i="71" s="1"/>
  <c r="T100" i="83"/>
  <c r="T188" i="83" s="1"/>
  <c r="T59" i="71" s="1"/>
  <c r="T164" i="71" s="1"/>
  <c r="T99" i="80"/>
  <c r="T111" i="80" s="1"/>
  <c r="V99" i="80"/>
  <c r="V111" i="80" s="1"/>
  <c r="V100" i="83"/>
  <c r="V188" i="83" s="1"/>
  <c r="V59" i="71" s="1"/>
  <c r="V164" i="71" s="1"/>
  <c r="N100" i="83"/>
  <c r="N188" i="83" s="1"/>
  <c r="N59" i="71" s="1"/>
  <c r="N164" i="71" s="1"/>
  <c r="N99" i="80"/>
  <c r="N111" i="80" s="1"/>
  <c r="Q100" i="83"/>
  <c r="Q188" i="83" s="1"/>
  <c r="Q59" i="71" s="1"/>
  <c r="Q164" i="71" s="1"/>
  <c r="Q99" i="80"/>
  <c r="Q111" i="80" s="1"/>
  <c r="U84" i="83"/>
  <c r="U155" i="83" s="1"/>
  <c r="U25" i="71" s="1"/>
  <c r="U130" i="71" s="1"/>
  <c r="U72" i="80"/>
  <c r="U84" i="80" s="1"/>
  <c r="T72" i="80"/>
  <c r="T84" i="80" s="1"/>
  <c r="T84" i="83"/>
  <c r="T155" i="83" s="1"/>
  <c r="T25" i="71" s="1"/>
  <c r="T130" i="71" s="1"/>
  <c r="J84" i="83"/>
  <c r="J155" i="83" s="1"/>
  <c r="J25" i="71" s="1"/>
  <c r="J130" i="71" s="1"/>
  <c r="J72" i="80"/>
  <c r="J84" i="80" s="1"/>
  <c r="R108" i="83"/>
  <c r="R213" i="83" s="1"/>
  <c r="R85" i="71" s="1"/>
  <c r="R190" i="71" s="1"/>
  <c r="R118" i="80"/>
  <c r="R130" i="80" s="1"/>
  <c r="W108" i="83"/>
  <c r="W213" i="83" s="1"/>
  <c r="W85" i="71" s="1"/>
  <c r="W190" i="71" s="1"/>
  <c r="W118" i="80"/>
  <c r="W130" i="80" s="1"/>
  <c r="K118" i="80"/>
  <c r="K130" i="80" s="1"/>
  <c r="K108" i="83"/>
  <c r="K213" i="83" s="1"/>
  <c r="K85" i="71" s="1"/>
  <c r="K190" i="71" s="1"/>
  <c r="X109" i="83"/>
  <c r="X214" i="83" s="1"/>
  <c r="X86" i="71" s="1"/>
  <c r="X191" i="71" s="1"/>
  <c r="X119" i="80"/>
  <c r="X131" i="80" s="1"/>
  <c r="N109" i="83"/>
  <c r="N214" i="83" s="1"/>
  <c r="N86" i="71" s="1"/>
  <c r="N191" i="71" s="1"/>
  <c r="N119" i="80"/>
  <c r="N131" i="80" s="1"/>
  <c r="P109" i="83"/>
  <c r="P214" i="83" s="1"/>
  <c r="P86" i="71" s="1"/>
  <c r="P191" i="71" s="1"/>
  <c r="P119" i="80"/>
  <c r="P131" i="80" s="1"/>
  <c r="T95" i="83"/>
  <c r="T183" i="83" s="1"/>
  <c r="T54" i="71" s="1"/>
  <c r="T159" i="71" s="1"/>
  <c r="T94" i="80"/>
  <c r="T106" i="80" s="1"/>
  <c r="K94" i="80"/>
  <c r="K106" i="80" s="1"/>
  <c r="K95" i="83"/>
  <c r="K183" i="83" s="1"/>
  <c r="K54" i="71" s="1"/>
  <c r="K159" i="71" s="1"/>
  <c r="W96" i="80"/>
  <c r="W108" i="80" s="1"/>
  <c r="W97" i="83"/>
  <c r="W185" i="83" s="1"/>
  <c r="W56" i="71" s="1"/>
  <c r="W161" i="71" s="1"/>
  <c r="K97" i="83"/>
  <c r="K185" i="83" s="1"/>
  <c r="K56" i="71" s="1"/>
  <c r="K161" i="71" s="1"/>
  <c r="K96" i="80"/>
  <c r="K108" i="80" s="1"/>
  <c r="L97" i="83"/>
  <c r="L185" i="83" s="1"/>
  <c r="L56" i="71" s="1"/>
  <c r="L161" i="71" s="1"/>
  <c r="L96" i="80"/>
  <c r="L108" i="80" s="1"/>
  <c r="L110" i="83"/>
  <c r="L215" i="83" s="1"/>
  <c r="L87" i="71" s="1"/>
  <c r="L192" i="71" s="1"/>
  <c r="L120" i="80"/>
  <c r="L132" i="80" s="1"/>
  <c r="X110" i="83"/>
  <c r="X215" i="83" s="1"/>
  <c r="X87" i="71" s="1"/>
  <c r="X192" i="71" s="1"/>
  <c r="X120" i="80"/>
  <c r="X132" i="80" s="1"/>
  <c r="P101" i="80"/>
  <c r="P113" i="80" s="1"/>
  <c r="P102" i="83"/>
  <c r="P190" i="83" s="1"/>
  <c r="P61" i="71" s="1"/>
  <c r="P166" i="71" s="1"/>
  <c r="X102" i="83"/>
  <c r="X190" i="83" s="1"/>
  <c r="X61" i="71" s="1"/>
  <c r="X166" i="71" s="1"/>
  <c r="X101" i="80"/>
  <c r="X113" i="80" s="1"/>
  <c r="O102" i="83"/>
  <c r="O190" i="83" s="1"/>
  <c r="O61" i="71" s="1"/>
  <c r="O166" i="71" s="1"/>
  <c r="O101" i="80"/>
  <c r="O113" i="80" s="1"/>
  <c r="J144" i="80" l="1"/>
  <c r="Q150" i="80"/>
  <c r="U144" i="80"/>
  <c r="U170" i="80" s="1"/>
  <c r="U271" i="80" s="1"/>
  <c r="S146" i="80"/>
  <c r="S172" i="80" s="1"/>
  <c r="S273" i="80" s="1"/>
  <c r="P146" i="80"/>
  <c r="P172" i="80" s="1"/>
  <c r="P273" i="80" s="1"/>
  <c r="L144" i="80"/>
  <c r="L170" i="80" s="1"/>
  <c r="L271" i="80" s="1"/>
  <c r="W144" i="80"/>
  <c r="W170" i="80" s="1"/>
  <c r="W271" i="80" s="1"/>
  <c r="H56" i="86"/>
  <c r="J38" i="55" s="1"/>
  <c r="Y146" i="80"/>
  <c r="Y172" i="80" s="1"/>
  <c r="Y273" i="80" s="1"/>
  <c r="R144" i="80"/>
  <c r="R170" i="80" s="1"/>
  <c r="R271" i="80" s="1"/>
  <c r="P144" i="80"/>
  <c r="P170" i="80" s="1"/>
  <c r="P271" i="80" s="1"/>
  <c r="X144" i="80"/>
  <c r="X170" i="80" s="1"/>
  <c r="X271" i="80" s="1"/>
  <c r="V146" i="80"/>
  <c r="V172" i="80" s="1"/>
  <c r="V273" i="80" s="1"/>
  <c r="K144" i="80"/>
  <c r="K170" i="80" s="1"/>
  <c r="K271" i="80" s="1"/>
  <c r="M144" i="80"/>
  <c r="M170" i="80" s="1"/>
  <c r="M271" i="80" s="1"/>
  <c r="V87" i="83"/>
  <c r="V158" i="83" s="1"/>
  <c r="V28" i="71" s="1"/>
  <c r="V133" i="71" s="1"/>
  <c r="V75" i="80"/>
  <c r="V87" i="80" s="1"/>
  <c r="V147" i="80" s="1"/>
  <c r="V173" i="80" s="1"/>
  <c r="V274" i="80" s="1"/>
  <c r="Y85" i="83"/>
  <c r="Y156" i="83" s="1"/>
  <c r="Y26" i="71" s="1"/>
  <c r="Y131" i="71" s="1"/>
  <c r="Y73" i="80"/>
  <c r="Y85" i="80" s="1"/>
  <c r="Y145" i="80" s="1"/>
  <c r="Y171" i="80" s="1"/>
  <c r="Y272" i="80" s="1"/>
  <c r="V83" i="83"/>
  <c r="V154" i="83" s="1"/>
  <c r="V71" i="80"/>
  <c r="V83" i="80" s="1"/>
  <c r="V143" i="80" s="1"/>
  <c r="V169" i="80" s="1"/>
  <c r="U90" i="83"/>
  <c r="U161" i="83" s="1"/>
  <c r="U31" i="71" s="1"/>
  <c r="U136" i="71" s="1"/>
  <c r="U78" i="80"/>
  <c r="U90" i="80" s="1"/>
  <c r="U150" i="80" s="1"/>
  <c r="R78" i="80"/>
  <c r="R90" i="80" s="1"/>
  <c r="R150" i="80" s="1"/>
  <c r="R90" i="83"/>
  <c r="R161" i="83" s="1"/>
  <c r="R31" i="71" s="1"/>
  <c r="R136" i="71" s="1"/>
  <c r="J170" i="80"/>
  <c r="J271" i="80" s="1"/>
  <c r="Q97" i="83"/>
  <c r="Q185" i="83" s="1"/>
  <c r="Q56" i="71" s="1"/>
  <c r="Q161" i="71" s="1"/>
  <c r="Q96" i="80"/>
  <c r="Q108" i="80" s="1"/>
  <c r="Q145" i="80" s="1"/>
  <c r="Q171" i="80" s="1"/>
  <c r="Q272" i="80" s="1"/>
  <c r="N87" i="83"/>
  <c r="N158" i="83" s="1"/>
  <c r="N28" i="71" s="1"/>
  <c r="N133" i="71" s="1"/>
  <c r="N75" i="80"/>
  <c r="N87" i="80" s="1"/>
  <c r="N147" i="80" s="1"/>
  <c r="N173" i="80" s="1"/>
  <c r="N274" i="80" s="1"/>
  <c r="O75" i="80"/>
  <c r="O87" i="80" s="1"/>
  <c r="O147" i="80" s="1"/>
  <c r="O173" i="80" s="1"/>
  <c r="O274" i="80" s="1"/>
  <c r="O87" i="83"/>
  <c r="O158" i="83" s="1"/>
  <c r="O28" i="71" s="1"/>
  <c r="O133" i="71" s="1"/>
  <c r="X88" i="83"/>
  <c r="X159" i="83" s="1"/>
  <c r="X29" i="71" s="1"/>
  <c r="X134" i="71" s="1"/>
  <c r="X76" i="80"/>
  <c r="X88" i="80" s="1"/>
  <c r="X148" i="80" s="1"/>
  <c r="X174" i="80" s="1"/>
  <c r="X275" i="80" s="1"/>
  <c r="J89" i="83"/>
  <c r="J160" i="83" s="1"/>
  <c r="J30" i="71" s="1"/>
  <c r="J135" i="71" s="1"/>
  <c r="J77" i="80"/>
  <c r="J89" i="80" s="1"/>
  <c r="J149" i="80" s="1"/>
  <c r="J175" i="80" s="1"/>
  <c r="J276" i="80" s="1"/>
  <c r="N77" i="80"/>
  <c r="N89" i="80" s="1"/>
  <c r="N149" i="80" s="1"/>
  <c r="N175" i="80" s="1"/>
  <c r="N276" i="80" s="1"/>
  <c r="N89" i="83"/>
  <c r="N160" i="83" s="1"/>
  <c r="N30" i="71" s="1"/>
  <c r="N135" i="71" s="1"/>
  <c r="J172" i="80"/>
  <c r="J273" i="80" s="1"/>
  <c r="O85" i="83"/>
  <c r="O156" i="83" s="1"/>
  <c r="O26" i="71" s="1"/>
  <c r="O131" i="71" s="1"/>
  <c r="O73" i="80"/>
  <c r="O85" i="80" s="1"/>
  <c r="O145" i="80" s="1"/>
  <c r="O171" i="80" s="1"/>
  <c r="O272" i="80" s="1"/>
  <c r="P85" i="83"/>
  <c r="P156" i="83" s="1"/>
  <c r="P26" i="71" s="1"/>
  <c r="P131" i="71" s="1"/>
  <c r="P73" i="80"/>
  <c r="P85" i="80" s="1"/>
  <c r="P145" i="80" s="1"/>
  <c r="P171" i="80" s="1"/>
  <c r="P272" i="80" s="1"/>
  <c r="J73" i="80"/>
  <c r="J85" i="80" s="1"/>
  <c r="J145" i="80" s="1"/>
  <c r="J85" i="83"/>
  <c r="J156" i="83" s="1"/>
  <c r="J26" i="71" s="1"/>
  <c r="J131" i="71" s="1"/>
  <c r="R83" i="83"/>
  <c r="R154" i="83" s="1"/>
  <c r="R71" i="80"/>
  <c r="R83" i="80" s="1"/>
  <c r="R143" i="80" s="1"/>
  <c r="R169" i="80" s="1"/>
  <c r="R270" i="80" s="1"/>
  <c r="O83" i="83"/>
  <c r="O154" i="83" s="1"/>
  <c r="O71" i="80"/>
  <c r="O83" i="80" s="1"/>
  <c r="O143" i="80" s="1"/>
  <c r="O169" i="80" s="1"/>
  <c r="O270" i="80" s="1"/>
  <c r="Q147" i="80"/>
  <c r="Q173" i="80" s="1"/>
  <c r="Q274" i="80" s="1"/>
  <c r="Q146" i="80"/>
  <c r="Q172" i="80" s="1"/>
  <c r="Q273" i="80" s="1"/>
  <c r="K90" i="83"/>
  <c r="K161" i="83" s="1"/>
  <c r="K31" i="71" s="1"/>
  <c r="K136" i="71" s="1"/>
  <c r="K78" i="80"/>
  <c r="K90" i="80" s="1"/>
  <c r="K150" i="80" s="1"/>
  <c r="V90" i="83"/>
  <c r="V161" i="83" s="1"/>
  <c r="V31" i="71" s="1"/>
  <c r="V136" i="71" s="1"/>
  <c r="V78" i="80"/>
  <c r="V90" i="80" s="1"/>
  <c r="V150" i="80" s="1"/>
  <c r="Q100" i="80"/>
  <c r="Q112" i="80" s="1"/>
  <c r="Q149" i="80" s="1"/>
  <c r="Q175" i="80" s="1"/>
  <c r="Q276" i="80" s="1"/>
  <c r="Q101" i="83"/>
  <c r="Q189" i="83" s="1"/>
  <c r="Q60" i="71" s="1"/>
  <c r="Q165" i="71" s="1"/>
  <c r="W146" i="80"/>
  <c r="W172" i="80" s="1"/>
  <c r="W273" i="80" s="1"/>
  <c r="S75" i="80"/>
  <c r="S87" i="80" s="1"/>
  <c r="S147" i="80" s="1"/>
  <c r="S173" i="80" s="1"/>
  <c r="S274" i="80" s="1"/>
  <c r="S87" i="83"/>
  <c r="S158" i="83" s="1"/>
  <c r="S28" i="71" s="1"/>
  <c r="S133" i="71" s="1"/>
  <c r="X87" i="83"/>
  <c r="X158" i="83" s="1"/>
  <c r="X28" i="71" s="1"/>
  <c r="X133" i="71" s="1"/>
  <c r="X75" i="80"/>
  <c r="X87" i="80" s="1"/>
  <c r="X147" i="80" s="1"/>
  <c r="X173" i="80" s="1"/>
  <c r="X274" i="80" s="1"/>
  <c r="P88" i="83"/>
  <c r="P159" i="83" s="1"/>
  <c r="P29" i="71" s="1"/>
  <c r="P134" i="71" s="1"/>
  <c r="P76" i="80"/>
  <c r="P88" i="80" s="1"/>
  <c r="P148" i="80" s="1"/>
  <c r="P174" i="80" s="1"/>
  <c r="P275" i="80" s="1"/>
  <c r="T76" i="80"/>
  <c r="T88" i="80" s="1"/>
  <c r="T148" i="80" s="1"/>
  <c r="T174" i="80" s="1"/>
  <c r="T275" i="80" s="1"/>
  <c r="T88" i="83"/>
  <c r="T159" i="83" s="1"/>
  <c r="T29" i="71" s="1"/>
  <c r="T134" i="71" s="1"/>
  <c r="T89" i="83"/>
  <c r="T160" i="83" s="1"/>
  <c r="T30" i="71" s="1"/>
  <c r="T135" i="71" s="1"/>
  <c r="T77" i="80"/>
  <c r="T89" i="80" s="1"/>
  <c r="T149" i="80" s="1"/>
  <c r="T175" i="80" s="1"/>
  <c r="T276" i="80" s="1"/>
  <c r="R89" i="83"/>
  <c r="R160" i="83" s="1"/>
  <c r="R30" i="71" s="1"/>
  <c r="R135" i="71" s="1"/>
  <c r="R77" i="80"/>
  <c r="R89" i="80" s="1"/>
  <c r="R149" i="80" s="1"/>
  <c r="R175" i="80" s="1"/>
  <c r="R276" i="80" s="1"/>
  <c r="K89" i="83"/>
  <c r="K160" i="83" s="1"/>
  <c r="K30" i="71" s="1"/>
  <c r="K135" i="71" s="1"/>
  <c r="K77" i="80"/>
  <c r="K89" i="80" s="1"/>
  <c r="K149" i="80" s="1"/>
  <c r="R146" i="80"/>
  <c r="R172" i="80" s="1"/>
  <c r="R273" i="80" s="1"/>
  <c r="O144" i="80"/>
  <c r="O170" i="80" s="1"/>
  <c r="O271" i="80" s="1"/>
  <c r="S73" i="80"/>
  <c r="S85" i="80" s="1"/>
  <c r="S145" i="80" s="1"/>
  <c r="S171" i="80" s="1"/>
  <c r="S272" i="80" s="1"/>
  <c r="S85" i="83"/>
  <c r="S156" i="83" s="1"/>
  <c r="S26" i="71" s="1"/>
  <c r="S131" i="71" s="1"/>
  <c r="U73" i="80"/>
  <c r="U85" i="80" s="1"/>
  <c r="U145" i="80" s="1"/>
  <c r="U171" i="80" s="1"/>
  <c r="U272" i="80" s="1"/>
  <c r="U85" i="83"/>
  <c r="U156" i="83" s="1"/>
  <c r="U26" i="71" s="1"/>
  <c r="U131" i="71" s="1"/>
  <c r="W85" i="83"/>
  <c r="W156" i="83" s="1"/>
  <c r="W26" i="71" s="1"/>
  <c r="W131" i="71" s="1"/>
  <c r="W73" i="80"/>
  <c r="W85" i="80" s="1"/>
  <c r="W145" i="80" s="1"/>
  <c r="W171" i="80" s="1"/>
  <c r="W272" i="80" s="1"/>
  <c r="Q95" i="83"/>
  <c r="Q183" i="83" s="1"/>
  <c r="Q54" i="71" s="1"/>
  <c r="Q159" i="71" s="1"/>
  <c r="Q94" i="80"/>
  <c r="Q106" i="80" s="1"/>
  <c r="Q143" i="80" s="1"/>
  <c r="Q169" i="80" s="1"/>
  <c r="Q270" i="80" s="1"/>
  <c r="M83" i="83"/>
  <c r="M154" i="83" s="1"/>
  <c r="M71" i="80"/>
  <c r="M83" i="80" s="1"/>
  <c r="M143" i="80" s="1"/>
  <c r="M169" i="80" s="1"/>
  <c r="M270" i="80" s="1"/>
  <c r="U83" i="83"/>
  <c r="U154" i="83" s="1"/>
  <c r="U71" i="80"/>
  <c r="U83" i="80" s="1"/>
  <c r="U143" i="80" s="1"/>
  <c r="U169" i="80" s="1"/>
  <c r="U270" i="80" s="1"/>
  <c r="S78" i="80"/>
  <c r="S90" i="80" s="1"/>
  <c r="S150" i="80" s="1"/>
  <c r="S90" i="83"/>
  <c r="S161" i="83" s="1"/>
  <c r="S31" i="71" s="1"/>
  <c r="S136" i="71" s="1"/>
  <c r="M90" i="83"/>
  <c r="M161" i="83" s="1"/>
  <c r="M31" i="71" s="1"/>
  <c r="M136" i="71" s="1"/>
  <c r="M78" i="80"/>
  <c r="M90" i="80" s="1"/>
  <c r="M150" i="80" s="1"/>
  <c r="T146" i="80"/>
  <c r="T172" i="80" s="1"/>
  <c r="T273" i="80" s="1"/>
  <c r="H306" i="53" a="1"/>
  <c r="H306" i="53" s="1"/>
  <c r="W71" i="80"/>
  <c r="W83" i="80" s="1"/>
  <c r="W143" i="80" s="1"/>
  <c r="W169" i="80" s="1"/>
  <c r="W270" i="80" s="1"/>
  <c r="W83" i="83"/>
  <c r="W154" i="83" s="1"/>
  <c r="X83" i="83"/>
  <c r="X154" i="83" s="1"/>
  <c r="X71" i="80"/>
  <c r="X83" i="80" s="1"/>
  <c r="X143" i="80" s="1"/>
  <c r="X169" i="80" s="1"/>
  <c r="O146" i="80"/>
  <c r="O172" i="80" s="1"/>
  <c r="O273" i="80" s="1"/>
  <c r="X90" i="83"/>
  <c r="X161" i="83" s="1"/>
  <c r="X31" i="71" s="1"/>
  <c r="X136" i="71" s="1"/>
  <c r="X78" i="80"/>
  <c r="X90" i="80" s="1"/>
  <c r="X150" i="80" s="1"/>
  <c r="W90" i="83"/>
  <c r="W161" i="83" s="1"/>
  <c r="W31" i="71" s="1"/>
  <c r="W136" i="71" s="1"/>
  <c r="W78" i="80"/>
  <c r="W90" i="80" s="1"/>
  <c r="W150" i="80" s="1"/>
  <c r="X146" i="80"/>
  <c r="X172" i="80" s="1"/>
  <c r="X273" i="80" s="1"/>
  <c r="J75" i="80"/>
  <c r="J87" i="80" s="1"/>
  <c r="J147" i="80" s="1"/>
  <c r="J87" i="83"/>
  <c r="J158" i="83" s="1"/>
  <c r="J28" i="71" s="1"/>
  <c r="J133" i="71" s="1"/>
  <c r="J76" i="80"/>
  <c r="J88" i="80" s="1"/>
  <c r="J148" i="80" s="1"/>
  <c r="J88" i="83"/>
  <c r="J159" i="83" s="1"/>
  <c r="J29" i="71" s="1"/>
  <c r="J134" i="71" s="1"/>
  <c r="S76" i="80"/>
  <c r="S88" i="80" s="1"/>
  <c r="S148" i="80" s="1"/>
  <c r="S174" i="80" s="1"/>
  <c r="S275" i="80" s="1"/>
  <c r="S88" i="83"/>
  <c r="S159" i="83" s="1"/>
  <c r="S29" i="71" s="1"/>
  <c r="S134" i="71" s="1"/>
  <c r="X77" i="80"/>
  <c r="X89" i="80" s="1"/>
  <c r="X149" i="80" s="1"/>
  <c r="X175" i="80" s="1"/>
  <c r="X276" i="80" s="1"/>
  <c r="X89" i="83"/>
  <c r="X160" i="83" s="1"/>
  <c r="X30" i="71" s="1"/>
  <c r="X135" i="71" s="1"/>
  <c r="P83" i="83"/>
  <c r="P154" i="83" s="1"/>
  <c r="P71" i="80"/>
  <c r="P83" i="80" s="1"/>
  <c r="P143" i="80" s="1"/>
  <c r="P169" i="80" s="1"/>
  <c r="O90" i="83"/>
  <c r="O161" i="83" s="1"/>
  <c r="O31" i="71" s="1"/>
  <c r="O136" i="71" s="1"/>
  <c r="O78" i="80"/>
  <c r="O90" i="80" s="1"/>
  <c r="O150" i="80" s="1"/>
  <c r="M146" i="80"/>
  <c r="M172" i="80" s="1"/>
  <c r="M273" i="80" s="1"/>
  <c r="R87" i="83"/>
  <c r="R158" i="83" s="1"/>
  <c r="R28" i="71" s="1"/>
  <c r="R133" i="71" s="1"/>
  <c r="R75" i="80"/>
  <c r="R87" i="80" s="1"/>
  <c r="R147" i="80" s="1"/>
  <c r="R173" i="80" s="1"/>
  <c r="R274" i="80" s="1"/>
  <c r="O89" i="83"/>
  <c r="O160" i="83" s="1"/>
  <c r="O30" i="71" s="1"/>
  <c r="O135" i="71" s="1"/>
  <c r="O77" i="80"/>
  <c r="O89" i="80" s="1"/>
  <c r="O149" i="80" s="1"/>
  <c r="O175" i="80" s="1"/>
  <c r="O276" i="80" s="1"/>
  <c r="Q148" i="80"/>
  <c r="Q174" i="80" s="1"/>
  <c r="Q275" i="80" s="1"/>
  <c r="P87" i="83"/>
  <c r="P158" i="83" s="1"/>
  <c r="P28" i="71" s="1"/>
  <c r="P133" i="71" s="1"/>
  <c r="P75" i="80"/>
  <c r="P87" i="80" s="1"/>
  <c r="P147" i="80" s="1"/>
  <c r="P173" i="80" s="1"/>
  <c r="P274" i="80" s="1"/>
  <c r="S144" i="80"/>
  <c r="S170" i="80" s="1"/>
  <c r="S271" i="80" s="1"/>
  <c r="R88" i="83"/>
  <c r="R159" i="83" s="1"/>
  <c r="R29" i="71" s="1"/>
  <c r="R134" i="71" s="1"/>
  <c r="R76" i="80"/>
  <c r="R88" i="80" s="1"/>
  <c r="R148" i="80" s="1"/>
  <c r="R174" i="80" s="1"/>
  <c r="R275" i="80" s="1"/>
  <c r="U89" i="83"/>
  <c r="U160" i="83" s="1"/>
  <c r="U30" i="71" s="1"/>
  <c r="U135" i="71" s="1"/>
  <c r="U77" i="80"/>
  <c r="U89" i="80" s="1"/>
  <c r="U149" i="80" s="1"/>
  <c r="U175" i="80" s="1"/>
  <c r="U276" i="80" s="1"/>
  <c r="M77" i="80"/>
  <c r="M89" i="80" s="1"/>
  <c r="M149" i="80" s="1"/>
  <c r="M175" i="80" s="1"/>
  <c r="M276" i="80" s="1"/>
  <c r="M89" i="83"/>
  <c r="M160" i="83" s="1"/>
  <c r="M30" i="71" s="1"/>
  <c r="M135" i="71" s="1"/>
  <c r="T144" i="80"/>
  <c r="T170" i="80" s="1"/>
  <c r="T271" i="80" s="1"/>
  <c r="K146" i="80"/>
  <c r="K172" i="80" s="1"/>
  <c r="K273" i="80" s="1"/>
  <c r="W87" i="83"/>
  <c r="W158" i="83" s="1"/>
  <c r="W28" i="71" s="1"/>
  <c r="W133" i="71" s="1"/>
  <c r="W75" i="80"/>
  <c r="W87" i="80" s="1"/>
  <c r="W147" i="80" s="1"/>
  <c r="W173" i="80" s="1"/>
  <c r="W274" i="80" s="1"/>
  <c r="Y75" i="80"/>
  <c r="Y87" i="80" s="1"/>
  <c r="Y147" i="80" s="1"/>
  <c r="Y173" i="80" s="1"/>
  <c r="Y274" i="80" s="1"/>
  <c r="Y87" i="83"/>
  <c r="Y158" i="83" s="1"/>
  <c r="Y28" i="71" s="1"/>
  <c r="Y133" i="71" s="1"/>
  <c r="Y76" i="80"/>
  <c r="Y88" i="80" s="1"/>
  <c r="Y148" i="80" s="1"/>
  <c r="Y174" i="80" s="1"/>
  <c r="Y275" i="80" s="1"/>
  <c r="Y88" i="83"/>
  <c r="Y159" i="83" s="1"/>
  <c r="Y29" i="71" s="1"/>
  <c r="Y134" i="71" s="1"/>
  <c r="O88" i="83"/>
  <c r="O159" i="83" s="1"/>
  <c r="O29" i="71" s="1"/>
  <c r="O134" i="71" s="1"/>
  <c r="O76" i="80"/>
  <c r="O88" i="80" s="1"/>
  <c r="O148" i="80" s="1"/>
  <c r="O174" i="80" s="1"/>
  <c r="O275" i="80" s="1"/>
  <c r="U76" i="80"/>
  <c r="U88" i="80" s="1"/>
  <c r="U148" i="80" s="1"/>
  <c r="U174" i="80" s="1"/>
  <c r="U275" i="80" s="1"/>
  <c r="U88" i="83"/>
  <c r="U159" i="83" s="1"/>
  <c r="U29" i="71" s="1"/>
  <c r="U134" i="71" s="1"/>
  <c r="Y144" i="80"/>
  <c r="Y170" i="80" s="1"/>
  <c r="Y271" i="80" s="1"/>
  <c r="Y89" i="83"/>
  <c r="Y160" i="83" s="1"/>
  <c r="Y30" i="71" s="1"/>
  <c r="Y135" i="71" s="1"/>
  <c r="Y77" i="80"/>
  <c r="Y89" i="80" s="1"/>
  <c r="Y149" i="80" s="1"/>
  <c r="Y175" i="80" s="1"/>
  <c r="Y276" i="80" s="1"/>
  <c r="L89" i="83"/>
  <c r="L160" i="83" s="1"/>
  <c r="L30" i="71" s="1"/>
  <c r="L135" i="71" s="1"/>
  <c r="L77" i="80"/>
  <c r="L89" i="80" s="1"/>
  <c r="L149" i="80" s="1"/>
  <c r="L175" i="80" s="1"/>
  <c r="L276" i="80" s="1"/>
  <c r="M73" i="80"/>
  <c r="M85" i="80" s="1"/>
  <c r="M145" i="80" s="1"/>
  <c r="M171" i="80" s="1"/>
  <c r="M272" i="80" s="1"/>
  <c r="M85" i="83"/>
  <c r="M156" i="83" s="1"/>
  <c r="M26" i="71" s="1"/>
  <c r="M131" i="71" s="1"/>
  <c r="X85" i="83"/>
  <c r="X156" i="83" s="1"/>
  <c r="X26" i="71" s="1"/>
  <c r="X131" i="71" s="1"/>
  <c r="X73" i="80"/>
  <c r="X85" i="80" s="1"/>
  <c r="X145" i="80" s="1"/>
  <c r="X171" i="80" s="1"/>
  <c r="X272" i="80" s="1"/>
  <c r="S83" i="83"/>
  <c r="S154" i="83" s="1"/>
  <c r="S71" i="80"/>
  <c r="S83" i="80" s="1"/>
  <c r="S143" i="80" s="1"/>
  <c r="S169" i="80" s="1"/>
  <c r="S270" i="80" s="1"/>
  <c r="J71" i="80"/>
  <c r="J83" i="83"/>
  <c r="J154" i="83" s="1"/>
  <c r="Y71" i="80"/>
  <c r="Y83" i="80" s="1"/>
  <c r="Y143" i="80" s="1"/>
  <c r="Y169" i="80" s="1"/>
  <c r="Y270" i="80" s="1"/>
  <c r="Y83" i="83"/>
  <c r="Y154" i="83" s="1"/>
  <c r="L90" i="83"/>
  <c r="L161" i="83" s="1"/>
  <c r="L31" i="71" s="1"/>
  <c r="L136" i="71" s="1"/>
  <c r="L78" i="80"/>
  <c r="L90" i="80" s="1"/>
  <c r="L150" i="80" s="1"/>
  <c r="P90" i="83"/>
  <c r="P161" i="83" s="1"/>
  <c r="P31" i="71" s="1"/>
  <c r="P136" i="71" s="1"/>
  <c r="P78" i="80"/>
  <c r="P90" i="80" s="1"/>
  <c r="P150" i="80" s="1"/>
  <c r="N78" i="80"/>
  <c r="N90" i="80" s="1"/>
  <c r="N150" i="80" s="1"/>
  <c r="N90" i="83"/>
  <c r="N161" i="83" s="1"/>
  <c r="N31" i="71" s="1"/>
  <c r="N136" i="71" s="1"/>
  <c r="U75" i="80"/>
  <c r="U87" i="80" s="1"/>
  <c r="U147" i="80" s="1"/>
  <c r="U173" i="80" s="1"/>
  <c r="U274" i="80" s="1"/>
  <c r="U87" i="83"/>
  <c r="U158" i="83" s="1"/>
  <c r="U28" i="71" s="1"/>
  <c r="U133" i="71" s="1"/>
  <c r="M88" i="83"/>
  <c r="M159" i="83" s="1"/>
  <c r="M29" i="71" s="1"/>
  <c r="M134" i="71" s="1"/>
  <c r="M76" i="80"/>
  <c r="M88" i="80" s="1"/>
  <c r="M148" i="80" s="1"/>
  <c r="M174" i="80" s="1"/>
  <c r="M275" i="80" s="1"/>
  <c r="V77" i="80"/>
  <c r="V89" i="80" s="1"/>
  <c r="V149" i="80" s="1"/>
  <c r="V175" i="80" s="1"/>
  <c r="V276" i="80" s="1"/>
  <c r="V89" i="83"/>
  <c r="V160" i="83" s="1"/>
  <c r="V30" i="71" s="1"/>
  <c r="V135" i="71" s="1"/>
  <c r="T85" i="83"/>
  <c r="T156" i="83" s="1"/>
  <c r="T26" i="71" s="1"/>
  <c r="T131" i="71" s="1"/>
  <c r="T73" i="80"/>
  <c r="T85" i="80" s="1"/>
  <c r="T145" i="80" s="1"/>
  <c r="T171" i="80" s="1"/>
  <c r="T272" i="80" s="1"/>
  <c r="U146" i="80"/>
  <c r="U172" i="80" s="1"/>
  <c r="U273" i="80" s="1"/>
  <c r="N71" i="80"/>
  <c r="N83" i="80" s="1"/>
  <c r="N143" i="80" s="1"/>
  <c r="N169" i="80" s="1"/>
  <c r="N83" i="83"/>
  <c r="N154" i="83" s="1"/>
  <c r="L76" i="80"/>
  <c r="L88" i="80" s="1"/>
  <c r="L148" i="80" s="1"/>
  <c r="L174" i="80" s="1"/>
  <c r="L275" i="80" s="1"/>
  <c r="L88" i="83"/>
  <c r="L159" i="83" s="1"/>
  <c r="L29" i="71" s="1"/>
  <c r="L134" i="71" s="1"/>
  <c r="N144" i="80"/>
  <c r="N170" i="80" s="1"/>
  <c r="N271" i="80" s="1"/>
  <c r="Q208" i="80"/>
  <c r="Q176" i="80"/>
  <c r="M75" i="80"/>
  <c r="M87" i="80" s="1"/>
  <c r="M147" i="80" s="1"/>
  <c r="M173" i="80" s="1"/>
  <c r="M274" i="80" s="1"/>
  <c r="M87" i="83"/>
  <c r="M158" i="83" s="1"/>
  <c r="M28" i="71" s="1"/>
  <c r="M133" i="71" s="1"/>
  <c r="V76" i="80"/>
  <c r="V88" i="80" s="1"/>
  <c r="V148" i="80" s="1"/>
  <c r="V174" i="80" s="1"/>
  <c r="V275" i="80" s="1"/>
  <c r="V88" i="83"/>
  <c r="V159" i="83" s="1"/>
  <c r="V29" i="71" s="1"/>
  <c r="V134" i="71" s="1"/>
  <c r="W89" i="83"/>
  <c r="W160" i="83" s="1"/>
  <c r="W30" i="71" s="1"/>
  <c r="W135" i="71" s="1"/>
  <c r="W77" i="80"/>
  <c r="W89" i="80" s="1"/>
  <c r="W149" i="80" s="1"/>
  <c r="W175" i="80" s="1"/>
  <c r="W276" i="80" s="1"/>
  <c r="K85" i="83"/>
  <c r="K156" i="83" s="1"/>
  <c r="K26" i="71" s="1"/>
  <c r="K131" i="71" s="1"/>
  <c r="K73" i="80"/>
  <c r="K85" i="80" s="1"/>
  <c r="K145" i="80" s="1"/>
  <c r="K171" i="80" s="1"/>
  <c r="K272" i="80" s="1"/>
  <c r="L85" i="83"/>
  <c r="L156" i="83" s="1"/>
  <c r="L26" i="71" s="1"/>
  <c r="L131" i="71" s="1"/>
  <c r="L73" i="80"/>
  <c r="L85" i="80" s="1"/>
  <c r="L145" i="80" s="1"/>
  <c r="L171" i="80" s="1"/>
  <c r="L272" i="80" s="1"/>
  <c r="N85" i="83"/>
  <c r="N156" i="83" s="1"/>
  <c r="N26" i="71" s="1"/>
  <c r="N131" i="71" s="1"/>
  <c r="N73" i="80"/>
  <c r="N85" i="80" s="1"/>
  <c r="N145" i="80" s="1"/>
  <c r="N171" i="80" s="1"/>
  <c r="N272" i="80" s="1"/>
  <c r="N146" i="80"/>
  <c r="N172" i="80" s="1"/>
  <c r="N273" i="80" s="1"/>
  <c r="L87" i="83"/>
  <c r="L158" i="83" s="1"/>
  <c r="L28" i="71" s="1"/>
  <c r="L133" i="71" s="1"/>
  <c r="L75" i="80"/>
  <c r="L87" i="80" s="1"/>
  <c r="L147" i="80" s="1"/>
  <c r="L173" i="80" s="1"/>
  <c r="L274" i="80" s="1"/>
  <c r="K87" i="83"/>
  <c r="K158" i="83" s="1"/>
  <c r="K28" i="71" s="1"/>
  <c r="K133" i="71" s="1"/>
  <c r="K75" i="80"/>
  <c r="K87" i="80" s="1"/>
  <c r="K147" i="80" s="1"/>
  <c r="K173" i="80" s="1"/>
  <c r="K274" i="80" s="1"/>
  <c r="T87" i="83"/>
  <c r="T158" i="83" s="1"/>
  <c r="T28" i="71" s="1"/>
  <c r="T133" i="71" s="1"/>
  <c r="T75" i="80"/>
  <c r="T87" i="80" s="1"/>
  <c r="T147" i="80" s="1"/>
  <c r="T173" i="80" s="1"/>
  <c r="T274" i="80" s="1"/>
  <c r="N88" i="83"/>
  <c r="N159" i="83" s="1"/>
  <c r="N29" i="71" s="1"/>
  <c r="N134" i="71" s="1"/>
  <c r="N76" i="80"/>
  <c r="N88" i="80" s="1"/>
  <c r="N148" i="80" s="1"/>
  <c r="N174" i="80" s="1"/>
  <c r="N275" i="80" s="1"/>
  <c r="W88" i="83"/>
  <c r="W159" i="83" s="1"/>
  <c r="W29" i="71" s="1"/>
  <c r="W134" i="71" s="1"/>
  <c r="W76" i="80"/>
  <c r="W88" i="80" s="1"/>
  <c r="W148" i="80" s="1"/>
  <c r="W174" i="80" s="1"/>
  <c r="W275" i="80" s="1"/>
  <c r="K76" i="80"/>
  <c r="K88" i="80" s="1"/>
  <c r="K148" i="80" s="1"/>
  <c r="K174" i="80" s="1"/>
  <c r="K275" i="80" s="1"/>
  <c r="K88" i="83"/>
  <c r="K159" i="83" s="1"/>
  <c r="K29" i="71" s="1"/>
  <c r="K134" i="71" s="1"/>
  <c r="P89" i="83"/>
  <c r="P160" i="83" s="1"/>
  <c r="P30" i="71" s="1"/>
  <c r="P135" i="71" s="1"/>
  <c r="P77" i="80"/>
  <c r="P89" i="80" s="1"/>
  <c r="P149" i="80" s="1"/>
  <c r="P175" i="80" s="1"/>
  <c r="P276" i="80" s="1"/>
  <c r="S89" i="83"/>
  <c r="S160" i="83" s="1"/>
  <c r="S30" i="71" s="1"/>
  <c r="S135" i="71" s="1"/>
  <c r="S77" i="80"/>
  <c r="S89" i="80" s="1"/>
  <c r="S149" i="80" s="1"/>
  <c r="S175" i="80" s="1"/>
  <c r="S276" i="80" s="1"/>
  <c r="V144" i="80"/>
  <c r="V170" i="80" s="1"/>
  <c r="V271" i="80" s="1"/>
  <c r="R73" i="80"/>
  <c r="R85" i="80" s="1"/>
  <c r="R145" i="80" s="1"/>
  <c r="R171" i="80" s="1"/>
  <c r="R272" i="80" s="1"/>
  <c r="R85" i="83"/>
  <c r="R156" i="83" s="1"/>
  <c r="R26" i="71" s="1"/>
  <c r="R131" i="71" s="1"/>
  <c r="V85" i="83"/>
  <c r="V156" i="83" s="1"/>
  <c r="V26" i="71" s="1"/>
  <c r="V131" i="71" s="1"/>
  <c r="V73" i="80"/>
  <c r="V85" i="80" s="1"/>
  <c r="V145" i="80" s="1"/>
  <c r="V171" i="80" s="1"/>
  <c r="V272" i="80" s="1"/>
  <c r="Q144" i="80"/>
  <c r="Q170" i="80" s="1"/>
  <c r="Q271" i="80" s="1"/>
  <c r="L146" i="80"/>
  <c r="L172" i="80" s="1"/>
  <c r="L273" i="80" s="1"/>
  <c r="T71" i="80"/>
  <c r="T83" i="80" s="1"/>
  <c r="T143" i="80" s="1"/>
  <c r="T169" i="80" s="1"/>
  <c r="T83" i="83"/>
  <c r="T154" i="83" s="1"/>
  <c r="L71" i="80"/>
  <c r="L83" i="80" s="1"/>
  <c r="L143" i="80" s="1"/>
  <c r="L169" i="80" s="1"/>
  <c r="L270" i="80" s="1"/>
  <c r="L83" i="83"/>
  <c r="L154" i="83" s="1"/>
  <c r="K71" i="80"/>
  <c r="K83" i="80" s="1"/>
  <c r="K143" i="80" s="1"/>
  <c r="K169" i="80" s="1"/>
  <c r="K83" i="83"/>
  <c r="K154" i="83" s="1"/>
  <c r="Y90" i="83"/>
  <c r="Y161" i="83" s="1"/>
  <c r="Y31" i="71" s="1"/>
  <c r="Y136" i="71" s="1"/>
  <c r="Y78" i="80"/>
  <c r="Y90" i="80" s="1"/>
  <c r="Y150" i="80" s="1"/>
  <c r="T90" i="83"/>
  <c r="T161" i="83" s="1"/>
  <c r="T31" i="71" s="1"/>
  <c r="T136" i="71" s="1"/>
  <c r="T78" i="80"/>
  <c r="T90" i="80" s="1"/>
  <c r="T150" i="80" s="1"/>
  <c r="J78" i="80"/>
  <c r="J90" i="80" s="1"/>
  <c r="J150" i="80" s="1"/>
  <c r="J90" i="83"/>
  <c r="J161" i="83" s="1"/>
  <c r="J31" i="71" s="1"/>
  <c r="J136" i="71" s="1"/>
  <c r="A4" i="86" l="1"/>
  <c r="N24" i="71"/>
  <c r="N129" i="71" s="1"/>
  <c r="M24" i="71"/>
  <c r="M129" i="71" s="1"/>
  <c r="O24" i="71"/>
  <c r="O129" i="71" s="1"/>
  <c r="N270" i="80"/>
  <c r="P270" i="80"/>
  <c r="L24" i="71"/>
  <c r="L129" i="71" s="1"/>
  <c r="P24" i="71"/>
  <c r="P129" i="71" s="1"/>
  <c r="H158" i="80"/>
  <c r="H156" i="80"/>
  <c r="H271" i="80"/>
  <c r="K24" i="71"/>
  <c r="K129" i="71" s="1"/>
  <c r="H273" i="80"/>
  <c r="K270" i="80"/>
  <c r="J24" i="71"/>
  <c r="J129" i="71" s="1"/>
  <c r="J173" i="80"/>
  <c r="J274" i="80" s="1"/>
  <c r="H274" i="80" s="1"/>
  <c r="H159" i="80"/>
  <c r="T176" i="80"/>
  <c r="T177" i="80" s="1"/>
  <c r="T208" i="80"/>
  <c r="Y208" i="80"/>
  <c r="Y176" i="80"/>
  <c r="Y177" i="80" s="1"/>
  <c r="T24" i="71"/>
  <c r="T129" i="71" s="1"/>
  <c r="P176" i="80"/>
  <c r="P177" i="80" s="1"/>
  <c r="P208" i="80"/>
  <c r="X176" i="80"/>
  <c r="X177" i="80" s="1"/>
  <c r="X208" i="80"/>
  <c r="X24" i="71"/>
  <c r="X129" i="71" s="1"/>
  <c r="H161" i="80"/>
  <c r="K175" i="80"/>
  <c r="K276" i="80" s="1"/>
  <c r="H276" i="80" s="1"/>
  <c r="U208" i="80"/>
  <c r="U176" i="80"/>
  <c r="U177" i="80" s="1"/>
  <c r="S24" i="71"/>
  <c r="S129" i="71" s="1"/>
  <c r="T270" i="80"/>
  <c r="J83" i="80"/>
  <c r="J143" i="80" s="1"/>
  <c r="O208" i="80"/>
  <c r="O176" i="80"/>
  <c r="O177" i="80" s="1"/>
  <c r="W24" i="71"/>
  <c r="W129" i="71" s="1"/>
  <c r="J171" i="80"/>
  <c r="J272" i="80" s="1"/>
  <c r="H272" i="80" s="1"/>
  <c r="H157" i="80"/>
  <c r="J208" i="80"/>
  <c r="J176" i="80"/>
  <c r="H162" i="80"/>
  <c r="L208" i="80"/>
  <c r="L176" i="80"/>
  <c r="L177" i="80" s="1"/>
  <c r="S208" i="80"/>
  <c r="S176" i="80"/>
  <c r="S177" i="80" s="1"/>
  <c r="V176" i="80"/>
  <c r="V177" i="80" s="1"/>
  <c r="V208" i="80"/>
  <c r="V270" i="80"/>
  <c r="J44" i="55"/>
  <c r="A4" i="53"/>
  <c r="V24" i="71"/>
  <c r="V129" i="71" s="1"/>
  <c r="Q177" i="80"/>
  <c r="N208" i="80"/>
  <c r="N176" i="80"/>
  <c r="N177" i="80" s="1"/>
  <c r="Y24" i="71"/>
  <c r="Y129" i="71" s="1"/>
  <c r="W208" i="80"/>
  <c r="W176" i="80"/>
  <c r="W177" i="80" s="1"/>
  <c r="U24" i="71"/>
  <c r="U129" i="71" s="1"/>
  <c r="K176" i="80"/>
  <c r="K208" i="80"/>
  <c r="J174" i="80"/>
  <c r="J275" i="80" s="1"/>
  <c r="H275" i="80" s="1"/>
  <c r="H160" i="80"/>
  <c r="X270" i="80"/>
  <c r="M208" i="80"/>
  <c r="M176" i="80"/>
  <c r="M177" i="80" s="1"/>
  <c r="R24" i="71"/>
  <c r="R129" i="71" s="1"/>
  <c r="R176" i="80"/>
  <c r="R177" i="80" s="1"/>
  <c r="R208" i="80"/>
  <c r="K177" i="80" l="1"/>
  <c r="H210" i="80"/>
  <c r="H234" i="80" s="1"/>
  <c r="P260" i="80" s="1"/>
  <c r="O260" i="80"/>
  <c r="N260" i="80"/>
  <c r="J169" i="80"/>
  <c r="J270" i="80" s="1"/>
  <c r="H270" i="80" s="1"/>
  <c r="H155" i="80"/>
  <c r="V260" i="80" l="1"/>
  <c r="W247" i="80"/>
  <c r="O247" i="80"/>
  <c r="O277" i="80" s="1"/>
  <c r="L247" i="80"/>
  <c r="V247" i="80"/>
  <c r="S260" i="80"/>
  <c r="K247" i="80"/>
  <c r="K277" i="80" s="1"/>
  <c r="T247" i="80"/>
  <c r="H32" i="73"/>
  <c r="O141" i="73" s="1"/>
  <c r="J247" i="80"/>
  <c r="U260" i="80"/>
  <c r="X260" i="80"/>
  <c r="P247" i="80"/>
  <c r="P277" i="80" s="1"/>
  <c r="R260" i="80"/>
  <c r="S247" i="80"/>
  <c r="U247" i="80"/>
  <c r="M247" i="80"/>
  <c r="M277" i="80" s="1"/>
  <c r="X247" i="80"/>
  <c r="Q260" i="80"/>
  <c r="W260" i="80"/>
  <c r="L260" i="80"/>
  <c r="R247" i="80"/>
  <c r="Y260" i="80"/>
  <c r="Q247" i="80"/>
  <c r="N247" i="80"/>
  <c r="N277" i="80" s="1"/>
  <c r="Y247" i="80"/>
  <c r="J260" i="80"/>
  <c r="J177" i="80"/>
  <c r="T260" i="80"/>
  <c r="K141" i="73"/>
  <c r="P171" i="73"/>
  <c r="P231" i="73" s="1"/>
  <c r="N141" i="73"/>
  <c r="J171" i="73"/>
  <c r="J231" i="73" s="1"/>
  <c r="J51" i="82" a="1"/>
  <c r="Q171" i="73" l="1"/>
  <c r="Q231" i="73" s="1"/>
  <c r="L141" i="73"/>
  <c r="L271" i="73" s="1"/>
  <c r="L34" i="74" s="1"/>
  <c r="L79" i="74" s="1"/>
  <c r="W277" i="80"/>
  <c r="J141" i="73"/>
  <c r="J201" i="73" s="1"/>
  <c r="M141" i="73"/>
  <c r="M201" i="73" s="1"/>
  <c r="O171" i="73"/>
  <c r="O231" i="73" s="1"/>
  <c r="M171" i="73"/>
  <c r="M231" i="73" s="1"/>
  <c r="Q141" i="73"/>
  <c r="Q271" i="73" s="1"/>
  <c r="Q34" i="74" s="1"/>
  <c r="Q79" i="74" s="1"/>
  <c r="T277" i="80"/>
  <c r="Y277" i="80"/>
  <c r="R277" i="80"/>
  <c r="V277" i="80"/>
  <c r="Q277" i="80"/>
  <c r="U277" i="80"/>
  <c r="J277" i="80"/>
  <c r="X277" i="80"/>
  <c r="S277" i="80"/>
  <c r="L171" i="73"/>
  <c r="L231" i="73" s="1"/>
  <c r="N171" i="73"/>
  <c r="N231" i="73" s="1"/>
  <c r="K171" i="73"/>
  <c r="K231" i="73" s="1"/>
  <c r="L277" i="80"/>
  <c r="P141" i="73"/>
  <c r="P271" i="73" s="1"/>
  <c r="P34" i="74" s="1"/>
  <c r="P79" i="74" s="1"/>
  <c r="N271" i="73"/>
  <c r="N34" i="74" s="1"/>
  <c r="N79" i="74" s="1"/>
  <c r="N201" i="73"/>
  <c r="K201" i="73"/>
  <c r="K271" i="73"/>
  <c r="K34" i="74" s="1"/>
  <c r="K79" i="74" s="1"/>
  <c r="O51" i="82"/>
  <c r="N51" i="82"/>
  <c r="M51" i="82"/>
  <c r="K51" i="82"/>
  <c r="L51" i="82"/>
  <c r="J51" i="82"/>
  <c r="O271" i="73"/>
  <c r="O34" i="74" s="1"/>
  <c r="O79" i="74" s="1"/>
  <c r="O201" i="73"/>
  <c r="L201" i="73" l="1"/>
  <c r="J271" i="73"/>
  <c r="J34" i="74" s="1"/>
  <c r="J79" i="74" s="1"/>
  <c r="M271" i="73"/>
  <c r="M34" i="74" s="1"/>
  <c r="M79" i="74" s="1"/>
  <c r="T109" i="74" s="1"/>
  <c r="T141" i="74" s="1"/>
  <c r="Q201" i="73"/>
  <c r="H277" i="80"/>
  <c r="K64" i="81" s="1" a="1"/>
  <c r="R64" i="81" s="1"/>
  <c r="R67" i="81" s="1"/>
  <c r="R73" i="81" s="1"/>
  <c r="R76" i="81" s="1"/>
  <c r="R108" i="81" s="1"/>
  <c r="Q52" i="82" s="1"/>
  <c r="H281" i="80" a="1"/>
  <c r="H281" i="80" s="1"/>
  <c r="J45" i="55" s="1"/>
  <c r="P201" i="73"/>
  <c r="R109" i="74"/>
  <c r="R141" i="74" s="1"/>
  <c r="S109" i="74"/>
  <c r="S141" i="74" s="1"/>
  <c r="K109" i="74" l="1"/>
  <c r="K141" i="74" s="1"/>
  <c r="Q109" i="74"/>
  <c r="Q141" i="74" s="1"/>
  <c r="N109" i="74"/>
  <c r="N141" i="74" s="1"/>
  <c r="O109" i="74"/>
  <c r="O141" i="74" s="1"/>
  <c r="W109" i="74"/>
  <c r="W141" i="74" s="1"/>
  <c r="Y109" i="74"/>
  <c r="Y141" i="74" s="1"/>
  <c r="X109" i="74"/>
  <c r="X141" i="74" s="1"/>
  <c r="V109" i="74"/>
  <c r="V141" i="74" s="1"/>
  <c r="U109" i="74"/>
  <c r="U141" i="74" s="1"/>
  <c r="P109" i="74"/>
  <c r="P141" i="74" s="1"/>
  <c r="M109" i="74"/>
  <c r="M141" i="74" s="1"/>
  <c r="O64" i="81"/>
  <c r="O67" i="81" s="1"/>
  <c r="O73" i="81" s="1"/>
  <c r="O76" i="81" s="1"/>
  <c r="O108" i="81" s="1"/>
  <c r="N52" i="82" s="1"/>
  <c r="N64" i="81"/>
  <c r="N67" i="81" s="1"/>
  <c r="N73" i="81" s="1"/>
  <c r="N76" i="81" s="1"/>
  <c r="N108" i="81" s="1"/>
  <c r="M52" i="82" s="1"/>
  <c r="K64" i="81"/>
  <c r="Q64" i="81"/>
  <c r="Q67" i="81" s="1"/>
  <c r="Q73" i="81" s="1"/>
  <c r="Q76" i="81" s="1"/>
  <c r="Q108" i="81" s="1"/>
  <c r="P52" i="82" s="1"/>
  <c r="P64" i="81"/>
  <c r="P67" i="81" s="1"/>
  <c r="P100" i="81" s="1"/>
  <c r="P115" i="81" s="1"/>
  <c r="M64" i="81"/>
  <c r="M67" i="81" s="1"/>
  <c r="M73" i="81" s="1"/>
  <c r="M76" i="81" s="1"/>
  <c r="M108" i="81" s="1"/>
  <c r="L52" i="82" s="1"/>
  <c r="A4" i="80"/>
  <c r="S64" i="81"/>
  <c r="S67" i="81" s="1"/>
  <c r="S73" i="81" s="1"/>
  <c r="S76" i="81" s="1"/>
  <c r="S108" i="81" s="1"/>
  <c r="R52" i="82" s="1"/>
  <c r="L64" i="81"/>
  <c r="L67" i="81" s="1"/>
  <c r="L73" i="81" s="1"/>
  <c r="L76" i="81" s="1"/>
  <c r="L108" i="81" s="1"/>
  <c r="K52" i="82" s="1"/>
  <c r="Q187" i="105"/>
  <c r="K187" i="105"/>
  <c r="J109" i="74"/>
  <c r="J141" i="74" s="1"/>
  <c r="L109" i="74"/>
  <c r="L141" i="74" s="1"/>
  <c r="Q198" i="105"/>
  <c r="K198" i="105"/>
  <c r="P73" i="81" l="1"/>
  <c r="P76" i="81" s="1"/>
  <c r="P108" i="81" s="1"/>
  <c r="O52" i="82" s="1"/>
  <c r="K67" i="81"/>
  <c r="J65" i="81"/>
  <c r="J67" i="81" s="1"/>
  <c r="J100" i="81" s="1"/>
  <c r="J115" i="81" s="1"/>
  <c r="K186" i="105"/>
  <c r="Q197" i="105"/>
  <c r="K197" i="105"/>
  <c r="Q186" i="105"/>
  <c r="L78" i="81" l="1"/>
  <c r="L97" i="81" s="1"/>
  <c r="L100" i="81" s="1"/>
  <c r="L115" i="81" s="1"/>
  <c r="Q78" i="81"/>
  <c r="Q97" i="81" s="1"/>
  <c r="Q100" i="81" s="1"/>
  <c r="Q115" i="81" s="1"/>
  <c r="T78" i="81"/>
  <c r="T97" i="81" s="1"/>
  <c r="O78" i="81"/>
  <c r="O97" i="81" s="1"/>
  <c r="O100" i="81" s="1"/>
  <c r="O115" i="81" s="1"/>
  <c r="K78" i="81"/>
  <c r="K97" i="81" s="1"/>
  <c r="K100" i="81" s="1"/>
  <c r="K115" i="81" s="1"/>
  <c r="P78" i="81"/>
  <c r="P97" i="81" s="1"/>
  <c r="R78" i="81"/>
  <c r="R97" i="81" s="1"/>
  <c r="R100" i="81" s="1"/>
  <c r="R115" i="81" s="1"/>
  <c r="M78" i="81"/>
  <c r="M97" i="81" s="1"/>
  <c r="M100" i="81" s="1"/>
  <c r="M115" i="81" s="1"/>
  <c r="S78" i="81"/>
  <c r="S97" i="81" s="1"/>
  <c r="S100" i="81" s="1"/>
  <c r="S115" i="81" s="1"/>
  <c r="H19" i="82" a="1"/>
  <c r="H19" i="82" s="1"/>
  <c r="U78" i="81"/>
  <c r="U97" i="81" s="1"/>
  <c r="H123" i="81"/>
  <c r="H21" i="76" s="1"/>
  <c r="H35" i="76" s="1"/>
  <c r="V43" i="76" s="1"/>
  <c r="V56" i="74" s="1"/>
  <c r="V157" i="74" s="1"/>
  <c r="N78" i="81"/>
  <c r="H20" i="82" l="1"/>
  <c r="H22" i="82"/>
  <c r="Q44" i="76"/>
  <c r="Q106" i="71" s="1"/>
  <c r="Q211" i="71" s="1"/>
  <c r="M43" i="76"/>
  <c r="M56" i="74" s="1"/>
  <c r="M157" i="74" s="1"/>
  <c r="S42" i="76"/>
  <c r="S55" i="74" s="1"/>
  <c r="S156" i="74" s="1"/>
  <c r="R43" i="76"/>
  <c r="R56" i="74" s="1"/>
  <c r="R157" i="74" s="1"/>
  <c r="X42" i="76"/>
  <c r="X55" i="74" s="1"/>
  <c r="X156" i="74" s="1"/>
  <c r="X43" i="76"/>
  <c r="X56" i="74" s="1"/>
  <c r="X157" i="74" s="1"/>
  <c r="J42" i="76"/>
  <c r="J55" i="74" s="1"/>
  <c r="J156" i="74" s="1"/>
  <c r="K42" i="76"/>
  <c r="K55" i="74" s="1"/>
  <c r="K156" i="74" s="1"/>
  <c r="O43" i="76"/>
  <c r="O56" i="74" s="1"/>
  <c r="O157" i="74" s="1"/>
  <c r="H23" i="82"/>
  <c r="N42" i="76"/>
  <c r="N55" i="74" s="1"/>
  <c r="N156" i="74" s="1"/>
  <c r="U42" i="76"/>
  <c r="U55" i="74" s="1"/>
  <c r="U156" i="74" s="1"/>
  <c r="H21" i="82"/>
  <c r="P42" i="76"/>
  <c r="P55" i="74" s="1"/>
  <c r="P156" i="74" s="1"/>
  <c r="L43" i="76"/>
  <c r="L56" i="74" s="1"/>
  <c r="L157" i="74" s="1"/>
  <c r="R42" i="76"/>
  <c r="R55" i="74" s="1"/>
  <c r="R156" i="74" s="1"/>
  <c r="S43" i="76"/>
  <c r="S56" i="74" s="1"/>
  <c r="S157" i="74" s="1"/>
  <c r="V42" i="76"/>
  <c r="V55" i="74" s="1"/>
  <c r="V156" i="74" s="1"/>
  <c r="Q42" i="76"/>
  <c r="W42" i="76"/>
  <c r="W55" i="74" s="1"/>
  <c r="W156" i="74" s="1"/>
  <c r="N43" i="76"/>
  <c r="N56" i="74" s="1"/>
  <c r="N157" i="74" s="1"/>
  <c r="P43" i="76"/>
  <c r="P56" i="74" s="1"/>
  <c r="P157" i="74" s="1"/>
  <c r="L42" i="76"/>
  <c r="L55" i="74" s="1"/>
  <c r="L156" i="74" s="1"/>
  <c r="Q43" i="76"/>
  <c r="T42" i="76"/>
  <c r="T55" i="74" s="1"/>
  <c r="T156" i="74" s="1"/>
  <c r="J43" i="76"/>
  <c r="J56" i="74" s="1"/>
  <c r="J157" i="74" s="1"/>
  <c r="Y42" i="76"/>
  <c r="Y55" i="74" s="1"/>
  <c r="Y156" i="74" s="1"/>
  <c r="Y43" i="76"/>
  <c r="Y56" i="74" s="1"/>
  <c r="Y157" i="74" s="1"/>
  <c r="U43" i="76"/>
  <c r="U56" i="74" s="1"/>
  <c r="U157" i="74" s="1"/>
  <c r="K43" i="76"/>
  <c r="K56" i="74" s="1"/>
  <c r="K157" i="74" s="1"/>
  <c r="O42" i="76"/>
  <c r="O55" i="74" s="1"/>
  <c r="O156" i="74" s="1"/>
  <c r="T43" i="76"/>
  <c r="T56" i="74" s="1"/>
  <c r="T157" i="74" s="1"/>
  <c r="M42" i="76"/>
  <c r="M55" i="74" s="1"/>
  <c r="M156" i="74" s="1"/>
  <c r="W43" i="76"/>
  <c r="W56" i="74" s="1"/>
  <c r="W157" i="74" s="1"/>
  <c r="N97" i="81"/>
  <c r="N100" i="81" s="1"/>
  <c r="N115" i="81" s="1"/>
  <c r="H127" i="81" a="1"/>
  <c r="H127" i="81" s="1"/>
  <c r="H131" i="81" s="1"/>
  <c r="Q76" i="71"/>
  <c r="Q181" i="71" s="1"/>
  <c r="Q46" i="71" l="1"/>
  <c r="Q151" i="71" s="1"/>
  <c r="H65" i="73" a="1"/>
  <c r="H30" i="83" a="1"/>
  <c r="H63" i="72" a="1"/>
  <c r="H48" i="76" a="1"/>
  <c r="H48" i="76" s="1"/>
  <c r="J47" i="55"/>
  <c r="A4" i="81"/>
  <c r="A4" i="76" l="1"/>
  <c r="J49" i="55"/>
  <c r="H70" i="72"/>
  <c r="H71" i="72"/>
  <c r="H72" i="72"/>
  <c r="H69" i="72"/>
  <c r="H68" i="72"/>
  <c r="H64" i="72"/>
  <c r="H65" i="72"/>
  <c r="H63" i="72"/>
  <c r="H67" i="72"/>
  <c r="H66" i="72"/>
  <c r="H32" i="83"/>
  <c r="H37" i="83"/>
  <c r="H35" i="83"/>
  <c r="H30" i="83"/>
  <c r="H33" i="83"/>
  <c r="H36" i="83"/>
  <c r="H38" i="83"/>
  <c r="H31" i="83"/>
  <c r="H34" i="83"/>
  <c r="H39" i="83"/>
  <c r="H71" i="73"/>
  <c r="H70" i="73"/>
  <c r="H69" i="73"/>
  <c r="H68" i="73"/>
  <c r="H66" i="73"/>
  <c r="H65" i="73"/>
  <c r="H74" i="73"/>
  <c r="H72" i="73"/>
  <c r="H67" i="73"/>
  <c r="H73" i="73"/>
  <c r="K188" i="105"/>
  <c r="K199" i="105"/>
  <c r="AH188" i="105"/>
  <c r="AI199" i="105"/>
  <c r="AH199" i="105"/>
  <c r="Q153" i="73" l="1"/>
  <c r="P153" i="73"/>
  <c r="P183" i="73"/>
  <c r="P243" i="73" s="1"/>
  <c r="O153" i="73"/>
  <c r="N183" i="73"/>
  <c r="N243" i="73" s="1"/>
  <c r="Q183" i="73"/>
  <c r="Q243" i="73" s="1"/>
  <c r="M153" i="73"/>
  <c r="L153" i="73"/>
  <c r="K153" i="73"/>
  <c r="J153" i="73"/>
  <c r="L183" i="73"/>
  <c r="L243" i="73" s="1"/>
  <c r="K183" i="73"/>
  <c r="K243" i="73" s="1"/>
  <c r="J183" i="73"/>
  <c r="J243" i="73" s="1"/>
  <c r="O183" i="73"/>
  <c r="O243" i="73" s="1"/>
  <c r="N153" i="73"/>
  <c r="M183" i="73"/>
  <c r="M243" i="73" s="1"/>
  <c r="P181" i="73"/>
  <c r="P241" i="73" s="1"/>
  <c r="N181" i="73"/>
  <c r="N241" i="73" s="1"/>
  <c r="K181" i="73"/>
  <c r="K241" i="73" s="1"/>
  <c r="K151" i="73"/>
  <c r="N151" i="73"/>
  <c r="L181" i="73"/>
  <c r="L241" i="73" s="1"/>
  <c r="P151" i="73"/>
  <c r="O181" i="73"/>
  <c r="O241" i="73" s="1"/>
  <c r="M151" i="73"/>
  <c r="Q181" i="73"/>
  <c r="Q241" i="73" s="1"/>
  <c r="J151" i="73"/>
  <c r="Q151" i="73"/>
  <c r="J181" i="73"/>
  <c r="J241" i="73" s="1"/>
  <c r="M181" i="73"/>
  <c r="M241" i="73" s="1"/>
  <c r="L151" i="73"/>
  <c r="O151" i="73"/>
  <c r="O170" i="83"/>
  <c r="O42" i="71" s="1"/>
  <c r="O147" i="71" s="1"/>
  <c r="K228" i="83"/>
  <c r="K102" i="71" s="1"/>
  <c r="K207" i="71" s="1"/>
  <c r="L199" i="83"/>
  <c r="L72" i="71" s="1"/>
  <c r="L177" i="71" s="1"/>
  <c r="O228" i="83"/>
  <c r="O102" i="71" s="1"/>
  <c r="O207" i="71" s="1"/>
  <c r="J141" i="83"/>
  <c r="J143" i="72" s="1"/>
  <c r="J213" i="72" s="1"/>
  <c r="J243" i="72" s="1"/>
  <c r="W199" i="83"/>
  <c r="W72" i="71" s="1"/>
  <c r="W177" i="71" s="1"/>
  <c r="V141" i="83"/>
  <c r="P228" i="83"/>
  <c r="P102" i="71" s="1"/>
  <c r="P207" i="71" s="1"/>
  <c r="Y170" i="83"/>
  <c r="Y42" i="71" s="1"/>
  <c r="Y147" i="71" s="1"/>
  <c r="O199" i="83"/>
  <c r="O72" i="71" s="1"/>
  <c r="O177" i="71" s="1"/>
  <c r="J199" i="83"/>
  <c r="J72" i="71" s="1"/>
  <c r="J177" i="71" s="1"/>
  <c r="P199" i="83"/>
  <c r="P72" i="71" s="1"/>
  <c r="P177" i="71" s="1"/>
  <c r="X199" i="83"/>
  <c r="X72" i="71" s="1"/>
  <c r="X177" i="71" s="1"/>
  <c r="T141" i="83"/>
  <c r="P141" i="83"/>
  <c r="P143" i="72" s="1"/>
  <c r="P213" i="72" s="1"/>
  <c r="P243" i="72" s="1"/>
  <c r="Y228" i="83"/>
  <c r="Y102" i="71" s="1"/>
  <c r="Y207" i="71" s="1"/>
  <c r="K170" i="83"/>
  <c r="K42" i="71" s="1"/>
  <c r="K147" i="71" s="1"/>
  <c r="Q170" i="83"/>
  <c r="Q42" i="71" s="1"/>
  <c r="Q147" i="71" s="1"/>
  <c r="S228" i="83"/>
  <c r="S102" i="71" s="1"/>
  <c r="S207" i="71" s="1"/>
  <c r="T199" i="83"/>
  <c r="T72" i="71" s="1"/>
  <c r="T177" i="71" s="1"/>
  <c r="U228" i="83"/>
  <c r="U102" i="71" s="1"/>
  <c r="U207" i="71" s="1"/>
  <c r="Q199" i="83"/>
  <c r="Q72" i="71" s="1"/>
  <c r="Q177" i="71" s="1"/>
  <c r="M141" i="83"/>
  <c r="M143" i="72" s="1"/>
  <c r="M213" i="72" s="1"/>
  <c r="M243" i="72" s="1"/>
  <c r="V199" i="83"/>
  <c r="V72" i="71" s="1"/>
  <c r="V177" i="71" s="1"/>
  <c r="L170" i="83"/>
  <c r="L42" i="71" s="1"/>
  <c r="L147" i="71" s="1"/>
  <c r="O141" i="83"/>
  <c r="O143" i="72" s="1"/>
  <c r="O213" i="72" s="1"/>
  <c r="O243" i="72" s="1"/>
  <c r="S199" i="83"/>
  <c r="S72" i="71" s="1"/>
  <c r="S177" i="71" s="1"/>
  <c r="S141" i="83"/>
  <c r="U170" i="83"/>
  <c r="U42" i="71" s="1"/>
  <c r="U147" i="71" s="1"/>
  <c r="X228" i="83"/>
  <c r="X102" i="71" s="1"/>
  <c r="X207" i="71" s="1"/>
  <c r="W141" i="83"/>
  <c r="Q141" i="83"/>
  <c r="Q143" i="72" s="1"/>
  <c r="Q213" i="72" s="1"/>
  <c r="Q243" i="72" s="1"/>
  <c r="P170" i="83"/>
  <c r="P42" i="71" s="1"/>
  <c r="P147" i="71" s="1"/>
  <c r="X141" i="83"/>
  <c r="R228" i="83"/>
  <c r="R102" i="71" s="1"/>
  <c r="R207" i="71" s="1"/>
  <c r="R170" i="83"/>
  <c r="R42" i="71" s="1"/>
  <c r="R147" i="71" s="1"/>
  <c r="N228" i="83"/>
  <c r="N102" i="71" s="1"/>
  <c r="N207" i="71" s="1"/>
  <c r="X170" i="83"/>
  <c r="X42" i="71" s="1"/>
  <c r="X147" i="71" s="1"/>
  <c r="W228" i="83"/>
  <c r="W102" i="71" s="1"/>
  <c r="W207" i="71" s="1"/>
  <c r="V170" i="83"/>
  <c r="V42" i="71" s="1"/>
  <c r="V147" i="71" s="1"/>
  <c r="R141" i="83"/>
  <c r="M170" i="83"/>
  <c r="M42" i="71" s="1"/>
  <c r="M147" i="71" s="1"/>
  <c r="T228" i="83"/>
  <c r="T102" i="71" s="1"/>
  <c r="T207" i="71" s="1"/>
  <c r="W170" i="83"/>
  <c r="W42" i="71" s="1"/>
  <c r="W147" i="71" s="1"/>
  <c r="U199" i="83"/>
  <c r="U72" i="71" s="1"/>
  <c r="U177" i="71" s="1"/>
  <c r="J170" i="83"/>
  <c r="J42" i="71" s="1"/>
  <c r="J147" i="71" s="1"/>
  <c r="M228" i="83"/>
  <c r="M102" i="71" s="1"/>
  <c r="M207" i="71" s="1"/>
  <c r="R199" i="83"/>
  <c r="R72" i="71" s="1"/>
  <c r="R177" i="71" s="1"/>
  <c r="T170" i="83"/>
  <c r="T42" i="71" s="1"/>
  <c r="T147" i="71" s="1"/>
  <c r="N170" i="83"/>
  <c r="N42" i="71" s="1"/>
  <c r="N147" i="71" s="1"/>
  <c r="N141" i="83"/>
  <c r="N143" i="72" s="1"/>
  <c r="N213" i="72" s="1"/>
  <c r="N243" i="72" s="1"/>
  <c r="K141" i="83"/>
  <c r="K143" i="72" s="1"/>
  <c r="K213" i="72" s="1"/>
  <c r="K243" i="72" s="1"/>
  <c r="Y141" i="83"/>
  <c r="L141" i="83"/>
  <c r="L143" i="72" s="1"/>
  <c r="L213" i="72" s="1"/>
  <c r="L243" i="72" s="1"/>
  <c r="N199" i="83"/>
  <c r="N72" i="71" s="1"/>
  <c r="N177" i="71" s="1"/>
  <c r="Y199" i="83"/>
  <c r="Y72" i="71" s="1"/>
  <c r="Y177" i="71" s="1"/>
  <c r="V228" i="83"/>
  <c r="V102" i="71" s="1"/>
  <c r="V207" i="71" s="1"/>
  <c r="J228" i="83"/>
  <c r="J102" i="71" s="1"/>
  <c r="J207" i="71" s="1"/>
  <c r="U141" i="83"/>
  <c r="Q228" i="83"/>
  <c r="Q102" i="71" s="1"/>
  <c r="Q207" i="71" s="1"/>
  <c r="K199" i="83"/>
  <c r="K72" i="71" s="1"/>
  <c r="K177" i="71" s="1"/>
  <c r="M199" i="83"/>
  <c r="M72" i="71" s="1"/>
  <c r="M177" i="71" s="1"/>
  <c r="S170" i="83"/>
  <c r="S42" i="71" s="1"/>
  <c r="S147" i="71" s="1"/>
  <c r="L228" i="83"/>
  <c r="L102" i="71" s="1"/>
  <c r="L207" i="71" s="1"/>
  <c r="W178" i="72"/>
  <c r="W213" i="72" s="1"/>
  <c r="W243" i="72" s="1"/>
  <c r="S178" i="72"/>
  <c r="S213" i="72" s="1"/>
  <c r="S243" i="72" s="1"/>
  <c r="T178" i="72"/>
  <c r="T213" i="72" s="1"/>
  <c r="T243" i="72" s="1"/>
  <c r="X178" i="72"/>
  <c r="X213" i="72" s="1"/>
  <c r="X243" i="72" s="1"/>
  <c r="R178" i="72"/>
  <c r="R213" i="72" s="1"/>
  <c r="R243" i="72" s="1"/>
  <c r="U178" i="72"/>
  <c r="U213" i="72" s="1"/>
  <c r="U243" i="72" s="1"/>
  <c r="Y178" i="72"/>
  <c r="Y213" i="72" s="1"/>
  <c r="Y243" i="72" s="1"/>
  <c r="V178" i="72"/>
  <c r="V213" i="72" s="1"/>
  <c r="V243" i="72" s="1"/>
  <c r="J185" i="73"/>
  <c r="J245" i="73" s="1"/>
  <c r="O155" i="73"/>
  <c r="Q155" i="73"/>
  <c r="K155" i="73"/>
  <c r="N155" i="73"/>
  <c r="Q185" i="73"/>
  <c r="Q245" i="73" s="1"/>
  <c r="N185" i="73"/>
  <c r="N245" i="73" s="1"/>
  <c r="M185" i="73"/>
  <c r="M245" i="73" s="1"/>
  <c r="O185" i="73"/>
  <c r="O245" i="73" s="1"/>
  <c r="M155" i="73"/>
  <c r="L155" i="73"/>
  <c r="L185" i="73"/>
  <c r="L245" i="73" s="1"/>
  <c r="J155" i="73"/>
  <c r="P185" i="73"/>
  <c r="P245" i="73" s="1"/>
  <c r="P155" i="73"/>
  <c r="K185" i="73"/>
  <c r="K245" i="73" s="1"/>
  <c r="X176" i="72"/>
  <c r="X211" i="72" s="1"/>
  <c r="X241" i="72" s="1"/>
  <c r="W176" i="72"/>
  <c r="W211" i="72" s="1"/>
  <c r="W241" i="72" s="1"/>
  <c r="V176" i="72"/>
  <c r="V211" i="72" s="1"/>
  <c r="V241" i="72" s="1"/>
  <c r="S176" i="72"/>
  <c r="S211" i="72" s="1"/>
  <c r="S241" i="72" s="1"/>
  <c r="Y176" i="72"/>
  <c r="Y211" i="72" s="1"/>
  <c r="Y241" i="72" s="1"/>
  <c r="R176" i="72"/>
  <c r="R211" i="72" s="1"/>
  <c r="R241" i="72" s="1"/>
  <c r="T176" i="72"/>
  <c r="T211" i="72" s="1"/>
  <c r="T241" i="72" s="1"/>
  <c r="U176" i="72"/>
  <c r="U211" i="72" s="1"/>
  <c r="U241" i="72" s="1"/>
  <c r="K176" i="73"/>
  <c r="K236" i="73" s="1"/>
  <c r="N146" i="73"/>
  <c r="M176" i="73"/>
  <c r="M236" i="73" s="1"/>
  <c r="Q146" i="73"/>
  <c r="J176" i="73"/>
  <c r="J236" i="73" s="1"/>
  <c r="K146" i="73"/>
  <c r="J146" i="73"/>
  <c r="P146" i="73"/>
  <c r="O176" i="73"/>
  <c r="O236" i="73" s="1"/>
  <c r="O146" i="73"/>
  <c r="M146" i="73"/>
  <c r="L176" i="73"/>
  <c r="L236" i="73" s="1"/>
  <c r="Q176" i="73"/>
  <c r="Q236" i="73" s="1"/>
  <c r="P176" i="73"/>
  <c r="P236" i="73" s="1"/>
  <c r="L146" i="73"/>
  <c r="N176" i="73"/>
  <c r="N236" i="73" s="1"/>
  <c r="S172" i="72"/>
  <c r="S207" i="72" s="1"/>
  <c r="S237" i="72" s="1"/>
  <c r="U172" i="72"/>
  <c r="U207" i="72" s="1"/>
  <c r="U237" i="72" s="1"/>
  <c r="V172" i="72"/>
  <c r="V207" i="72" s="1"/>
  <c r="V237" i="72" s="1"/>
  <c r="R172" i="72"/>
  <c r="R207" i="72" s="1"/>
  <c r="R237" i="72" s="1"/>
  <c r="T172" i="72"/>
  <c r="T207" i="72" s="1"/>
  <c r="T237" i="72" s="1"/>
  <c r="W172" i="72"/>
  <c r="W207" i="72" s="1"/>
  <c r="W237" i="72" s="1"/>
  <c r="X172" i="72"/>
  <c r="X207" i="72" s="1"/>
  <c r="X237" i="72" s="1"/>
  <c r="Y172" i="72"/>
  <c r="Y207" i="72" s="1"/>
  <c r="Y237" i="72" s="1"/>
  <c r="J177" i="73"/>
  <c r="J237" i="73" s="1"/>
  <c r="O177" i="73"/>
  <c r="O237" i="73" s="1"/>
  <c r="M177" i="73"/>
  <c r="M237" i="73" s="1"/>
  <c r="O147" i="73"/>
  <c r="N147" i="73"/>
  <c r="K177" i="73"/>
  <c r="K237" i="73" s="1"/>
  <c r="J147" i="73"/>
  <c r="P147" i="73"/>
  <c r="M147" i="73"/>
  <c r="Q147" i="73"/>
  <c r="N177" i="73"/>
  <c r="N237" i="73" s="1"/>
  <c r="Q177" i="73"/>
  <c r="Q237" i="73" s="1"/>
  <c r="L147" i="73"/>
  <c r="K147" i="73"/>
  <c r="L177" i="73"/>
  <c r="L237" i="73" s="1"/>
  <c r="P177" i="73"/>
  <c r="P237" i="73" s="1"/>
  <c r="N139" i="83"/>
  <c r="N141" i="72" s="1"/>
  <c r="N211" i="72" s="1"/>
  <c r="N241" i="72" s="1"/>
  <c r="M226" i="83"/>
  <c r="M100" i="71" s="1"/>
  <c r="M205" i="71" s="1"/>
  <c r="R197" i="83"/>
  <c r="R70" i="71" s="1"/>
  <c r="R175" i="71" s="1"/>
  <c r="T139" i="83"/>
  <c r="J168" i="83"/>
  <c r="J40" i="71" s="1"/>
  <c r="J145" i="71" s="1"/>
  <c r="T197" i="83"/>
  <c r="T70" i="71" s="1"/>
  <c r="T175" i="71" s="1"/>
  <c r="O197" i="83"/>
  <c r="O70" i="71" s="1"/>
  <c r="O175" i="71" s="1"/>
  <c r="W226" i="83"/>
  <c r="W100" i="71" s="1"/>
  <c r="W205" i="71" s="1"/>
  <c r="J139" i="83"/>
  <c r="J141" i="72" s="1"/>
  <c r="J211" i="72" s="1"/>
  <c r="J241" i="72" s="1"/>
  <c r="J197" i="83"/>
  <c r="J70" i="71" s="1"/>
  <c r="J175" i="71" s="1"/>
  <c r="Q197" i="83"/>
  <c r="Q70" i="71" s="1"/>
  <c r="Q175" i="71" s="1"/>
  <c r="N226" i="83"/>
  <c r="N100" i="71" s="1"/>
  <c r="N205" i="71" s="1"/>
  <c r="Q226" i="83"/>
  <c r="Q100" i="71" s="1"/>
  <c r="Q205" i="71" s="1"/>
  <c r="V139" i="83"/>
  <c r="M168" i="83"/>
  <c r="M40" i="71" s="1"/>
  <c r="M145" i="71" s="1"/>
  <c r="U197" i="83"/>
  <c r="U70" i="71" s="1"/>
  <c r="U175" i="71" s="1"/>
  <c r="X139" i="83"/>
  <c r="Y139" i="83"/>
  <c r="K197" i="83"/>
  <c r="K70" i="71" s="1"/>
  <c r="K175" i="71" s="1"/>
  <c r="O168" i="83"/>
  <c r="O40" i="71" s="1"/>
  <c r="O145" i="71" s="1"/>
  <c r="M139" i="83"/>
  <c r="M141" i="72" s="1"/>
  <c r="M211" i="72" s="1"/>
  <c r="M241" i="72" s="1"/>
  <c r="U168" i="83"/>
  <c r="U40" i="71" s="1"/>
  <c r="U145" i="71" s="1"/>
  <c r="P226" i="83"/>
  <c r="P100" i="71" s="1"/>
  <c r="P205" i="71" s="1"/>
  <c r="V168" i="83"/>
  <c r="V40" i="71" s="1"/>
  <c r="V145" i="71" s="1"/>
  <c r="S168" i="83"/>
  <c r="S40" i="71" s="1"/>
  <c r="S145" i="71" s="1"/>
  <c r="T168" i="83"/>
  <c r="T40" i="71" s="1"/>
  <c r="T145" i="71" s="1"/>
  <c r="N197" i="83"/>
  <c r="N70" i="71" s="1"/>
  <c r="N175" i="71" s="1"/>
  <c r="K226" i="83"/>
  <c r="K100" i="71" s="1"/>
  <c r="K205" i="71" s="1"/>
  <c r="Y226" i="83"/>
  <c r="Y100" i="71" s="1"/>
  <c r="Y205" i="71" s="1"/>
  <c r="Y197" i="83"/>
  <c r="Y70" i="71" s="1"/>
  <c r="Y175" i="71" s="1"/>
  <c r="W168" i="83"/>
  <c r="W40" i="71" s="1"/>
  <c r="W145" i="71" s="1"/>
  <c r="S197" i="83"/>
  <c r="S70" i="71" s="1"/>
  <c r="S175" i="71" s="1"/>
  <c r="P197" i="83"/>
  <c r="P70" i="71" s="1"/>
  <c r="P175" i="71" s="1"/>
  <c r="M197" i="83"/>
  <c r="M70" i="71" s="1"/>
  <c r="M175" i="71" s="1"/>
  <c r="K168" i="83"/>
  <c r="K40" i="71" s="1"/>
  <c r="K145" i="71" s="1"/>
  <c r="S226" i="83"/>
  <c r="S100" i="71" s="1"/>
  <c r="S205" i="71" s="1"/>
  <c r="N168" i="83"/>
  <c r="N40" i="71" s="1"/>
  <c r="N145" i="71" s="1"/>
  <c r="Q139" i="83"/>
  <c r="Q141" i="72" s="1"/>
  <c r="Q211" i="72" s="1"/>
  <c r="Q241" i="72" s="1"/>
  <c r="X226" i="83"/>
  <c r="X100" i="71" s="1"/>
  <c r="X205" i="71" s="1"/>
  <c r="Q168" i="83"/>
  <c r="Q40" i="71" s="1"/>
  <c r="Q145" i="71" s="1"/>
  <c r="W197" i="83"/>
  <c r="W70" i="71" s="1"/>
  <c r="W175" i="71" s="1"/>
  <c r="V226" i="83"/>
  <c r="V100" i="71" s="1"/>
  <c r="V205" i="71" s="1"/>
  <c r="K139" i="83"/>
  <c r="K141" i="72" s="1"/>
  <c r="K211" i="72" s="1"/>
  <c r="K241" i="72" s="1"/>
  <c r="R226" i="83"/>
  <c r="R100" i="71" s="1"/>
  <c r="R205" i="71" s="1"/>
  <c r="L139" i="83"/>
  <c r="L141" i="72" s="1"/>
  <c r="L211" i="72" s="1"/>
  <c r="L241" i="72" s="1"/>
  <c r="O226" i="83"/>
  <c r="O100" i="71" s="1"/>
  <c r="O205" i="71" s="1"/>
  <c r="Y168" i="83"/>
  <c r="Y40" i="71" s="1"/>
  <c r="Y145" i="71" s="1"/>
  <c r="O139" i="83"/>
  <c r="O141" i="72" s="1"/>
  <c r="O211" i="72" s="1"/>
  <c r="O241" i="72" s="1"/>
  <c r="J226" i="83"/>
  <c r="J100" i="71" s="1"/>
  <c r="J205" i="71" s="1"/>
  <c r="V197" i="83"/>
  <c r="V70" i="71" s="1"/>
  <c r="V175" i="71" s="1"/>
  <c r="R168" i="83"/>
  <c r="R40" i="71" s="1"/>
  <c r="R145" i="71" s="1"/>
  <c r="W139" i="83"/>
  <c r="X168" i="83"/>
  <c r="X40" i="71" s="1"/>
  <c r="X145" i="71" s="1"/>
  <c r="L168" i="83"/>
  <c r="L40" i="71" s="1"/>
  <c r="L145" i="71" s="1"/>
  <c r="P168" i="83"/>
  <c r="P40" i="71" s="1"/>
  <c r="P145" i="71" s="1"/>
  <c r="S139" i="83"/>
  <c r="U139" i="83"/>
  <c r="T226" i="83"/>
  <c r="T100" i="71" s="1"/>
  <c r="T205" i="71" s="1"/>
  <c r="U226" i="83"/>
  <c r="U100" i="71" s="1"/>
  <c r="U205" i="71" s="1"/>
  <c r="X197" i="83"/>
  <c r="X70" i="71" s="1"/>
  <c r="X175" i="71" s="1"/>
  <c r="L226" i="83"/>
  <c r="L100" i="71" s="1"/>
  <c r="L205" i="71" s="1"/>
  <c r="R139" i="83"/>
  <c r="L197" i="83"/>
  <c r="L70" i="71" s="1"/>
  <c r="L175" i="71" s="1"/>
  <c r="P139" i="83"/>
  <c r="P141" i="72" s="1"/>
  <c r="P211" i="72" s="1"/>
  <c r="P241" i="72" s="1"/>
  <c r="X140" i="83"/>
  <c r="T140" i="83"/>
  <c r="T198" i="83"/>
  <c r="T71" i="71" s="1"/>
  <c r="T176" i="71" s="1"/>
  <c r="W169" i="83"/>
  <c r="W41" i="71" s="1"/>
  <c r="W146" i="71" s="1"/>
  <c r="K227" i="83"/>
  <c r="K101" i="71" s="1"/>
  <c r="K206" i="71" s="1"/>
  <c r="Y198" i="83"/>
  <c r="Y71" i="71" s="1"/>
  <c r="Y176" i="71" s="1"/>
  <c r="L198" i="83"/>
  <c r="L71" i="71" s="1"/>
  <c r="L176" i="71" s="1"/>
  <c r="J140" i="83"/>
  <c r="J142" i="72" s="1"/>
  <c r="J212" i="72" s="1"/>
  <c r="J242" i="72" s="1"/>
  <c r="V169" i="83"/>
  <c r="V41" i="71" s="1"/>
  <c r="V146" i="71" s="1"/>
  <c r="L169" i="83"/>
  <c r="L41" i="71" s="1"/>
  <c r="L146" i="71" s="1"/>
  <c r="W227" i="83"/>
  <c r="W101" i="71" s="1"/>
  <c r="W206" i="71" s="1"/>
  <c r="J198" i="83"/>
  <c r="J71" i="71" s="1"/>
  <c r="J176" i="71" s="1"/>
  <c r="V140" i="83"/>
  <c r="T169" i="83"/>
  <c r="T41" i="71" s="1"/>
  <c r="T146" i="71" s="1"/>
  <c r="R198" i="83"/>
  <c r="R71" i="71" s="1"/>
  <c r="R176" i="71" s="1"/>
  <c r="K140" i="83"/>
  <c r="K142" i="72" s="1"/>
  <c r="K212" i="72" s="1"/>
  <c r="K242" i="72" s="1"/>
  <c r="X169" i="83"/>
  <c r="X41" i="71" s="1"/>
  <c r="X146" i="71" s="1"/>
  <c r="M140" i="83"/>
  <c r="M142" i="72" s="1"/>
  <c r="M212" i="72" s="1"/>
  <c r="M242" i="72" s="1"/>
  <c r="J169" i="83"/>
  <c r="J41" i="71" s="1"/>
  <c r="J146" i="71" s="1"/>
  <c r="L227" i="83"/>
  <c r="L101" i="71" s="1"/>
  <c r="L206" i="71" s="1"/>
  <c r="N198" i="83"/>
  <c r="N71" i="71" s="1"/>
  <c r="N176" i="71" s="1"/>
  <c r="P198" i="83"/>
  <c r="P71" i="71" s="1"/>
  <c r="P176" i="71" s="1"/>
  <c r="P169" i="83"/>
  <c r="P41" i="71" s="1"/>
  <c r="P146" i="71" s="1"/>
  <c r="O140" i="83"/>
  <c r="O142" i="72" s="1"/>
  <c r="O212" i="72" s="1"/>
  <c r="O242" i="72" s="1"/>
  <c r="O227" i="83"/>
  <c r="O101" i="71" s="1"/>
  <c r="O206" i="71" s="1"/>
  <c r="T227" i="83"/>
  <c r="T101" i="71" s="1"/>
  <c r="T206" i="71" s="1"/>
  <c r="V198" i="83"/>
  <c r="V71" i="71" s="1"/>
  <c r="V176" i="71" s="1"/>
  <c r="K198" i="83"/>
  <c r="K71" i="71" s="1"/>
  <c r="K176" i="71" s="1"/>
  <c r="Y169" i="83"/>
  <c r="Y41" i="71" s="1"/>
  <c r="Y146" i="71" s="1"/>
  <c r="X227" i="83"/>
  <c r="X101" i="71" s="1"/>
  <c r="X206" i="71" s="1"/>
  <c r="N169" i="83"/>
  <c r="N41" i="71" s="1"/>
  <c r="N146" i="71" s="1"/>
  <c r="W140" i="83"/>
  <c r="O169" i="83"/>
  <c r="O41" i="71" s="1"/>
  <c r="O146" i="71" s="1"/>
  <c r="X198" i="83"/>
  <c r="X71" i="71" s="1"/>
  <c r="X176" i="71" s="1"/>
  <c r="P227" i="83"/>
  <c r="P101" i="71" s="1"/>
  <c r="P206" i="71" s="1"/>
  <c r="Q227" i="83"/>
  <c r="Q101" i="71" s="1"/>
  <c r="Q206" i="71" s="1"/>
  <c r="S169" i="83"/>
  <c r="S41" i="71" s="1"/>
  <c r="S146" i="71" s="1"/>
  <c r="U169" i="83"/>
  <c r="U41" i="71" s="1"/>
  <c r="U146" i="71" s="1"/>
  <c r="S198" i="83"/>
  <c r="S71" i="71" s="1"/>
  <c r="S176" i="71" s="1"/>
  <c r="J227" i="83"/>
  <c r="J101" i="71" s="1"/>
  <c r="J206" i="71" s="1"/>
  <c r="Q140" i="83"/>
  <c r="Q142" i="72" s="1"/>
  <c r="Q212" i="72" s="1"/>
  <c r="Q242" i="72" s="1"/>
  <c r="M198" i="83"/>
  <c r="M71" i="71" s="1"/>
  <c r="M176" i="71" s="1"/>
  <c r="V227" i="83"/>
  <c r="V101" i="71" s="1"/>
  <c r="V206" i="71" s="1"/>
  <c r="U227" i="83"/>
  <c r="U101" i="71" s="1"/>
  <c r="U206" i="71" s="1"/>
  <c r="Y140" i="83"/>
  <c r="Q169" i="83"/>
  <c r="Q41" i="71" s="1"/>
  <c r="Q146" i="71" s="1"/>
  <c r="N140" i="83"/>
  <c r="N142" i="72" s="1"/>
  <c r="N212" i="72" s="1"/>
  <c r="N242" i="72" s="1"/>
  <c r="S227" i="83"/>
  <c r="S101" i="71" s="1"/>
  <c r="S206" i="71" s="1"/>
  <c r="R140" i="83"/>
  <c r="O198" i="83"/>
  <c r="O71" i="71" s="1"/>
  <c r="O176" i="71" s="1"/>
  <c r="R169" i="83"/>
  <c r="R41" i="71" s="1"/>
  <c r="R146" i="71" s="1"/>
  <c r="K169" i="83"/>
  <c r="K41" i="71" s="1"/>
  <c r="K146" i="71" s="1"/>
  <c r="N227" i="83"/>
  <c r="N101" i="71" s="1"/>
  <c r="N206" i="71" s="1"/>
  <c r="Y227" i="83"/>
  <c r="Y101" i="71" s="1"/>
  <c r="Y206" i="71" s="1"/>
  <c r="W198" i="83"/>
  <c r="W71" i="71" s="1"/>
  <c r="W176" i="71" s="1"/>
  <c r="U198" i="83"/>
  <c r="U71" i="71" s="1"/>
  <c r="U176" i="71" s="1"/>
  <c r="Q198" i="83"/>
  <c r="Q71" i="71" s="1"/>
  <c r="Q176" i="71" s="1"/>
  <c r="M227" i="83"/>
  <c r="M101" i="71" s="1"/>
  <c r="M206" i="71" s="1"/>
  <c r="P140" i="83"/>
  <c r="P142" i="72" s="1"/>
  <c r="P212" i="72" s="1"/>
  <c r="P242" i="72" s="1"/>
  <c r="U140" i="83"/>
  <c r="L140" i="83"/>
  <c r="L142" i="72" s="1"/>
  <c r="L212" i="72" s="1"/>
  <c r="L242" i="72" s="1"/>
  <c r="M169" i="83"/>
  <c r="M41" i="71" s="1"/>
  <c r="M146" i="71" s="1"/>
  <c r="R227" i="83"/>
  <c r="R101" i="71" s="1"/>
  <c r="R206" i="71" s="1"/>
  <c r="S140" i="83"/>
  <c r="X174" i="72"/>
  <c r="X209" i="72" s="1"/>
  <c r="X239" i="72" s="1"/>
  <c r="U174" i="72"/>
  <c r="U209" i="72" s="1"/>
  <c r="U239" i="72" s="1"/>
  <c r="T174" i="72"/>
  <c r="T209" i="72" s="1"/>
  <c r="T239" i="72" s="1"/>
  <c r="R174" i="72"/>
  <c r="R209" i="72" s="1"/>
  <c r="R239" i="72" s="1"/>
  <c r="V174" i="72"/>
  <c r="V209" i="72" s="1"/>
  <c r="V239" i="72" s="1"/>
  <c r="W174" i="72"/>
  <c r="W209" i="72" s="1"/>
  <c r="W239" i="72" s="1"/>
  <c r="Y174" i="72"/>
  <c r="Y209" i="72" s="1"/>
  <c r="Y239" i="72" s="1"/>
  <c r="S174" i="72"/>
  <c r="S209" i="72" s="1"/>
  <c r="S239" i="72" s="1"/>
  <c r="W179" i="72"/>
  <c r="W214" i="72" s="1"/>
  <c r="W244" i="72" s="1"/>
  <c r="R179" i="72"/>
  <c r="R214" i="72" s="1"/>
  <c r="R244" i="72" s="1"/>
  <c r="X179" i="72"/>
  <c r="X214" i="72" s="1"/>
  <c r="X244" i="72" s="1"/>
  <c r="V179" i="72"/>
  <c r="V214" i="72" s="1"/>
  <c r="V244" i="72" s="1"/>
  <c r="S179" i="72"/>
  <c r="S214" i="72" s="1"/>
  <c r="S244" i="72" s="1"/>
  <c r="U179" i="72"/>
  <c r="U214" i="72" s="1"/>
  <c r="U244" i="72" s="1"/>
  <c r="T179" i="72"/>
  <c r="T214" i="72" s="1"/>
  <c r="T244" i="72" s="1"/>
  <c r="Y179" i="72"/>
  <c r="Y214" i="72" s="1"/>
  <c r="Y244" i="72" s="1"/>
  <c r="W175" i="72"/>
  <c r="W210" i="72" s="1"/>
  <c r="W240" i="72" s="1"/>
  <c r="U175" i="72"/>
  <c r="U210" i="72" s="1"/>
  <c r="U240" i="72" s="1"/>
  <c r="V175" i="72"/>
  <c r="V210" i="72" s="1"/>
  <c r="V240" i="72" s="1"/>
  <c r="R175" i="72"/>
  <c r="R210" i="72" s="1"/>
  <c r="R240" i="72" s="1"/>
  <c r="X175" i="72"/>
  <c r="X210" i="72" s="1"/>
  <c r="X240" i="72" s="1"/>
  <c r="T175" i="72"/>
  <c r="T210" i="72" s="1"/>
  <c r="T240" i="72" s="1"/>
  <c r="Y175" i="72"/>
  <c r="Y210" i="72" s="1"/>
  <c r="Y240" i="72" s="1"/>
  <c r="S175" i="72"/>
  <c r="S210" i="72" s="1"/>
  <c r="S240" i="72" s="1"/>
  <c r="M152" i="73"/>
  <c r="P152" i="73"/>
  <c r="N182" i="73"/>
  <c r="N242" i="73" s="1"/>
  <c r="Q152" i="73"/>
  <c r="L152" i="73"/>
  <c r="O152" i="73"/>
  <c r="K152" i="73"/>
  <c r="N152" i="73"/>
  <c r="M182" i="73"/>
  <c r="M242" i="73" s="1"/>
  <c r="L182" i="73"/>
  <c r="L242" i="73" s="1"/>
  <c r="P182" i="73"/>
  <c r="P242" i="73" s="1"/>
  <c r="J152" i="73"/>
  <c r="J182" i="73"/>
  <c r="J242" i="73" s="1"/>
  <c r="O182" i="73"/>
  <c r="O242" i="73" s="1"/>
  <c r="K182" i="73"/>
  <c r="K242" i="73" s="1"/>
  <c r="Q182" i="73"/>
  <c r="Q242" i="73" s="1"/>
  <c r="K167" i="83"/>
  <c r="K39" i="71" s="1"/>
  <c r="K144" i="71" s="1"/>
  <c r="Q225" i="83"/>
  <c r="Q99" i="71" s="1"/>
  <c r="Q204" i="71" s="1"/>
  <c r="V167" i="83"/>
  <c r="V39" i="71" s="1"/>
  <c r="V144" i="71" s="1"/>
  <c r="N167" i="83"/>
  <c r="N39" i="71" s="1"/>
  <c r="N144" i="71" s="1"/>
  <c r="T138" i="83"/>
  <c r="Q196" i="83"/>
  <c r="Q69" i="71" s="1"/>
  <c r="Q174" i="71" s="1"/>
  <c r="V196" i="83"/>
  <c r="V69" i="71" s="1"/>
  <c r="V174" i="71" s="1"/>
  <c r="L196" i="83"/>
  <c r="L69" i="71" s="1"/>
  <c r="L174" i="71" s="1"/>
  <c r="Q138" i="83"/>
  <c r="Q140" i="72" s="1"/>
  <c r="Q210" i="72" s="1"/>
  <c r="Q240" i="72" s="1"/>
  <c r="T225" i="83"/>
  <c r="T99" i="71" s="1"/>
  <c r="T204" i="71" s="1"/>
  <c r="P196" i="83"/>
  <c r="P69" i="71" s="1"/>
  <c r="P174" i="71" s="1"/>
  <c r="M196" i="83"/>
  <c r="M69" i="71" s="1"/>
  <c r="M174" i="71" s="1"/>
  <c r="O225" i="83"/>
  <c r="O99" i="71" s="1"/>
  <c r="O204" i="71" s="1"/>
  <c r="J167" i="83"/>
  <c r="J39" i="71" s="1"/>
  <c r="J144" i="71" s="1"/>
  <c r="W225" i="83"/>
  <c r="W99" i="71" s="1"/>
  <c r="W204" i="71" s="1"/>
  <c r="K196" i="83"/>
  <c r="K69" i="71" s="1"/>
  <c r="K174" i="71" s="1"/>
  <c r="N225" i="83"/>
  <c r="N99" i="71" s="1"/>
  <c r="N204" i="71" s="1"/>
  <c r="R225" i="83"/>
  <c r="R99" i="71" s="1"/>
  <c r="R204" i="71" s="1"/>
  <c r="Y225" i="83"/>
  <c r="Y99" i="71" s="1"/>
  <c r="Y204" i="71" s="1"/>
  <c r="Y167" i="83"/>
  <c r="Y39" i="71" s="1"/>
  <c r="Y144" i="71" s="1"/>
  <c r="U167" i="83"/>
  <c r="U39" i="71" s="1"/>
  <c r="U144" i="71" s="1"/>
  <c r="P225" i="83"/>
  <c r="P99" i="71" s="1"/>
  <c r="P204" i="71" s="1"/>
  <c r="T196" i="83"/>
  <c r="T69" i="71" s="1"/>
  <c r="T174" i="71" s="1"/>
  <c r="Y196" i="83"/>
  <c r="Y69" i="71" s="1"/>
  <c r="Y174" i="71" s="1"/>
  <c r="X225" i="83"/>
  <c r="X99" i="71" s="1"/>
  <c r="X204" i="71" s="1"/>
  <c r="U225" i="83"/>
  <c r="U99" i="71" s="1"/>
  <c r="U204" i="71" s="1"/>
  <c r="P167" i="83"/>
  <c r="P39" i="71" s="1"/>
  <c r="P144" i="71" s="1"/>
  <c r="X138" i="83"/>
  <c r="S167" i="83"/>
  <c r="S39" i="71" s="1"/>
  <c r="S144" i="71" s="1"/>
  <c r="J225" i="83"/>
  <c r="J99" i="71" s="1"/>
  <c r="J204" i="71" s="1"/>
  <c r="N196" i="83"/>
  <c r="N69" i="71" s="1"/>
  <c r="N174" i="71" s="1"/>
  <c r="K138" i="83"/>
  <c r="K140" i="72" s="1"/>
  <c r="K210" i="72" s="1"/>
  <c r="K240" i="72" s="1"/>
  <c r="L167" i="83"/>
  <c r="L39" i="71" s="1"/>
  <c r="L144" i="71" s="1"/>
  <c r="Y138" i="83"/>
  <c r="T167" i="83"/>
  <c r="T39" i="71" s="1"/>
  <c r="T144" i="71" s="1"/>
  <c r="M225" i="83"/>
  <c r="M99" i="71" s="1"/>
  <c r="M204" i="71" s="1"/>
  <c r="R138" i="83"/>
  <c r="L138" i="83"/>
  <c r="L140" i="72" s="1"/>
  <c r="L210" i="72" s="1"/>
  <c r="L240" i="72" s="1"/>
  <c r="U138" i="83"/>
  <c r="W167" i="83"/>
  <c r="W39" i="71" s="1"/>
  <c r="W144" i="71" s="1"/>
  <c r="L225" i="83"/>
  <c r="L99" i="71" s="1"/>
  <c r="L204" i="71" s="1"/>
  <c r="O167" i="83"/>
  <c r="O39" i="71" s="1"/>
  <c r="O144" i="71" s="1"/>
  <c r="Q167" i="83"/>
  <c r="Q39" i="71" s="1"/>
  <c r="Q144" i="71" s="1"/>
  <c r="J138" i="83"/>
  <c r="J140" i="72" s="1"/>
  <c r="J210" i="72" s="1"/>
  <c r="J240" i="72" s="1"/>
  <c r="S196" i="83"/>
  <c r="S69" i="71" s="1"/>
  <c r="S174" i="71" s="1"/>
  <c r="K225" i="83"/>
  <c r="K99" i="71" s="1"/>
  <c r="K204" i="71" s="1"/>
  <c r="X196" i="83"/>
  <c r="X69" i="71" s="1"/>
  <c r="X174" i="71" s="1"/>
  <c r="N138" i="83"/>
  <c r="N140" i="72" s="1"/>
  <c r="N210" i="72" s="1"/>
  <c r="N240" i="72" s="1"/>
  <c r="M138" i="83"/>
  <c r="M140" i="72" s="1"/>
  <c r="M210" i="72" s="1"/>
  <c r="M240" i="72" s="1"/>
  <c r="V225" i="83"/>
  <c r="V99" i="71" s="1"/>
  <c r="V204" i="71" s="1"/>
  <c r="M167" i="83"/>
  <c r="M39" i="71" s="1"/>
  <c r="M144" i="71" s="1"/>
  <c r="V138" i="83"/>
  <c r="O138" i="83"/>
  <c r="O140" i="72" s="1"/>
  <c r="O210" i="72" s="1"/>
  <c r="O240" i="72" s="1"/>
  <c r="P138" i="83"/>
  <c r="P140" i="72" s="1"/>
  <c r="P210" i="72" s="1"/>
  <c r="P240" i="72" s="1"/>
  <c r="U196" i="83"/>
  <c r="U69" i="71" s="1"/>
  <c r="U174" i="71" s="1"/>
  <c r="W138" i="83"/>
  <c r="J196" i="83"/>
  <c r="J69" i="71" s="1"/>
  <c r="J174" i="71" s="1"/>
  <c r="W196" i="83"/>
  <c r="W69" i="71" s="1"/>
  <c r="W174" i="71" s="1"/>
  <c r="S225" i="83"/>
  <c r="S99" i="71" s="1"/>
  <c r="S204" i="71" s="1"/>
  <c r="S138" i="83"/>
  <c r="O196" i="83"/>
  <c r="O69" i="71" s="1"/>
  <c r="O174" i="71" s="1"/>
  <c r="X167" i="83"/>
  <c r="X39" i="71" s="1"/>
  <c r="X144" i="71" s="1"/>
  <c r="R167" i="83"/>
  <c r="R39" i="71" s="1"/>
  <c r="R144" i="71" s="1"/>
  <c r="R196" i="83"/>
  <c r="R69" i="71" s="1"/>
  <c r="R174" i="71" s="1"/>
  <c r="V181" i="72"/>
  <c r="V216" i="72" s="1"/>
  <c r="V246" i="72" s="1"/>
  <c r="S181" i="72"/>
  <c r="S216" i="72" s="1"/>
  <c r="S246" i="72" s="1"/>
  <c r="X181" i="72"/>
  <c r="X216" i="72" s="1"/>
  <c r="X246" i="72" s="1"/>
  <c r="U181" i="72"/>
  <c r="U216" i="72" s="1"/>
  <c r="U246" i="72" s="1"/>
  <c r="R181" i="72"/>
  <c r="R216" i="72" s="1"/>
  <c r="R246" i="72" s="1"/>
  <c r="T181" i="72"/>
  <c r="T216" i="72" s="1"/>
  <c r="T246" i="72" s="1"/>
  <c r="W181" i="72"/>
  <c r="W216" i="72" s="1"/>
  <c r="W246" i="72" s="1"/>
  <c r="Y181" i="72"/>
  <c r="Y216" i="72" s="1"/>
  <c r="Y246" i="72" s="1"/>
  <c r="K173" i="83"/>
  <c r="K45" i="71" s="1"/>
  <c r="K150" i="71" s="1"/>
  <c r="R202" i="83"/>
  <c r="R75" i="71" s="1"/>
  <c r="R180" i="71" s="1"/>
  <c r="U231" i="83"/>
  <c r="U105" i="71" s="1"/>
  <c r="U210" i="71" s="1"/>
  <c r="P173" i="83"/>
  <c r="P45" i="71" s="1"/>
  <c r="P150" i="71" s="1"/>
  <c r="X202" i="83"/>
  <c r="X75" i="71" s="1"/>
  <c r="X180" i="71" s="1"/>
  <c r="O202" i="83"/>
  <c r="O75" i="71" s="1"/>
  <c r="O180" i="71" s="1"/>
  <c r="W231" i="83"/>
  <c r="W105" i="71" s="1"/>
  <c r="W210" i="71" s="1"/>
  <c r="X231" i="83"/>
  <c r="X105" i="71" s="1"/>
  <c r="X210" i="71" s="1"/>
  <c r="V173" i="83"/>
  <c r="V45" i="71" s="1"/>
  <c r="V150" i="71" s="1"/>
  <c r="L144" i="83"/>
  <c r="L146" i="72" s="1"/>
  <c r="L216" i="72" s="1"/>
  <c r="L246" i="72" s="1"/>
  <c r="J144" i="83"/>
  <c r="J146" i="72" s="1"/>
  <c r="J216" i="72" s="1"/>
  <c r="J246" i="72" s="1"/>
  <c r="W202" i="83"/>
  <c r="W75" i="71" s="1"/>
  <c r="W180" i="71" s="1"/>
  <c r="L202" i="83"/>
  <c r="L75" i="71" s="1"/>
  <c r="L180" i="71" s="1"/>
  <c r="N173" i="83"/>
  <c r="N45" i="71" s="1"/>
  <c r="N150" i="71" s="1"/>
  <c r="K231" i="83"/>
  <c r="K105" i="71" s="1"/>
  <c r="K210" i="71" s="1"/>
  <c r="O144" i="83"/>
  <c r="O146" i="72" s="1"/>
  <c r="O216" i="72" s="1"/>
  <c r="O246" i="72" s="1"/>
  <c r="K144" i="83"/>
  <c r="K146" i="72" s="1"/>
  <c r="K216" i="72" s="1"/>
  <c r="K246" i="72" s="1"/>
  <c r="Q202" i="83"/>
  <c r="Q75" i="71" s="1"/>
  <c r="Q180" i="71" s="1"/>
  <c r="V144" i="83"/>
  <c r="S231" i="83"/>
  <c r="S105" i="71" s="1"/>
  <c r="S210" i="71" s="1"/>
  <c r="M173" i="83"/>
  <c r="M45" i="71" s="1"/>
  <c r="M150" i="71" s="1"/>
  <c r="W144" i="83"/>
  <c r="X173" i="83"/>
  <c r="X45" i="71" s="1"/>
  <c r="X150" i="71" s="1"/>
  <c r="S144" i="83"/>
  <c r="P202" i="83"/>
  <c r="P75" i="71" s="1"/>
  <c r="P180" i="71" s="1"/>
  <c r="X144" i="83"/>
  <c r="R231" i="83"/>
  <c r="R105" i="71" s="1"/>
  <c r="R210" i="71" s="1"/>
  <c r="P231" i="83"/>
  <c r="P105" i="71" s="1"/>
  <c r="P210" i="71" s="1"/>
  <c r="N202" i="83"/>
  <c r="N75" i="71" s="1"/>
  <c r="N180" i="71" s="1"/>
  <c r="J231" i="83"/>
  <c r="J105" i="71" s="1"/>
  <c r="J210" i="71" s="1"/>
  <c r="L231" i="83"/>
  <c r="L105" i="71" s="1"/>
  <c r="L210" i="71" s="1"/>
  <c r="R173" i="83"/>
  <c r="R45" i="71" s="1"/>
  <c r="R150" i="71" s="1"/>
  <c r="U144" i="83"/>
  <c r="S202" i="83"/>
  <c r="S75" i="71" s="1"/>
  <c r="S180" i="71" s="1"/>
  <c r="J202" i="83"/>
  <c r="J75" i="71" s="1"/>
  <c r="J180" i="71" s="1"/>
  <c r="T231" i="83"/>
  <c r="T105" i="71" s="1"/>
  <c r="T210" i="71" s="1"/>
  <c r="Q173" i="83"/>
  <c r="Q45" i="71" s="1"/>
  <c r="Q150" i="71" s="1"/>
  <c r="T202" i="83"/>
  <c r="T75" i="71" s="1"/>
  <c r="T180" i="71" s="1"/>
  <c r="V231" i="83"/>
  <c r="V105" i="71" s="1"/>
  <c r="V210" i="71" s="1"/>
  <c r="T173" i="83"/>
  <c r="T45" i="71" s="1"/>
  <c r="T150" i="71" s="1"/>
  <c r="J173" i="83"/>
  <c r="J45" i="71" s="1"/>
  <c r="J150" i="71" s="1"/>
  <c r="S173" i="83"/>
  <c r="S45" i="71" s="1"/>
  <c r="S150" i="71" s="1"/>
  <c r="R144" i="83"/>
  <c r="Y173" i="83"/>
  <c r="Y45" i="71" s="1"/>
  <c r="Y150" i="71" s="1"/>
  <c r="U202" i="83"/>
  <c r="U75" i="71" s="1"/>
  <c r="U180" i="71" s="1"/>
  <c r="N231" i="83"/>
  <c r="N105" i="71" s="1"/>
  <c r="N210" i="71" s="1"/>
  <c r="O173" i="83"/>
  <c r="O45" i="71" s="1"/>
  <c r="O150" i="71" s="1"/>
  <c r="Y144" i="83"/>
  <c r="Y202" i="83"/>
  <c r="Y75" i="71" s="1"/>
  <c r="Y180" i="71" s="1"/>
  <c r="Q144" i="83"/>
  <c r="Q146" i="72" s="1"/>
  <c r="Q216" i="72" s="1"/>
  <c r="Q246" i="72" s="1"/>
  <c r="M231" i="83"/>
  <c r="M105" i="71" s="1"/>
  <c r="M210" i="71" s="1"/>
  <c r="M144" i="83"/>
  <c r="M146" i="72" s="1"/>
  <c r="M216" i="72" s="1"/>
  <c r="M246" i="72" s="1"/>
  <c r="T144" i="83"/>
  <c r="N144" i="83"/>
  <c r="N146" i="72" s="1"/>
  <c r="N216" i="72" s="1"/>
  <c r="N246" i="72" s="1"/>
  <c r="K202" i="83"/>
  <c r="K75" i="71" s="1"/>
  <c r="K180" i="71" s="1"/>
  <c r="Q231" i="83"/>
  <c r="Q105" i="71" s="1"/>
  <c r="Q210" i="71" s="1"/>
  <c r="L173" i="83"/>
  <c r="L45" i="71" s="1"/>
  <c r="L150" i="71" s="1"/>
  <c r="V202" i="83"/>
  <c r="V75" i="71" s="1"/>
  <c r="V180" i="71" s="1"/>
  <c r="O231" i="83"/>
  <c r="O105" i="71" s="1"/>
  <c r="O210" i="71" s="1"/>
  <c r="M202" i="83"/>
  <c r="M75" i="71" s="1"/>
  <c r="M180" i="71" s="1"/>
  <c r="Y231" i="83"/>
  <c r="Y105" i="71" s="1"/>
  <c r="Y210" i="71" s="1"/>
  <c r="U173" i="83"/>
  <c r="U45" i="71" s="1"/>
  <c r="U150" i="71" s="1"/>
  <c r="W173" i="83"/>
  <c r="W45" i="71" s="1"/>
  <c r="W150" i="71" s="1"/>
  <c r="P144" i="83"/>
  <c r="P146" i="72" s="1"/>
  <c r="P216" i="72" s="1"/>
  <c r="P246" i="72" s="1"/>
  <c r="T180" i="72"/>
  <c r="T215" i="72" s="1"/>
  <c r="T245" i="72" s="1"/>
  <c r="X180" i="72"/>
  <c r="X215" i="72" s="1"/>
  <c r="X245" i="72" s="1"/>
  <c r="Y180" i="72"/>
  <c r="Y215" i="72" s="1"/>
  <c r="Y245" i="72" s="1"/>
  <c r="W180" i="72"/>
  <c r="W215" i="72" s="1"/>
  <c r="W245" i="72" s="1"/>
  <c r="S180" i="72"/>
  <c r="S215" i="72" s="1"/>
  <c r="S245" i="72" s="1"/>
  <c r="U180" i="72"/>
  <c r="U215" i="72" s="1"/>
  <c r="U245" i="72" s="1"/>
  <c r="R180" i="72"/>
  <c r="R215" i="72" s="1"/>
  <c r="R245" i="72" s="1"/>
  <c r="V180" i="72"/>
  <c r="V215" i="72" s="1"/>
  <c r="V245" i="72" s="1"/>
  <c r="M154" i="73"/>
  <c r="L184" i="73"/>
  <c r="L244" i="73" s="1"/>
  <c r="O154" i="73"/>
  <c r="N184" i="73"/>
  <c r="N244" i="73" s="1"/>
  <c r="K154" i="73"/>
  <c r="N154" i="73"/>
  <c r="P184" i="73"/>
  <c r="P244" i="73" s="1"/>
  <c r="O184" i="73"/>
  <c r="O244" i="73" s="1"/>
  <c r="J184" i="73"/>
  <c r="J244" i="73" s="1"/>
  <c r="M184" i="73"/>
  <c r="M244" i="73" s="1"/>
  <c r="Q154" i="73"/>
  <c r="P154" i="73"/>
  <c r="J154" i="73"/>
  <c r="K184" i="73"/>
  <c r="K244" i="73" s="1"/>
  <c r="L154" i="73"/>
  <c r="Q184" i="73"/>
  <c r="Q244" i="73" s="1"/>
  <c r="Q179" i="73"/>
  <c r="Q239" i="73" s="1"/>
  <c r="O179" i="73"/>
  <c r="O239" i="73" s="1"/>
  <c r="Q149" i="73"/>
  <c r="J179" i="73"/>
  <c r="J239" i="73" s="1"/>
  <c r="P149" i="73"/>
  <c r="K149" i="73"/>
  <c r="L149" i="73"/>
  <c r="N179" i="73"/>
  <c r="N239" i="73" s="1"/>
  <c r="M149" i="73"/>
  <c r="N149" i="73"/>
  <c r="O149" i="73"/>
  <c r="K179" i="73"/>
  <c r="K239" i="73" s="1"/>
  <c r="P179" i="73"/>
  <c r="P239" i="73" s="1"/>
  <c r="J149" i="73"/>
  <c r="M179" i="73"/>
  <c r="M239" i="73" s="1"/>
  <c r="L179" i="73"/>
  <c r="L239" i="73" s="1"/>
  <c r="L223" i="83"/>
  <c r="L97" i="71" s="1"/>
  <c r="L202" i="71" s="1"/>
  <c r="L165" i="83"/>
  <c r="L37" i="71" s="1"/>
  <c r="L142" i="71" s="1"/>
  <c r="K223" i="83"/>
  <c r="K97" i="71" s="1"/>
  <c r="K202" i="71" s="1"/>
  <c r="R165" i="83"/>
  <c r="R37" i="71" s="1"/>
  <c r="R142" i="71" s="1"/>
  <c r="W136" i="83"/>
  <c r="X223" i="83"/>
  <c r="X97" i="71" s="1"/>
  <c r="X202" i="71" s="1"/>
  <c r="N165" i="83"/>
  <c r="N37" i="71" s="1"/>
  <c r="N142" i="71" s="1"/>
  <c r="O194" i="83"/>
  <c r="O67" i="71" s="1"/>
  <c r="O172" i="71" s="1"/>
  <c r="K194" i="83"/>
  <c r="K67" i="71" s="1"/>
  <c r="K172" i="71" s="1"/>
  <c r="P136" i="83"/>
  <c r="P138" i="72" s="1"/>
  <c r="P208" i="72" s="1"/>
  <c r="P238" i="72" s="1"/>
  <c r="U165" i="83"/>
  <c r="U37" i="71" s="1"/>
  <c r="U142" i="71" s="1"/>
  <c r="T136" i="83"/>
  <c r="W223" i="83"/>
  <c r="W97" i="71" s="1"/>
  <c r="W202" i="71" s="1"/>
  <c r="Y194" i="83"/>
  <c r="Y67" i="71" s="1"/>
  <c r="Y172" i="71" s="1"/>
  <c r="W194" i="83"/>
  <c r="W67" i="71" s="1"/>
  <c r="W172" i="71" s="1"/>
  <c r="T223" i="83"/>
  <c r="T97" i="71" s="1"/>
  <c r="T202" i="71" s="1"/>
  <c r="M136" i="83"/>
  <c r="M138" i="72" s="1"/>
  <c r="M208" i="72" s="1"/>
  <c r="M238" i="72" s="1"/>
  <c r="P194" i="83"/>
  <c r="P67" i="71" s="1"/>
  <c r="P172" i="71" s="1"/>
  <c r="M165" i="83"/>
  <c r="M37" i="71" s="1"/>
  <c r="M142" i="71" s="1"/>
  <c r="M194" i="83"/>
  <c r="M67" i="71" s="1"/>
  <c r="M172" i="71" s="1"/>
  <c r="S223" i="83"/>
  <c r="S97" i="71" s="1"/>
  <c r="S202" i="71" s="1"/>
  <c r="Q223" i="83"/>
  <c r="Q97" i="71" s="1"/>
  <c r="Q202" i="71" s="1"/>
  <c r="T165" i="83"/>
  <c r="T37" i="71" s="1"/>
  <c r="T142" i="71" s="1"/>
  <c r="T194" i="83"/>
  <c r="T67" i="71" s="1"/>
  <c r="T172" i="71" s="1"/>
  <c r="P165" i="83"/>
  <c r="P37" i="71" s="1"/>
  <c r="P142" i="71" s="1"/>
  <c r="R194" i="83"/>
  <c r="R67" i="71" s="1"/>
  <c r="R172" i="71" s="1"/>
  <c r="S165" i="83"/>
  <c r="S37" i="71" s="1"/>
  <c r="S142" i="71" s="1"/>
  <c r="N194" i="83"/>
  <c r="N67" i="71" s="1"/>
  <c r="N172" i="71" s="1"/>
  <c r="V223" i="83"/>
  <c r="V97" i="71" s="1"/>
  <c r="V202" i="71" s="1"/>
  <c r="V165" i="83"/>
  <c r="V37" i="71" s="1"/>
  <c r="V142" i="71" s="1"/>
  <c r="Q194" i="83"/>
  <c r="Q67" i="71" s="1"/>
  <c r="Q172" i="71" s="1"/>
  <c r="R136" i="83"/>
  <c r="O223" i="83"/>
  <c r="O97" i="71" s="1"/>
  <c r="O202" i="71" s="1"/>
  <c r="Y165" i="83"/>
  <c r="Y37" i="71" s="1"/>
  <c r="Y142" i="71" s="1"/>
  <c r="L194" i="83"/>
  <c r="L67" i="71" s="1"/>
  <c r="L172" i="71" s="1"/>
  <c r="Y223" i="83"/>
  <c r="Y97" i="71" s="1"/>
  <c r="Y202" i="71" s="1"/>
  <c r="Q165" i="83"/>
  <c r="Q37" i="71" s="1"/>
  <c r="Q142" i="71" s="1"/>
  <c r="N223" i="83"/>
  <c r="N97" i="71" s="1"/>
  <c r="N202" i="71" s="1"/>
  <c r="Q136" i="83"/>
  <c r="Q138" i="72" s="1"/>
  <c r="Q208" i="72" s="1"/>
  <c r="Q238" i="72" s="1"/>
  <c r="S194" i="83"/>
  <c r="S67" i="71" s="1"/>
  <c r="S172" i="71" s="1"/>
  <c r="V136" i="83"/>
  <c r="U223" i="83"/>
  <c r="U97" i="71" s="1"/>
  <c r="U202" i="71" s="1"/>
  <c r="V194" i="83"/>
  <c r="V67" i="71" s="1"/>
  <c r="V172" i="71" s="1"/>
  <c r="U194" i="83"/>
  <c r="U67" i="71" s="1"/>
  <c r="U172" i="71" s="1"/>
  <c r="N136" i="83"/>
  <c r="N138" i="72" s="1"/>
  <c r="N208" i="72" s="1"/>
  <c r="N238" i="72" s="1"/>
  <c r="K136" i="83"/>
  <c r="K138" i="72" s="1"/>
  <c r="K208" i="72" s="1"/>
  <c r="K238" i="72" s="1"/>
  <c r="J194" i="83"/>
  <c r="J67" i="71" s="1"/>
  <c r="J172" i="71" s="1"/>
  <c r="L136" i="83"/>
  <c r="L138" i="72" s="1"/>
  <c r="L208" i="72" s="1"/>
  <c r="L238" i="72" s="1"/>
  <c r="P223" i="83"/>
  <c r="P97" i="71" s="1"/>
  <c r="P202" i="71" s="1"/>
  <c r="X165" i="83"/>
  <c r="X37" i="71" s="1"/>
  <c r="X142" i="71" s="1"/>
  <c r="R223" i="83"/>
  <c r="R97" i="71" s="1"/>
  <c r="R202" i="71" s="1"/>
  <c r="O165" i="83"/>
  <c r="O37" i="71" s="1"/>
  <c r="O142" i="71" s="1"/>
  <c r="K165" i="83"/>
  <c r="K37" i="71" s="1"/>
  <c r="K142" i="71" s="1"/>
  <c r="M223" i="83"/>
  <c r="M97" i="71" s="1"/>
  <c r="M202" i="71" s="1"/>
  <c r="W165" i="83"/>
  <c r="W37" i="71" s="1"/>
  <c r="W142" i="71" s="1"/>
  <c r="Y136" i="83"/>
  <c r="J165" i="83"/>
  <c r="J37" i="71" s="1"/>
  <c r="J142" i="71" s="1"/>
  <c r="J223" i="83"/>
  <c r="J97" i="71" s="1"/>
  <c r="J202" i="71" s="1"/>
  <c r="S136" i="83"/>
  <c r="X136" i="83"/>
  <c r="U136" i="83"/>
  <c r="O136" i="83"/>
  <c r="O138" i="72" s="1"/>
  <c r="O208" i="72" s="1"/>
  <c r="O238" i="72" s="1"/>
  <c r="X194" i="83"/>
  <c r="X67" i="71" s="1"/>
  <c r="X172" i="71" s="1"/>
  <c r="J136" i="83"/>
  <c r="J138" i="72" s="1"/>
  <c r="J208" i="72" s="1"/>
  <c r="J238" i="72" s="1"/>
  <c r="M200" i="83"/>
  <c r="M73" i="71" s="1"/>
  <c r="M178" i="71" s="1"/>
  <c r="R200" i="83"/>
  <c r="R73" i="71" s="1"/>
  <c r="R178" i="71" s="1"/>
  <c r="L229" i="83"/>
  <c r="L103" i="71" s="1"/>
  <c r="L208" i="71" s="1"/>
  <c r="T200" i="83"/>
  <c r="T73" i="71" s="1"/>
  <c r="T178" i="71" s="1"/>
  <c r="K200" i="83"/>
  <c r="K73" i="71" s="1"/>
  <c r="K178" i="71" s="1"/>
  <c r="J142" i="83"/>
  <c r="J144" i="72" s="1"/>
  <c r="J214" i="72" s="1"/>
  <c r="J244" i="72" s="1"/>
  <c r="T142" i="83"/>
  <c r="V200" i="83"/>
  <c r="V73" i="71" s="1"/>
  <c r="V178" i="71" s="1"/>
  <c r="X142" i="83"/>
  <c r="Y229" i="83"/>
  <c r="Y103" i="71" s="1"/>
  <c r="Y208" i="71" s="1"/>
  <c r="J229" i="83"/>
  <c r="J103" i="71" s="1"/>
  <c r="J208" i="71" s="1"/>
  <c r="Y200" i="83"/>
  <c r="Y73" i="71" s="1"/>
  <c r="Y178" i="71" s="1"/>
  <c r="J200" i="83"/>
  <c r="J73" i="71" s="1"/>
  <c r="J178" i="71" s="1"/>
  <c r="W142" i="83"/>
  <c r="U142" i="83"/>
  <c r="V171" i="83"/>
  <c r="V43" i="71" s="1"/>
  <c r="V148" i="71" s="1"/>
  <c r="L142" i="83"/>
  <c r="L144" i="72" s="1"/>
  <c r="L214" i="72" s="1"/>
  <c r="L244" i="72" s="1"/>
  <c r="O171" i="83"/>
  <c r="O43" i="71" s="1"/>
  <c r="O148" i="71" s="1"/>
  <c r="N229" i="83"/>
  <c r="N103" i="71" s="1"/>
  <c r="N208" i="71" s="1"/>
  <c r="O200" i="83"/>
  <c r="O73" i="71" s="1"/>
  <c r="O178" i="71" s="1"/>
  <c r="R171" i="83"/>
  <c r="R43" i="71" s="1"/>
  <c r="R148" i="71" s="1"/>
  <c r="Y171" i="83"/>
  <c r="Y43" i="71" s="1"/>
  <c r="Y148" i="71" s="1"/>
  <c r="Q200" i="83"/>
  <c r="Q73" i="71" s="1"/>
  <c r="Q178" i="71" s="1"/>
  <c r="O229" i="83"/>
  <c r="O103" i="71" s="1"/>
  <c r="O208" i="71" s="1"/>
  <c r="X171" i="83"/>
  <c r="X43" i="71" s="1"/>
  <c r="X148" i="71" s="1"/>
  <c r="W229" i="83"/>
  <c r="W103" i="71" s="1"/>
  <c r="W208" i="71" s="1"/>
  <c r="V142" i="83"/>
  <c r="R229" i="83"/>
  <c r="R103" i="71" s="1"/>
  <c r="R208" i="71" s="1"/>
  <c r="L200" i="83"/>
  <c r="L73" i="71" s="1"/>
  <c r="L178" i="71" s="1"/>
  <c r="X200" i="83"/>
  <c r="X73" i="71" s="1"/>
  <c r="X178" i="71" s="1"/>
  <c r="Q171" i="83"/>
  <c r="Q43" i="71" s="1"/>
  <c r="Q148" i="71" s="1"/>
  <c r="R142" i="83"/>
  <c r="P229" i="83"/>
  <c r="P103" i="71" s="1"/>
  <c r="P208" i="71" s="1"/>
  <c r="M142" i="83"/>
  <c r="M144" i="72" s="1"/>
  <c r="M214" i="72" s="1"/>
  <c r="M244" i="72" s="1"/>
  <c r="U171" i="83"/>
  <c r="U43" i="71" s="1"/>
  <c r="U148" i="71" s="1"/>
  <c r="O142" i="83"/>
  <c r="O144" i="72" s="1"/>
  <c r="O214" i="72" s="1"/>
  <c r="O244" i="72" s="1"/>
  <c r="Q229" i="83"/>
  <c r="Q103" i="71" s="1"/>
  <c r="Q208" i="71" s="1"/>
  <c r="U200" i="83"/>
  <c r="U73" i="71" s="1"/>
  <c r="U178" i="71" s="1"/>
  <c r="K229" i="83"/>
  <c r="K103" i="71" s="1"/>
  <c r="K208" i="71" s="1"/>
  <c r="V229" i="83"/>
  <c r="V103" i="71" s="1"/>
  <c r="V208" i="71" s="1"/>
  <c r="K171" i="83"/>
  <c r="K43" i="71" s="1"/>
  <c r="K148" i="71" s="1"/>
  <c r="L171" i="83"/>
  <c r="L43" i="71" s="1"/>
  <c r="L148" i="71" s="1"/>
  <c r="P171" i="83"/>
  <c r="P43" i="71" s="1"/>
  <c r="P148" i="71" s="1"/>
  <c r="X229" i="83"/>
  <c r="X103" i="71" s="1"/>
  <c r="X208" i="71" s="1"/>
  <c r="S142" i="83"/>
  <c r="Q142" i="83"/>
  <c r="Q144" i="72" s="1"/>
  <c r="Q214" i="72" s="1"/>
  <c r="Q244" i="72" s="1"/>
  <c r="M229" i="83"/>
  <c r="M103" i="71" s="1"/>
  <c r="M208" i="71" s="1"/>
  <c r="J171" i="83"/>
  <c r="J43" i="71" s="1"/>
  <c r="J148" i="71" s="1"/>
  <c r="S229" i="83"/>
  <c r="S103" i="71" s="1"/>
  <c r="S208" i="71" s="1"/>
  <c r="K142" i="83"/>
  <c r="K144" i="72" s="1"/>
  <c r="K214" i="72" s="1"/>
  <c r="K244" i="72" s="1"/>
  <c r="T171" i="83"/>
  <c r="T43" i="71" s="1"/>
  <c r="T148" i="71" s="1"/>
  <c r="U229" i="83"/>
  <c r="U103" i="71" s="1"/>
  <c r="U208" i="71" s="1"/>
  <c r="M171" i="83"/>
  <c r="M43" i="71" s="1"/>
  <c r="M148" i="71" s="1"/>
  <c r="N142" i="83"/>
  <c r="N144" i="72" s="1"/>
  <c r="N214" i="72" s="1"/>
  <c r="N244" i="72" s="1"/>
  <c r="T229" i="83"/>
  <c r="T103" i="71" s="1"/>
  <c r="T208" i="71" s="1"/>
  <c r="N200" i="83"/>
  <c r="N73" i="71" s="1"/>
  <c r="N178" i="71" s="1"/>
  <c r="Y142" i="83"/>
  <c r="S171" i="83"/>
  <c r="S43" i="71" s="1"/>
  <c r="S148" i="71" s="1"/>
  <c r="P200" i="83"/>
  <c r="P73" i="71" s="1"/>
  <c r="P178" i="71" s="1"/>
  <c r="P142" i="83"/>
  <c r="P144" i="72" s="1"/>
  <c r="P214" i="72" s="1"/>
  <c r="P244" i="72" s="1"/>
  <c r="S200" i="83"/>
  <c r="S73" i="71" s="1"/>
  <c r="S178" i="71" s="1"/>
  <c r="W171" i="83"/>
  <c r="W43" i="71" s="1"/>
  <c r="W148" i="71" s="1"/>
  <c r="N171" i="83"/>
  <c r="N43" i="71" s="1"/>
  <c r="N148" i="71" s="1"/>
  <c r="W200" i="83"/>
  <c r="W73" i="71" s="1"/>
  <c r="W178" i="71" s="1"/>
  <c r="T173" i="72"/>
  <c r="T208" i="72" s="1"/>
  <c r="T238" i="72" s="1"/>
  <c r="S173" i="72"/>
  <c r="S208" i="72" s="1"/>
  <c r="S238" i="72" s="1"/>
  <c r="V173" i="72"/>
  <c r="V208" i="72" s="1"/>
  <c r="V238" i="72" s="1"/>
  <c r="U173" i="72"/>
  <c r="U208" i="72" s="1"/>
  <c r="U238" i="72" s="1"/>
  <c r="R173" i="72"/>
  <c r="R208" i="72" s="1"/>
  <c r="R238" i="72" s="1"/>
  <c r="Y173" i="72"/>
  <c r="Y208" i="72" s="1"/>
  <c r="Y238" i="72" s="1"/>
  <c r="X173" i="72"/>
  <c r="X208" i="72" s="1"/>
  <c r="X238" i="72" s="1"/>
  <c r="W173" i="72"/>
  <c r="W208" i="72" s="1"/>
  <c r="W238" i="72" s="1"/>
  <c r="Y193" i="83"/>
  <c r="Y66" i="71" s="1"/>
  <c r="Y171" i="71" s="1"/>
  <c r="K164" i="83"/>
  <c r="Y164" i="83"/>
  <c r="S222" i="83"/>
  <c r="S96" i="71" s="1"/>
  <c r="S201" i="71" s="1"/>
  <c r="N193" i="83"/>
  <c r="N66" i="71" s="1"/>
  <c r="N171" i="71" s="1"/>
  <c r="W222" i="83"/>
  <c r="W96" i="71" s="1"/>
  <c r="W201" i="71" s="1"/>
  <c r="R135" i="83"/>
  <c r="K222" i="83"/>
  <c r="K96" i="71" s="1"/>
  <c r="K201" i="71" s="1"/>
  <c r="W135" i="83"/>
  <c r="S193" i="83"/>
  <c r="S66" i="71" s="1"/>
  <c r="S171" i="71" s="1"/>
  <c r="T193" i="83"/>
  <c r="T66" i="71" s="1"/>
  <c r="T171" i="71" s="1"/>
  <c r="L193" i="83"/>
  <c r="L66" i="71" s="1"/>
  <c r="L171" i="71" s="1"/>
  <c r="Q193" i="83"/>
  <c r="Q66" i="71" s="1"/>
  <c r="Q171" i="71" s="1"/>
  <c r="W193" i="83"/>
  <c r="W66" i="71" s="1"/>
  <c r="W171" i="71" s="1"/>
  <c r="N222" i="83"/>
  <c r="N96" i="71" s="1"/>
  <c r="N201" i="71" s="1"/>
  <c r="O164" i="83"/>
  <c r="X193" i="83"/>
  <c r="X66" i="71" s="1"/>
  <c r="X171" i="71" s="1"/>
  <c r="V222" i="83"/>
  <c r="V96" i="71" s="1"/>
  <c r="V201" i="71" s="1"/>
  <c r="M222" i="83"/>
  <c r="M96" i="71" s="1"/>
  <c r="M201" i="71" s="1"/>
  <c r="P222" i="83"/>
  <c r="P96" i="71" s="1"/>
  <c r="P201" i="71" s="1"/>
  <c r="X135" i="83"/>
  <c r="Y135" i="83"/>
  <c r="J193" i="83"/>
  <c r="J66" i="71" s="1"/>
  <c r="J171" i="71" s="1"/>
  <c r="J135" i="83"/>
  <c r="J137" i="72" s="1"/>
  <c r="U222" i="83"/>
  <c r="U96" i="71" s="1"/>
  <c r="U201" i="71" s="1"/>
  <c r="V193" i="83"/>
  <c r="V66" i="71" s="1"/>
  <c r="V171" i="71" s="1"/>
  <c r="R222" i="83"/>
  <c r="R96" i="71" s="1"/>
  <c r="R201" i="71" s="1"/>
  <c r="P135" i="83"/>
  <c r="P137" i="72" s="1"/>
  <c r="P207" i="72" s="1"/>
  <c r="P237" i="72" s="1"/>
  <c r="O135" i="83"/>
  <c r="O137" i="72" s="1"/>
  <c r="O207" i="72" s="1"/>
  <c r="O237" i="72" s="1"/>
  <c r="N164" i="83"/>
  <c r="P164" i="83"/>
  <c r="L135" i="83"/>
  <c r="L137" i="72" s="1"/>
  <c r="L207" i="72" s="1"/>
  <c r="L237" i="72" s="1"/>
  <c r="R164" i="83"/>
  <c r="J222" i="83"/>
  <c r="J96" i="71" s="1"/>
  <c r="J201" i="71" s="1"/>
  <c r="W164" i="83"/>
  <c r="Q135" i="83"/>
  <c r="Q137" i="72" s="1"/>
  <c r="Q207" i="72" s="1"/>
  <c r="Q237" i="72" s="1"/>
  <c r="N135" i="83"/>
  <c r="N137" i="72" s="1"/>
  <c r="N207" i="72" s="1"/>
  <c r="N237" i="72" s="1"/>
  <c r="J164" i="83"/>
  <c r="R193" i="83"/>
  <c r="R66" i="71" s="1"/>
  <c r="R171" i="71" s="1"/>
  <c r="O193" i="83"/>
  <c r="O66" i="71" s="1"/>
  <c r="O171" i="71" s="1"/>
  <c r="T222" i="83"/>
  <c r="T96" i="71" s="1"/>
  <c r="T201" i="71" s="1"/>
  <c r="V135" i="83"/>
  <c r="M164" i="83"/>
  <c r="S135" i="83"/>
  <c r="V164" i="83"/>
  <c r="T135" i="83"/>
  <c r="U164" i="83"/>
  <c r="S164" i="83"/>
  <c r="K135" i="83"/>
  <c r="K137" i="72" s="1"/>
  <c r="K207" i="72" s="1"/>
  <c r="K237" i="72" s="1"/>
  <c r="L164" i="83"/>
  <c r="L222" i="83"/>
  <c r="L96" i="71" s="1"/>
  <c r="L201" i="71" s="1"/>
  <c r="U135" i="83"/>
  <c r="U193" i="83"/>
  <c r="U66" i="71" s="1"/>
  <c r="U171" i="71" s="1"/>
  <c r="O222" i="83"/>
  <c r="O96" i="71" s="1"/>
  <c r="O201" i="71" s="1"/>
  <c r="Y222" i="83"/>
  <c r="Y96" i="71" s="1"/>
  <c r="Y201" i="71" s="1"/>
  <c r="M193" i="83"/>
  <c r="M66" i="71" s="1"/>
  <c r="M171" i="71" s="1"/>
  <c r="P193" i="83"/>
  <c r="P66" i="71" s="1"/>
  <c r="P171" i="71" s="1"/>
  <c r="T164" i="83"/>
  <c r="Q164" i="83"/>
  <c r="Q222" i="83"/>
  <c r="Q96" i="71" s="1"/>
  <c r="Q201" i="71" s="1"/>
  <c r="M135" i="83"/>
  <c r="M137" i="72" s="1"/>
  <c r="M207" i="72" s="1"/>
  <c r="M237" i="72" s="1"/>
  <c r="X222" i="83"/>
  <c r="X96" i="71" s="1"/>
  <c r="X201" i="71" s="1"/>
  <c r="X164" i="83"/>
  <c r="K193" i="83"/>
  <c r="K66" i="71" s="1"/>
  <c r="K171" i="71" s="1"/>
  <c r="N178" i="73"/>
  <c r="N238" i="73" s="1"/>
  <c r="K148" i="73"/>
  <c r="O178" i="73"/>
  <c r="O238" i="73" s="1"/>
  <c r="P178" i="73"/>
  <c r="P238" i="73" s="1"/>
  <c r="Q178" i="73"/>
  <c r="Q238" i="73" s="1"/>
  <c r="M148" i="73"/>
  <c r="Q148" i="73"/>
  <c r="J148" i="73"/>
  <c r="O148" i="73"/>
  <c r="M178" i="73"/>
  <c r="M238" i="73" s="1"/>
  <c r="P148" i="73"/>
  <c r="K178" i="73"/>
  <c r="K238" i="73" s="1"/>
  <c r="J178" i="73"/>
  <c r="J238" i="73" s="1"/>
  <c r="N148" i="73"/>
  <c r="L148" i="73"/>
  <c r="L178" i="73"/>
  <c r="L238" i="73" s="1"/>
  <c r="K150" i="73"/>
  <c r="M150" i="73"/>
  <c r="N150" i="73"/>
  <c r="P180" i="73"/>
  <c r="P240" i="73" s="1"/>
  <c r="O150" i="73"/>
  <c r="L150" i="73"/>
  <c r="L180" i="73"/>
  <c r="L240" i="73" s="1"/>
  <c r="J150" i="73"/>
  <c r="M180" i="73"/>
  <c r="M240" i="73" s="1"/>
  <c r="N180" i="73"/>
  <c r="N240" i="73" s="1"/>
  <c r="Q150" i="73"/>
  <c r="P150" i="73"/>
  <c r="Q180" i="73"/>
  <c r="Q240" i="73" s="1"/>
  <c r="J180" i="73"/>
  <c r="J240" i="73" s="1"/>
  <c r="K180" i="73"/>
  <c r="K240" i="73" s="1"/>
  <c r="O180" i="73"/>
  <c r="O240" i="73" s="1"/>
  <c r="K201" i="83"/>
  <c r="K74" i="71" s="1"/>
  <c r="K179" i="71" s="1"/>
  <c r="J143" i="83"/>
  <c r="J145" i="72" s="1"/>
  <c r="J215" i="72" s="1"/>
  <c r="J245" i="72" s="1"/>
  <c r="O230" i="83"/>
  <c r="O104" i="71" s="1"/>
  <c r="O209" i="71" s="1"/>
  <c r="U230" i="83"/>
  <c r="U104" i="71" s="1"/>
  <c r="U209" i="71" s="1"/>
  <c r="X172" i="83"/>
  <c r="X44" i="71" s="1"/>
  <c r="X149" i="71" s="1"/>
  <c r="M230" i="83"/>
  <c r="M104" i="71" s="1"/>
  <c r="M209" i="71" s="1"/>
  <c r="Y230" i="83"/>
  <c r="Y104" i="71" s="1"/>
  <c r="Y209" i="71" s="1"/>
  <c r="R201" i="83"/>
  <c r="R74" i="71" s="1"/>
  <c r="R179" i="71" s="1"/>
  <c r="P172" i="83"/>
  <c r="P44" i="71" s="1"/>
  <c r="P149" i="71" s="1"/>
  <c r="V230" i="83"/>
  <c r="V104" i="71" s="1"/>
  <c r="V209" i="71" s="1"/>
  <c r="J201" i="83"/>
  <c r="J74" i="71" s="1"/>
  <c r="J179" i="71" s="1"/>
  <c r="O201" i="83"/>
  <c r="O74" i="71" s="1"/>
  <c r="O179" i="71" s="1"/>
  <c r="T201" i="83"/>
  <c r="T74" i="71" s="1"/>
  <c r="T179" i="71" s="1"/>
  <c r="X230" i="83"/>
  <c r="X104" i="71" s="1"/>
  <c r="X209" i="71" s="1"/>
  <c r="O143" i="83"/>
  <c r="O145" i="72" s="1"/>
  <c r="O215" i="72" s="1"/>
  <c r="O245" i="72" s="1"/>
  <c r="U143" i="83"/>
  <c r="O172" i="83"/>
  <c r="O44" i="71" s="1"/>
  <c r="O149" i="71" s="1"/>
  <c r="Y172" i="83"/>
  <c r="Y44" i="71" s="1"/>
  <c r="Y149" i="71" s="1"/>
  <c r="W201" i="83"/>
  <c r="W74" i="71" s="1"/>
  <c r="W179" i="71" s="1"/>
  <c r="P201" i="83"/>
  <c r="P74" i="71" s="1"/>
  <c r="P179" i="71" s="1"/>
  <c r="Q201" i="83"/>
  <c r="Q74" i="71" s="1"/>
  <c r="Q179" i="71" s="1"/>
  <c r="V172" i="83"/>
  <c r="V44" i="71" s="1"/>
  <c r="V149" i="71" s="1"/>
  <c r="S201" i="83"/>
  <c r="S74" i="71" s="1"/>
  <c r="S179" i="71" s="1"/>
  <c r="N143" i="83"/>
  <c r="N145" i="72" s="1"/>
  <c r="N215" i="72" s="1"/>
  <c r="N245" i="72" s="1"/>
  <c r="M172" i="83"/>
  <c r="M44" i="71" s="1"/>
  <c r="M149" i="71" s="1"/>
  <c r="Q172" i="83"/>
  <c r="Q44" i="71" s="1"/>
  <c r="Q149" i="71" s="1"/>
  <c r="R143" i="83"/>
  <c r="N230" i="83"/>
  <c r="N104" i="71" s="1"/>
  <c r="N209" i="71" s="1"/>
  <c r="J230" i="83"/>
  <c r="J104" i="71" s="1"/>
  <c r="J209" i="71" s="1"/>
  <c r="X143" i="83"/>
  <c r="Y201" i="83"/>
  <c r="Y74" i="71" s="1"/>
  <c r="Y179" i="71" s="1"/>
  <c r="S230" i="83"/>
  <c r="S104" i="71" s="1"/>
  <c r="S209" i="71" s="1"/>
  <c r="L172" i="83"/>
  <c r="L44" i="71" s="1"/>
  <c r="L149" i="71" s="1"/>
  <c r="W230" i="83"/>
  <c r="W104" i="71" s="1"/>
  <c r="W209" i="71" s="1"/>
  <c r="M143" i="83"/>
  <c r="M145" i="72" s="1"/>
  <c r="M215" i="72" s="1"/>
  <c r="M245" i="72" s="1"/>
  <c r="Y143" i="83"/>
  <c r="U172" i="83"/>
  <c r="U44" i="71" s="1"/>
  <c r="U149" i="71" s="1"/>
  <c r="U201" i="83"/>
  <c r="U74" i="71" s="1"/>
  <c r="U179" i="71" s="1"/>
  <c r="M201" i="83"/>
  <c r="M74" i="71" s="1"/>
  <c r="M179" i="71" s="1"/>
  <c r="W143" i="83"/>
  <c r="P230" i="83"/>
  <c r="P104" i="71" s="1"/>
  <c r="P209" i="71" s="1"/>
  <c r="V201" i="83"/>
  <c r="V74" i="71" s="1"/>
  <c r="V179" i="71" s="1"/>
  <c r="K230" i="83"/>
  <c r="K104" i="71" s="1"/>
  <c r="K209" i="71" s="1"/>
  <c r="T143" i="83"/>
  <c r="W172" i="83"/>
  <c r="W44" i="71" s="1"/>
  <c r="W149" i="71" s="1"/>
  <c r="J172" i="83"/>
  <c r="J44" i="71" s="1"/>
  <c r="J149" i="71" s="1"/>
  <c r="L143" i="83"/>
  <c r="L145" i="72" s="1"/>
  <c r="L215" i="72" s="1"/>
  <c r="L245" i="72" s="1"/>
  <c r="P143" i="83"/>
  <c r="P145" i="72" s="1"/>
  <c r="P215" i="72" s="1"/>
  <c r="P245" i="72" s="1"/>
  <c r="L230" i="83"/>
  <c r="L104" i="71" s="1"/>
  <c r="L209" i="71" s="1"/>
  <c r="Q143" i="83"/>
  <c r="Q145" i="72" s="1"/>
  <c r="Q215" i="72" s="1"/>
  <c r="Q245" i="72" s="1"/>
  <c r="R172" i="83"/>
  <c r="R44" i="71" s="1"/>
  <c r="R149" i="71" s="1"/>
  <c r="T172" i="83"/>
  <c r="T44" i="71" s="1"/>
  <c r="T149" i="71" s="1"/>
  <c r="X201" i="83"/>
  <c r="X74" i="71" s="1"/>
  <c r="X179" i="71" s="1"/>
  <c r="L201" i="83"/>
  <c r="L74" i="71" s="1"/>
  <c r="L179" i="71" s="1"/>
  <c r="N172" i="83"/>
  <c r="N44" i="71" s="1"/>
  <c r="N149" i="71" s="1"/>
  <c r="S143" i="83"/>
  <c r="S172" i="83"/>
  <c r="S44" i="71" s="1"/>
  <c r="S149" i="71" s="1"/>
  <c r="R230" i="83"/>
  <c r="R104" i="71" s="1"/>
  <c r="R209" i="71" s="1"/>
  <c r="N201" i="83"/>
  <c r="N74" i="71" s="1"/>
  <c r="N179" i="71" s="1"/>
  <c r="Q230" i="83"/>
  <c r="Q104" i="71" s="1"/>
  <c r="Q209" i="71" s="1"/>
  <c r="T230" i="83"/>
  <c r="T104" i="71" s="1"/>
  <c r="T209" i="71" s="1"/>
  <c r="K172" i="83"/>
  <c r="K44" i="71" s="1"/>
  <c r="K149" i="71" s="1"/>
  <c r="V143" i="83"/>
  <c r="K143" i="83"/>
  <c r="K145" i="72" s="1"/>
  <c r="K215" i="72" s="1"/>
  <c r="K245" i="72" s="1"/>
  <c r="W166" i="83"/>
  <c r="W38" i="71" s="1"/>
  <c r="W143" i="71" s="1"/>
  <c r="P195" i="83"/>
  <c r="P68" i="71" s="1"/>
  <c r="P173" i="71" s="1"/>
  <c r="M224" i="83"/>
  <c r="M98" i="71" s="1"/>
  <c r="M203" i="71" s="1"/>
  <c r="J137" i="83"/>
  <c r="J139" i="72" s="1"/>
  <c r="J209" i="72" s="1"/>
  <c r="J239" i="72" s="1"/>
  <c r="X195" i="83"/>
  <c r="X68" i="71" s="1"/>
  <c r="X173" i="71" s="1"/>
  <c r="S166" i="83"/>
  <c r="S38" i="71" s="1"/>
  <c r="S143" i="71" s="1"/>
  <c r="M137" i="83"/>
  <c r="M139" i="72" s="1"/>
  <c r="M209" i="72" s="1"/>
  <c r="M239" i="72" s="1"/>
  <c r="K137" i="83"/>
  <c r="K139" i="72" s="1"/>
  <c r="K209" i="72" s="1"/>
  <c r="K239" i="72" s="1"/>
  <c r="M195" i="83"/>
  <c r="M68" i="71" s="1"/>
  <c r="M173" i="71" s="1"/>
  <c r="N224" i="83"/>
  <c r="N98" i="71" s="1"/>
  <c r="N203" i="71" s="1"/>
  <c r="L195" i="83"/>
  <c r="L68" i="71" s="1"/>
  <c r="L173" i="71" s="1"/>
  <c r="P224" i="83"/>
  <c r="P98" i="71" s="1"/>
  <c r="P203" i="71" s="1"/>
  <c r="X137" i="83"/>
  <c r="Y137" i="83"/>
  <c r="J195" i="83"/>
  <c r="J68" i="71" s="1"/>
  <c r="J173" i="71" s="1"/>
  <c r="T166" i="83"/>
  <c r="T38" i="71" s="1"/>
  <c r="T143" i="71" s="1"/>
  <c r="Y224" i="83"/>
  <c r="Y98" i="71" s="1"/>
  <c r="Y203" i="71" s="1"/>
  <c r="V224" i="83"/>
  <c r="V98" i="71" s="1"/>
  <c r="V203" i="71" s="1"/>
  <c r="T137" i="83"/>
  <c r="W137" i="83"/>
  <c r="V166" i="83"/>
  <c r="V38" i="71" s="1"/>
  <c r="V143" i="71" s="1"/>
  <c r="L137" i="83"/>
  <c r="L139" i="72" s="1"/>
  <c r="L209" i="72" s="1"/>
  <c r="L239" i="72" s="1"/>
  <c r="Q137" i="83"/>
  <c r="Q139" i="72" s="1"/>
  <c r="Q209" i="72" s="1"/>
  <c r="Q239" i="72" s="1"/>
  <c r="K224" i="83"/>
  <c r="K98" i="71" s="1"/>
  <c r="K203" i="71" s="1"/>
  <c r="U137" i="83"/>
  <c r="M166" i="83"/>
  <c r="M38" i="71" s="1"/>
  <c r="M143" i="71" s="1"/>
  <c r="U195" i="83"/>
  <c r="U68" i="71" s="1"/>
  <c r="U173" i="71" s="1"/>
  <c r="R137" i="83"/>
  <c r="R224" i="83"/>
  <c r="R98" i="71" s="1"/>
  <c r="R203" i="71" s="1"/>
  <c r="Y166" i="83"/>
  <c r="Y38" i="71" s="1"/>
  <c r="Y143" i="71" s="1"/>
  <c r="Q166" i="83"/>
  <c r="Q38" i="71" s="1"/>
  <c r="Q143" i="71" s="1"/>
  <c r="V137" i="83"/>
  <c r="L224" i="83"/>
  <c r="L98" i="71" s="1"/>
  <c r="L203" i="71" s="1"/>
  <c r="Y195" i="83"/>
  <c r="Y68" i="71" s="1"/>
  <c r="Y173" i="71" s="1"/>
  <c r="O195" i="83"/>
  <c r="O68" i="71" s="1"/>
  <c r="O173" i="71" s="1"/>
  <c r="N195" i="83"/>
  <c r="N68" i="71" s="1"/>
  <c r="N173" i="71" s="1"/>
  <c r="U224" i="83"/>
  <c r="U98" i="71" s="1"/>
  <c r="U203" i="71" s="1"/>
  <c r="N137" i="83"/>
  <c r="N139" i="72" s="1"/>
  <c r="N209" i="72" s="1"/>
  <c r="N239" i="72" s="1"/>
  <c r="P137" i="83"/>
  <c r="P139" i="72" s="1"/>
  <c r="P209" i="72" s="1"/>
  <c r="P239" i="72" s="1"/>
  <c r="P166" i="83"/>
  <c r="P38" i="71" s="1"/>
  <c r="P143" i="71" s="1"/>
  <c r="L166" i="83"/>
  <c r="L38" i="71" s="1"/>
  <c r="L143" i="71" s="1"/>
  <c r="U166" i="83"/>
  <c r="U38" i="71" s="1"/>
  <c r="U143" i="71" s="1"/>
  <c r="Q224" i="83"/>
  <c r="Q98" i="71" s="1"/>
  <c r="Q203" i="71" s="1"/>
  <c r="W224" i="83"/>
  <c r="W98" i="71" s="1"/>
  <c r="W203" i="71" s="1"/>
  <c r="O224" i="83"/>
  <c r="O98" i="71" s="1"/>
  <c r="O203" i="71" s="1"/>
  <c r="Q195" i="83"/>
  <c r="Q68" i="71" s="1"/>
  <c r="Q173" i="71" s="1"/>
  <c r="T224" i="83"/>
  <c r="T98" i="71" s="1"/>
  <c r="T203" i="71" s="1"/>
  <c r="S195" i="83"/>
  <c r="S68" i="71" s="1"/>
  <c r="S173" i="71" s="1"/>
  <c r="V195" i="83"/>
  <c r="V68" i="71" s="1"/>
  <c r="V173" i="71" s="1"/>
  <c r="X224" i="83"/>
  <c r="X98" i="71" s="1"/>
  <c r="X203" i="71" s="1"/>
  <c r="W195" i="83"/>
  <c r="W68" i="71" s="1"/>
  <c r="W173" i="71" s="1"/>
  <c r="K166" i="83"/>
  <c r="K38" i="71" s="1"/>
  <c r="K143" i="71" s="1"/>
  <c r="J166" i="83"/>
  <c r="J38" i="71" s="1"/>
  <c r="J143" i="71" s="1"/>
  <c r="R195" i="83"/>
  <c r="R68" i="71" s="1"/>
  <c r="R173" i="71" s="1"/>
  <c r="K195" i="83"/>
  <c r="K68" i="71" s="1"/>
  <c r="K173" i="71" s="1"/>
  <c r="X166" i="83"/>
  <c r="X38" i="71" s="1"/>
  <c r="X143" i="71" s="1"/>
  <c r="J224" i="83"/>
  <c r="J98" i="71" s="1"/>
  <c r="J203" i="71" s="1"/>
  <c r="S224" i="83"/>
  <c r="S98" i="71" s="1"/>
  <c r="S203" i="71" s="1"/>
  <c r="R166" i="83"/>
  <c r="R38" i="71" s="1"/>
  <c r="R143" i="71" s="1"/>
  <c r="O166" i="83"/>
  <c r="O38" i="71" s="1"/>
  <c r="O143" i="71" s="1"/>
  <c r="O137" i="83"/>
  <c r="O139" i="72" s="1"/>
  <c r="O209" i="72" s="1"/>
  <c r="O239" i="72" s="1"/>
  <c r="T195" i="83"/>
  <c r="T68" i="71" s="1"/>
  <c r="T173" i="71" s="1"/>
  <c r="S137" i="83"/>
  <c r="N166" i="83"/>
  <c r="N38" i="71" s="1"/>
  <c r="N143" i="71" s="1"/>
  <c r="Y177" i="72"/>
  <c r="Y212" i="72" s="1"/>
  <c r="Y242" i="72" s="1"/>
  <c r="R177" i="72"/>
  <c r="R212" i="72" s="1"/>
  <c r="R242" i="72" s="1"/>
  <c r="S177" i="72"/>
  <c r="S212" i="72" s="1"/>
  <c r="S242" i="72" s="1"/>
  <c r="T177" i="72"/>
  <c r="T212" i="72" s="1"/>
  <c r="T242" i="72" s="1"/>
  <c r="V177" i="72"/>
  <c r="V212" i="72" s="1"/>
  <c r="V242" i="72" s="1"/>
  <c r="U177" i="72"/>
  <c r="U212" i="72" s="1"/>
  <c r="U242" i="72" s="1"/>
  <c r="X177" i="72"/>
  <c r="X212" i="72" s="1"/>
  <c r="X242" i="72" s="1"/>
  <c r="W177" i="72"/>
  <c r="W212" i="72" s="1"/>
  <c r="W242" i="72" s="1"/>
  <c r="Q250" i="72" l="1"/>
  <c r="Q26" i="41" s="1"/>
  <c r="AG46" i="41" s="1"/>
  <c r="AG26" i="65" s="1"/>
  <c r="AG116" i="65" s="1"/>
  <c r="N280" i="73"/>
  <c r="N43" i="74" s="1"/>
  <c r="N88" i="74" s="1"/>
  <c r="N210" i="73"/>
  <c r="Q208" i="73"/>
  <c r="Q278" i="73"/>
  <c r="Q41" i="74" s="1"/>
  <c r="Q86" i="74" s="1"/>
  <c r="Q36" i="71"/>
  <c r="Q141" i="71" s="1"/>
  <c r="Q217" i="71" s="1"/>
  <c r="Q20" i="41" s="1"/>
  <c r="AG40" i="41" s="1"/>
  <c r="Q239" i="83"/>
  <c r="T219" i="71"/>
  <c r="T22" i="41" s="1"/>
  <c r="AJ42" i="41" s="1"/>
  <c r="W36" i="71"/>
  <c r="W141" i="71" s="1"/>
  <c r="W217" i="71" s="1"/>
  <c r="W20" i="41" s="1"/>
  <c r="AM40" i="41" s="1"/>
  <c r="W239" i="83"/>
  <c r="T218" i="71"/>
  <c r="T21" i="41" s="1"/>
  <c r="AJ41" i="41" s="1"/>
  <c r="N214" i="73"/>
  <c r="N284" i="73"/>
  <c r="N47" i="74" s="1"/>
  <c r="N92" i="74" s="1"/>
  <c r="Q212" i="73"/>
  <c r="Q282" i="73"/>
  <c r="Q45" i="74" s="1"/>
  <c r="Q90" i="74" s="1"/>
  <c r="O277" i="73"/>
  <c r="O40" i="74" s="1"/>
  <c r="O85" i="74" s="1"/>
  <c r="O207" i="73"/>
  <c r="N257" i="73"/>
  <c r="N25" i="41" s="1"/>
  <c r="M285" i="73"/>
  <c r="M48" i="74" s="1"/>
  <c r="M93" i="74" s="1"/>
  <c r="M215" i="73"/>
  <c r="K285" i="73"/>
  <c r="K48" i="74" s="1"/>
  <c r="K93" i="74" s="1"/>
  <c r="K215" i="73"/>
  <c r="O250" i="72"/>
  <c r="O26" i="41" s="1"/>
  <c r="N218" i="71"/>
  <c r="N21" i="41" s="1"/>
  <c r="J209" i="73"/>
  <c r="J279" i="73"/>
  <c r="J42" i="74" s="1"/>
  <c r="J87" i="74" s="1"/>
  <c r="P214" i="73"/>
  <c r="P284" i="73"/>
  <c r="P47" i="74" s="1"/>
  <c r="P92" i="74" s="1"/>
  <c r="Q277" i="73"/>
  <c r="Q40" i="74" s="1"/>
  <c r="Q85" i="74" s="1"/>
  <c r="Q207" i="73"/>
  <c r="W250" i="72"/>
  <c r="W26" i="41" s="1"/>
  <c r="AM46" i="41" s="1"/>
  <c r="O206" i="73"/>
  <c r="O276" i="73"/>
  <c r="O39" i="74" s="1"/>
  <c r="O84" i="74" s="1"/>
  <c r="Q276" i="73"/>
  <c r="Q39" i="74" s="1"/>
  <c r="Q84" i="74" s="1"/>
  <c r="Q206" i="73"/>
  <c r="U218" i="71"/>
  <c r="U21" i="41" s="1"/>
  <c r="AK41" i="41" s="1"/>
  <c r="U239" i="83"/>
  <c r="U36" i="71"/>
  <c r="U141" i="71" s="1"/>
  <c r="U217" i="71" s="1"/>
  <c r="U20" i="41" s="1"/>
  <c r="AK40" i="41" s="1"/>
  <c r="J218" i="71"/>
  <c r="J21" i="41" s="1"/>
  <c r="J41" i="41" s="1"/>
  <c r="X218" i="71"/>
  <c r="X21" i="41" s="1"/>
  <c r="AN41" i="41" s="1"/>
  <c r="J210" i="73"/>
  <c r="J280" i="73"/>
  <c r="J43" i="74" s="1"/>
  <c r="J88" i="74" s="1"/>
  <c r="M280" i="73"/>
  <c r="M43" i="74" s="1"/>
  <c r="M88" i="74" s="1"/>
  <c r="M210" i="73"/>
  <c r="M278" i="73"/>
  <c r="M41" i="74" s="1"/>
  <c r="M86" i="74" s="1"/>
  <c r="M208" i="73"/>
  <c r="K218" i="71"/>
  <c r="K21" i="41" s="1"/>
  <c r="K41" i="41" s="1"/>
  <c r="T36" i="71"/>
  <c r="T141" i="71" s="1"/>
  <c r="T217" i="71" s="1"/>
  <c r="T20" i="41" s="1"/>
  <c r="AJ40" i="41" s="1"/>
  <c r="T239" i="83"/>
  <c r="O218" i="71"/>
  <c r="O21" i="41" s="1"/>
  <c r="J219" i="71"/>
  <c r="J22" i="41" s="1"/>
  <c r="J42" i="41" s="1"/>
  <c r="P250" i="72"/>
  <c r="P26" i="41" s="1"/>
  <c r="O239" i="83"/>
  <c r="O36" i="71"/>
  <c r="O141" i="71" s="1"/>
  <c r="O217" i="71" s="1"/>
  <c r="O20" i="41" s="1"/>
  <c r="S218" i="71"/>
  <c r="S21" i="41" s="1"/>
  <c r="AI41" i="41" s="1"/>
  <c r="S219" i="71"/>
  <c r="S22" i="41" s="1"/>
  <c r="AI42" i="41" s="1"/>
  <c r="L209" i="73"/>
  <c r="L279" i="73"/>
  <c r="L42" i="74" s="1"/>
  <c r="L87" i="74" s="1"/>
  <c r="Q284" i="73"/>
  <c r="Q47" i="74" s="1"/>
  <c r="Q92" i="74" s="1"/>
  <c r="Q214" i="73"/>
  <c r="K214" i="73"/>
  <c r="K284" i="73"/>
  <c r="K47" i="74" s="1"/>
  <c r="K92" i="74" s="1"/>
  <c r="M207" i="73"/>
  <c r="M277" i="73"/>
  <c r="M40" i="74" s="1"/>
  <c r="M85" i="74" s="1"/>
  <c r="T250" i="72"/>
  <c r="T26" i="41" s="1"/>
  <c r="AJ46" i="41" s="1"/>
  <c r="L276" i="73"/>
  <c r="L39" i="74" s="1"/>
  <c r="L84" i="74" s="1"/>
  <c r="L206" i="73"/>
  <c r="O257" i="73"/>
  <c r="O25" i="41" s="1"/>
  <c r="M257" i="73"/>
  <c r="M25" i="41" s="1"/>
  <c r="Q45" i="41" s="1"/>
  <c r="P215" i="73"/>
  <c r="P285" i="73"/>
  <c r="P48" i="74" s="1"/>
  <c r="P93" i="74" s="1"/>
  <c r="Q215" i="73"/>
  <c r="Q285" i="73"/>
  <c r="Q48" i="74" s="1"/>
  <c r="Q93" i="74" s="1"/>
  <c r="P211" i="73"/>
  <c r="P281" i="73"/>
  <c r="P44" i="74" s="1"/>
  <c r="P89" i="74" s="1"/>
  <c r="P278" i="73"/>
  <c r="P41" i="74" s="1"/>
  <c r="P86" i="74" s="1"/>
  <c r="P208" i="73"/>
  <c r="P218" i="71"/>
  <c r="P21" i="41" s="1"/>
  <c r="R218" i="71"/>
  <c r="R21" i="41" s="1"/>
  <c r="AH41" i="41" s="1"/>
  <c r="R219" i="71"/>
  <c r="R22" i="41" s="1"/>
  <c r="AH42" i="41" s="1"/>
  <c r="Y36" i="71"/>
  <c r="Y141" i="71" s="1"/>
  <c r="Y217" i="71" s="1"/>
  <c r="Y20" i="41" s="1"/>
  <c r="AO40" i="41" s="1"/>
  <c r="Y239" i="83"/>
  <c r="P282" i="73"/>
  <c r="P45" i="74" s="1"/>
  <c r="P90" i="74" s="1"/>
  <c r="P212" i="73"/>
  <c r="K277" i="73"/>
  <c r="K40" i="74" s="1"/>
  <c r="K85" i="74" s="1"/>
  <c r="K207" i="73"/>
  <c r="P257" i="73"/>
  <c r="P25" i="41" s="1"/>
  <c r="O285" i="73"/>
  <c r="O48" i="74" s="1"/>
  <c r="O93" i="74" s="1"/>
  <c r="O215" i="73"/>
  <c r="J283" i="73"/>
  <c r="J46" i="74" s="1"/>
  <c r="J91" i="74" s="1"/>
  <c r="J213" i="73"/>
  <c r="J207" i="72"/>
  <c r="J237" i="72" s="1"/>
  <c r="J250" i="72" s="1"/>
  <c r="J26" i="41" s="1"/>
  <c r="J46" i="41" s="1"/>
  <c r="J82" i="41" s="1"/>
  <c r="P280" i="73"/>
  <c r="P43" i="74" s="1"/>
  <c r="P88" i="74" s="1"/>
  <c r="P210" i="73"/>
  <c r="L210" i="73"/>
  <c r="L280" i="73"/>
  <c r="L43" i="74" s="1"/>
  <c r="L88" i="74" s="1"/>
  <c r="X219" i="71"/>
  <c r="X22" i="41" s="1"/>
  <c r="AN42" i="41" s="1"/>
  <c r="M218" i="71"/>
  <c r="M21" i="41" s="1"/>
  <c r="Q41" i="41" s="1"/>
  <c r="L36" i="71"/>
  <c r="L141" i="71" s="1"/>
  <c r="L217" i="71" s="1"/>
  <c r="L20" i="41" s="1"/>
  <c r="L239" i="83"/>
  <c r="J36" i="71"/>
  <c r="J239" i="83"/>
  <c r="L250" i="72"/>
  <c r="L26" i="41" s="1"/>
  <c r="V218" i="71"/>
  <c r="V21" i="41" s="1"/>
  <c r="AL41" i="41" s="1"/>
  <c r="P219" i="71"/>
  <c r="P22" i="41" s="1"/>
  <c r="W218" i="71"/>
  <c r="W21" i="41" s="1"/>
  <c r="AM41" i="41" s="1"/>
  <c r="K219" i="71"/>
  <c r="K22" i="41" s="1"/>
  <c r="K42" i="41" s="1"/>
  <c r="K36" i="71"/>
  <c r="K141" i="71" s="1"/>
  <c r="K217" i="71" s="1"/>
  <c r="K20" i="41" s="1"/>
  <c r="K40" i="41" s="1"/>
  <c r="K239" i="83"/>
  <c r="O209" i="73"/>
  <c r="O279" i="73"/>
  <c r="O42" i="74" s="1"/>
  <c r="O87" i="74" s="1"/>
  <c r="P209" i="73"/>
  <c r="P279" i="73"/>
  <c r="P42" i="74" s="1"/>
  <c r="P87" i="74" s="1"/>
  <c r="L214" i="73"/>
  <c r="L284" i="73"/>
  <c r="L47" i="74" s="1"/>
  <c r="L92" i="74" s="1"/>
  <c r="O214" i="73"/>
  <c r="O284" i="73"/>
  <c r="O47" i="74" s="1"/>
  <c r="O92" i="74" s="1"/>
  <c r="K212" i="73"/>
  <c r="K282" i="73"/>
  <c r="K45" i="74" s="1"/>
  <c r="K90" i="74" s="1"/>
  <c r="M282" i="73"/>
  <c r="M45" i="74" s="1"/>
  <c r="M90" i="74" s="1"/>
  <c r="M212" i="73"/>
  <c r="L207" i="73"/>
  <c r="L277" i="73"/>
  <c r="L40" i="74" s="1"/>
  <c r="L85" i="74" s="1"/>
  <c r="J207" i="73"/>
  <c r="J277" i="73"/>
  <c r="J40" i="74" s="1"/>
  <c r="J85" i="74" s="1"/>
  <c r="V250" i="72"/>
  <c r="V26" i="41" s="1"/>
  <c r="AL46" i="41" s="1"/>
  <c r="Q257" i="73"/>
  <c r="Q25" i="41" s="1"/>
  <c r="AG45" i="41" s="1"/>
  <c r="J206" i="73"/>
  <c r="J276" i="73"/>
  <c r="J39" i="74" s="1"/>
  <c r="J84" i="74" s="1"/>
  <c r="K257" i="73"/>
  <c r="K25" i="41" s="1"/>
  <c r="K45" i="41" s="1"/>
  <c r="J215" i="73"/>
  <c r="J285" i="73"/>
  <c r="J48" i="74" s="1"/>
  <c r="J93" i="74" s="1"/>
  <c r="J211" i="73"/>
  <c r="J281" i="73"/>
  <c r="J44" i="74" s="1"/>
  <c r="J89" i="74" s="1"/>
  <c r="N281" i="73"/>
  <c r="N44" i="74" s="1"/>
  <c r="N89" i="74" s="1"/>
  <c r="N211" i="73"/>
  <c r="N283" i="73"/>
  <c r="N46" i="74" s="1"/>
  <c r="N91" i="74" s="1"/>
  <c r="N213" i="73"/>
  <c r="K213" i="73"/>
  <c r="K283" i="73"/>
  <c r="K46" i="74" s="1"/>
  <c r="K91" i="74" s="1"/>
  <c r="K280" i="73"/>
  <c r="K43" i="74" s="1"/>
  <c r="K88" i="74" s="1"/>
  <c r="K210" i="73"/>
  <c r="X36" i="71"/>
  <c r="X141" i="71" s="1"/>
  <c r="X217" i="71" s="1"/>
  <c r="X20" i="41" s="1"/>
  <c r="AN40" i="41" s="1"/>
  <c r="X239" i="83"/>
  <c r="L219" i="71"/>
  <c r="L22" i="41" s="1"/>
  <c r="V239" i="83"/>
  <c r="V36" i="71"/>
  <c r="V141" i="71" s="1"/>
  <c r="V217" i="71" s="1"/>
  <c r="V20" i="41" s="1"/>
  <c r="AL40" i="41" s="1"/>
  <c r="R239" i="83"/>
  <c r="R36" i="71"/>
  <c r="R141" i="71" s="1"/>
  <c r="R217" i="71" s="1"/>
  <c r="R20" i="41" s="1"/>
  <c r="AH40" i="41" s="1"/>
  <c r="N219" i="71"/>
  <c r="N22" i="41" s="1"/>
  <c r="K279" i="73"/>
  <c r="K42" i="74" s="1"/>
  <c r="K87" i="74" s="1"/>
  <c r="K209" i="73"/>
  <c r="N212" i="73"/>
  <c r="N282" i="73"/>
  <c r="N45" i="74" s="1"/>
  <c r="N90" i="74" s="1"/>
  <c r="P277" i="73"/>
  <c r="P40" i="74" s="1"/>
  <c r="P85" i="74" s="1"/>
  <c r="P207" i="73"/>
  <c r="R250" i="72"/>
  <c r="R26" i="41" s="1"/>
  <c r="AH46" i="41" s="1"/>
  <c r="P206" i="73"/>
  <c r="P276" i="73"/>
  <c r="P39" i="74" s="1"/>
  <c r="P84" i="74" s="1"/>
  <c r="N276" i="73"/>
  <c r="N39" i="74" s="1"/>
  <c r="N84" i="74" s="1"/>
  <c r="N206" i="73"/>
  <c r="Q281" i="73"/>
  <c r="Q44" i="74" s="1"/>
  <c r="Q89" i="74" s="1"/>
  <c r="Q211" i="73"/>
  <c r="O213" i="73"/>
  <c r="O283" i="73"/>
  <c r="O46" i="74" s="1"/>
  <c r="O91" i="74" s="1"/>
  <c r="Q280" i="73"/>
  <c r="Q43" i="74" s="1"/>
  <c r="Q88" i="74" s="1"/>
  <c r="Q210" i="73"/>
  <c r="O210" i="73"/>
  <c r="O280" i="73"/>
  <c r="O43" i="74" s="1"/>
  <c r="O88" i="74" s="1"/>
  <c r="L278" i="73"/>
  <c r="L41" i="74" s="1"/>
  <c r="L86" i="74" s="1"/>
  <c r="L208" i="73"/>
  <c r="O208" i="73"/>
  <c r="O278" i="73"/>
  <c r="O41" i="74" s="1"/>
  <c r="O86" i="74" s="1"/>
  <c r="M250" i="72"/>
  <c r="M26" i="41" s="1"/>
  <c r="Q46" i="41" s="1"/>
  <c r="Y219" i="71"/>
  <c r="Y22" i="41" s="1"/>
  <c r="AO42" i="41" s="1"/>
  <c r="K250" i="72"/>
  <c r="K26" i="41" s="1"/>
  <c r="K46" i="41" s="1"/>
  <c r="M239" i="83"/>
  <c r="M36" i="71"/>
  <c r="M141" i="71" s="1"/>
  <c r="M217" i="71" s="1"/>
  <c r="M20" i="41" s="1"/>
  <c r="Q40" i="41" s="1"/>
  <c r="N250" i="72"/>
  <c r="N26" i="41" s="1"/>
  <c r="P239" i="83"/>
  <c r="P36" i="71"/>
  <c r="P141" i="71" s="1"/>
  <c r="P217" i="71" s="1"/>
  <c r="P20" i="41" s="1"/>
  <c r="U219" i="71"/>
  <c r="U22" i="41" s="1"/>
  <c r="AK42" i="41" s="1"/>
  <c r="M219" i="71"/>
  <c r="M22" i="41" s="1"/>
  <c r="Q42" i="41" s="1"/>
  <c r="Q218" i="71"/>
  <c r="Q21" i="41" s="1"/>
  <c r="AG41" i="41" s="1"/>
  <c r="Y218" i="71"/>
  <c r="Y21" i="41" s="1"/>
  <c r="AO41" i="41" s="1"/>
  <c r="N279" i="73"/>
  <c r="N42" i="74" s="1"/>
  <c r="N87" i="74" s="1"/>
  <c r="N209" i="73"/>
  <c r="J212" i="73"/>
  <c r="J282" i="73"/>
  <c r="J45" i="74" s="1"/>
  <c r="J90" i="74" s="1"/>
  <c r="O282" i="73"/>
  <c r="O45" i="74" s="1"/>
  <c r="O90" i="74" s="1"/>
  <c r="O212" i="73"/>
  <c r="Y250" i="72"/>
  <c r="Y26" i="41" s="1"/>
  <c r="AO46" i="41" s="1"/>
  <c r="U250" i="72"/>
  <c r="U26" i="41" s="1"/>
  <c r="AK46" i="41" s="1"/>
  <c r="L257" i="73"/>
  <c r="L25" i="41" s="1"/>
  <c r="K276" i="73"/>
  <c r="K39" i="74" s="1"/>
  <c r="K84" i="74" s="1"/>
  <c r="K206" i="73"/>
  <c r="O211" i="73"/>
  <c r="O281" i="73"/>
  <c r="O44" i="74" s="1"/>
  <c r="O89" i="74" s="1"/>
  <c r="K211" i="73"/>
  <c r="K281" i="73"/>
  <c r="K44" i="74" s="1"/>
  <c r="K89" i="74" s="1"/>
  <c r="L213" i="73"/>
  <c r="L283" i="73"/>
  <c r="L46" i="74" s="1"/>
  <c r="L91" i="74" s="1"/>
  <c r="P213" i="73"/>
  <c r="P283" i="73"/>
  <c r="P46" i="74" s="1"/>
  <c r="P91" i="74" s="1"/>
  <c r="N278" i="73"/>
  <c r="N41" i="74" s="1"/>
  <c r="N86" i="74" s="1"/>
  <c r="N208" i="73"/>
  <c r="J278" i="73"/>
  <c r="J41" i="74" s="1"/>
  <c r="J86" i="74" s="1"/>
  <c r="J208" i="73"/>
  <c r="K278" i="73"/>
  <c r="K41" i="74" s="1"/>
  <c r="K86" i="74" s="1"/>
  <c r="K208" i="73"/>
  <c r="Q219" i="71"/>
  <c r="Q22" i="41" s="1"/>
  <c r="AG42" i="41" s="1"/>
  <c r="O219" i="71"/>
  <c r="O22" i="41" s="1"/>
  <c r="S36" i="71"/>
  <c r="S141" i="71" s="1"/>
  <c r="S217" i="71" s="1"/>
  <c r="S20" i="41" s="1"/>
  <c r="AI40" i="41" s="1"/>
  <c r="S239" i="83"/>
  <c r="N36" i="71"/>
  <c r="N141" i="71" s="1"/>
  <c r="N217" i="71" s="1"/>
  <c r="N20" i="41" s="1"/>
  <c r="N239" i="83"/>
  <c r="V219" i="71"/>
  <c r="V22" i="41" s="1"/>
  <c r="AL42" i="41" s="1"/>
  <c r="L218" i="71"/>
  <c r="L21" i="41" s="1"/>
  <c r="W219" i="71"/>
  <c r="W22" i="41" s="1"/>
  <c r="AM42" i="41" s="1"/>
  <c r="H237" i="83" a="1"/>
  <c r="H237" i="83" s="1"/>
  <c r="M209" i="73"/>
  <c r="M279" i="73"/>
  <c r="M42" i="74" s="1"/>
  <c r="M87" i="74" s="1"/>
  <c r="Q209" i="73"/>
  <c r="Q279" i="73"/>
  <c r="Q42" i="74" s="1"/>
  <c r="Q87" i="74" s="1"/>
  <c r="J284" i="73"/>
  <c r="J47" i="74" s="1"/>
  <c r="J92" i="74" s="1"/>
  <c r="J214" i="73"/>
  <c r="M214" i="73"/>
  <c r="M284" i="73"/>
  <c r="M47" i="74" s="1"/>
  <c r="M92" i="74" s="1"/>
  <c r="L282" i="73"/>
  <c r="L45" i="74" s="1"/>
  <c r="L90" i="74" s="1"/>
  <c r="L212" i="73"/>
  <c r="N207" i="73"/>
  <c r="N277" i="73"/>
  <c r="N40" i="74" s="1"/>
  <c r="N85" i="74" s="1"/>
  <c r="X250" i="72"/>
  <c r="X26" i="41" s="1"/>
  <c r="AN46" i="41" s="1"/>
  <c r="S250" i="72"/>
  <c r="S26" i="41" s="1"/>
  <c r="AI46" i="41" s="1"/>
  <c r="M276" i="73"/>
  <c r="M39" i="74" s="1"/>
  <c r="M84" i="74" s="1"/>
  <c r="M206" i="73"/>
  <c r="J257" i="73"/>
  <c r="J25" i="41" s="1"/>
  <c r="J45" i="41" s="1"/>
  <c r="L215" i="73"/>
  <c r="L285" i="73"/>
  <c r="L48" i="74" s="1"/>
  <c r="L93" i="74" s="1"/>
  <c r="N285" i="73"/>
  <c r="N48" i="74" s="1"/>
  <c r="N93" i="74" s="1"/>
  <c r="N215" i="73"/>
  <c r="L211" i="73"/>
  <c r="L281" i="73"/>
  <c r="L44" i="74" s="1"/>
  <c r="L89" i="74" s="1"/>
  <c r="M211" i="73"/>
  <c r="M281" i="73"/>
  <c r="M44" i="74" s="1"/>
  <c r="M89" i="74" s="1"/>
  <c r="M213" i="73"/>
  <c r="M283" i="73"/>
  <c r="M46" i="74" s="1"/>
  <c r="M91" i="74" s="1"/>
  <c r="Q213" i="73"/>
  <c r="Q283" i="73"/>
  <c r="Q46" i="74" s="1"/>
  <c r="Q91" i="74" s="1"/>
  <c r="AG38" i="82"/>
  <c r="AG127" i="65"/>
  <c r="AG156" i="65" s="1"/>
  <c r="AG61" i="105" s="1"/>
  <c r="AG101" i="105" s="1"/>
  <c r="AG145" i="65"/>
  <c r="AG174" i="65" s="1"/>
  <c r="AG79" i="105" s="1"/>
  <c r="AG136" i="65"/>
  <c r="AG165" i="65" s="1"/>
  <c r="AG70" i="105" s="1"/>
  <c r="AG82" i="41" l="1"/>
  <c r="AG111" i="105"/>
  <c r="AG188" i="105"/>
  <c r="AG121" i="105"/>
  <c r="AG199" i="105"/>
  <c r="J26" i="65"/>
  <c r="J116" i="65" s="1"/>
  <c r="J127" i="65" s="1"/>
  <c r="J156" i="65" s="1"/>
  <c r="J61" i="105" s="1"/>
  <c r="J101" i="105" s="1"/>
  <c r="N256" i="73"/>
  <c r="N24" i="41" s="1"/>
  <c r="R44" i="41" s="1"/>
  <c r="R24" i="65" s="1"/>
  <c r="R114" i="65" s="1"/>
  <c r="K256" i="73"/>
  <c r="K24" i="41" s="1"/>
  <c r="K44" i="41" s="1"/>
  <c r="K80" i="41" s="1"/>
  <c r="H254" i="72" a="1"/>
  <c r="H254" i="72" s="1"/>
  <c r="J52" i="55" s="1"/>
  <c r="AN26" i="65"/>
  <c r="AN116" i="65" s="1"/>
  <c r="AN82" i="41"/>
  <c r="V40" i="41"/>
  <c r="R40" i="41"/>
  <c r="S40" i="41"/>
  <c r="T40" i="41"/>
  <c r="U40" i="41"/>
  <c r="Q116" i="74"/>
  <c r="Q148" i="74" s="1"/>
  <c r="M116" i="74"/>
  <c r="M148" i="74" s="1"/>
  <c r="P116" i="74"/>
  <c r="P148" i="74" s="1"/>
  <c r="X116" i="74"/>
  <c r="X148" i="74" s="1"/>
  <c r="K116" i="74"/>
  <c r="K148" i="74" s="1"/>
  <c r="Y116" i="74"/>
  <c r="Y148" i="74" s="1"/>
  <c r="R116" i="74"/>
  <c r="R148" i="74" s="1"/>
  <c r="U116" i="74"/>
  <c r="U148" i="74" s="1"/>
  <c r="S116" i="74"/>
  <c r="S148" i="74" s="1"/>
  <c r="V116" i="74"/>
  <c r="V148" i="74" s="1"/>
  <c r="W116" i="74"/>
  <c r="W148" i="74" s="1"/>
  <c r="O116" i="74"/>
  <c r="O148" i="74" s="1"/>
  <c r="T116" i="74"/>
  <c r="T148" i="74" s="1"/>
  <c r="N116" i="74"/>
  <c r="N148" i="74" s="1"/>
  <c r="AO21" i="65"/>
  <c r="AO77" i="41"/>
  <c r="V46" i="41"/>
  <c r="T46" i="41"/>
  <c r="R46" i="41"/>
  <c r="S46" i="41"/>
  <c r="U46" i="41"/>
  <c r="AH76" i="41"/>
  <c r="AH20" i="65"/>
  <c r="AN20" i="65"/>
  <c r="AN76" i="41"/>
  <c r="J115" i="74"/>
  <c r="J147" i="74" s="1"/>
  <c r="L115" i="74"/>
  <c r="L147" i="74" s="1"/>
  <c r="K120" i="74"/>
  <c r="K152" i="74" s="1"/>
  <c r="Y120" i="74"/>
  <c r="Y152" i="74" s="1"/>
  <c r="W120" i="74"/>
  <c r="W152" i="74" s="1"/>
  <c r="R120" i="74"/>
  <c r="R152" i="74" s="1"/>
  <c r="T120" i="74"/>
  <c r="T152" i="74" s="1"/>
  <c r="O120" i="74"/>
  <c r="O152" i="74" s="1"/>
  <c r="P120" i="74"/>
  <c r="P152" i="74" s="1"/>
  <c r="M120" i="74"/>
  <c r="M152" i="74" s="1"/>
  <c r="U120" i="74"/>
  <c r="U152" i="74" s="1"/>
  <c r="Q120" i="74"/>
  <c r="Q152" i="74" s="1"/>
  <c r="N120" i="74"/>
  <c r="N152" i="74" s="1"/>
  <c r="V120" i="74"/>
  <c r="V152" i="74" s="1"/>
  <c r="S120" i="74"/>
  <c r="S152" i="74" s="1"/>
  <c r="X120" i="74"/>
  <c r="X152" i="74" s="1"/>
  <c r="K78" i="41"/>
  <c r="K22" i="65"/>
  <c r="J141" i="71"/>
  <c r="J217" i="71" s="1"/>
  <c r="J20" i="41" s="1"/>
  <c r="J40" i="41" s="1"/>
  <c r="J121" i="74"/>
  <c r="J153" i="74" s="1"/>
  <c r="L121" i="74"/>
  <c r="L153" i="74" s="1"/>
  <c r="AC41" i="41"/>
  <c r="AE41" i="41"/>
  <c r="AF41" i="41"/>
  <c r="AB41" i="41"/>
  <c r="AD41" i="41"/>
  <c r="Y40" i="41"/>
  <c r="AA40" i="41"/>
  <c r="Z40" i="41"/>
  <c r="W40" i="41"/>
  <c r="X40" i="41"/>
  <c r="AJ20" i="65"/>
  <c r="AJ76" i="41"/>
  <c r="L118" i="74"/>
  <c r="L150" i="74" s="1"/>
  <c r="J118" i="74"/>
  <c r="J150" i="74" s="1"/>
  <c r="AK21" i="65"/>
  <c r="AK77" i="41"/>
  <c r="U44" i="41"/>
  <c r="U24" i="65" s="1"/>
  <c r="U114" i="65" s="1"/>
  <c r="K81" i="41"/>
  <c r="K25" i="65"/>
  <c r="K115" i="65" s="1"/>
  <c r="Q256" i="73"/>
  <c r="Q24" i="41" s="1"/>
  <c r="AG44" i="41" s="1"/>
  <c r="S45" i="41"/>
  <c r="U45" i="41"/>
  <c r="V45" i="41"/>
  <c r="T45" i="41"/>
  <c r="R45" i="41"/>
  <c r="J25" i="65"/>
  <c r="J115" i="65" s="1"/>
  <c r="J81" i="41"/>
  <c r="L122" i="74"/>
  <c r="L154" i="74" s="1"/>
  <c r="J122" i="74"/>
  <c r="J154" i="74" s="1"/>
  <c r="L116" i="74"/>
  <c r="L148" i="74" s="1"/>
  <c r="J116" i="74"/>
  <c r="J148" i="74" s="1"/>
  <c r="J120" i="74"/>
  <c r="J152" i="74" s="1"/>
  <c r="L120" i="74"/>
  <c r="L152" i="74" s="1"/>
  <c r="AJ77" i="41"/>
  <c r="AJ21" i="65"/>
  <c r="Q20" i="65"/>
  <c r="Q76" i="41"/>
  <c r="AM21" i="65"/>
  <c r="AM77" i="41"/>
  <c r="K21" i="65"/>
  <c r="K77" i="41"/>
  <c r="AG20" i="65"/>
  <c r="AG76" i="41"/>
  <c r="AM22" i="65"/>
  <c r="AM78" i="41"/>
  <c r="S114" i="74"/>
  <c r="S146" i="74" s="1"/>
  <c r="Q114" i="74"/>
  <c r="Q146" i="74" s="1"/>
  <c r="Y114" i="74"/>
  <c r="Y146" i="74" s="1"/>
  <c r="P114" i="74"/>
  <c r="P146" i="74" s="1"/>
  <c r="X114" i="74"/>
  <c r="X146" i="74" s="1"/>
  <c r="W114" i="74"/>
  <c r="W146" i="74" s="1"/>
  <c r="R114" i="74"/>
  <c r="R146" i="74" s="1"/>
  <c r="M114" i="74"/>
  <c r="M146" i="74" s="1"/>
  <c r="V114" i="74"/>
  <c r="V146" i="74" s="1"/>
  <c r="N114" i="74"/>
  <c r="N146" i="74" s="1"/>
  <c r="O114" i="74"/>
  <c r="O146" i="74" s="1"/>
  <c r="U114" i="74"/>
  <c r="U146" i="74" s="1"/>
  <c r="T114" i="74"/>
  <c r="T146" i="74" s="1"/>
  <c r="K114" i="74"/>
  <c r="K146" i="74" s="1"/>
  <c r="Y118" i="74"/>
  <c r="Y150" i="74" s="1"/>
  <c r="K118" i="74"/>
  <c r="K150" i="74" s="1"/>
  <c r="X118" i="74"/>
  <c r="X150" i="74" s="1"/>
  <c r="R118" i="74"/>
  <c r="R150" i="74" s="1"/>
  <c r="T118" i="74"/>
  <c r="T150" i="74" s="1"/>
  <c r="M118" i="74"/>
  <c r="M150" i="74" s="1"/>
  <c r="U118" i="74"/>
  <c r="U150" i="74" s="1"/>
  <c r="O118" i="74"/>
  <c r="O150" i="74" s="1"/>
  <c r="V118" i="74"/>
  <c r="V150" i="74" s="1"/>
  <c r="P118" i="74"/>
  <c r="P150" i="74" s="1"/>
  <c r="Q118" i="74"/>
  <c r="Q150" i="74" s="1"/>
  <c r="S118" i="74"/>
  <c r="S150" i="74" s="1"/>
  <c r="N118" i="74"/>
  <c r="N150" i="74" s="1"/>
  <c r="W118" i="74"/>
  <c r="W150" i="74" s="1"/>
  <c r="N40" i="41"/>
  <c r="P40" i="41"/>
  <c r="O40" i="41"/>
  <c r="L40" i="41"/>
  <c r="M40" i="41"/>
  <c r="AB46" i="41"/>
  <c r="AC46" i="41"/>
  <c r="AE46" i="41"/>
  <c r="AD46" i="41"/>
  <c r="AF46" i="41"/>
  <c r="Y46" i="41"/>
  <c r="Z46" i="41"/>
  <c r="AA46" i="41"/>
  <c r="X46" i="41"/>
  <c r="W46" i="41"/>
  <c r="M256" i="73"/>
  <c r="M24" i="41" s="1"/>
  <c r="Q44" i="41" s="1"/>
  <c r="P41" i="41"/>
  <c r="O41" i="41"/>
  <c r="N41" i="41"/>
  <c r="M41" i="41"/>
  <c r="L41" i="41"/>
  <c r="S119" i="74"/>
  <c r="S151" i="74" s="1"/>
  <c r="M119" i="74"/>
  <c r="M151" i="74" s="1"/>
  <c r="O119" i="74"/>
  <c r="O151" i="74" s="1"/>
  <c r="K119" i="74"/>
  <c r="K151" i="74" s="1"/>
  <c r="P119" i="74"/>
  <c r="P151" i="74" s="1"/>
  <c r="R119" i="74"/>
  <c r="R151" i="74" s="1"/>
  <c r="Q119" i="74"/>
  <c r="Q151" i="74" s="1"/>
  <c r="T119" i="74"/>
  <c r="T151" i="74" s="1"/>
  <c r="U119" i="74"/>
  <c r="U151" i="74" s="1"/>
  <c r="V119" i="74"/>
  <c r="V151" i="74" s="1"/>
  <c r="Y119" i="74"/>
  <c r="Y151" i="74" s="1"/>
  <c r="W119" i="74"/>
  <c r="W151" i="74" s="1"/>
  <c r="N119" i="74"/>
  <c r="N151" i="74" s="1"/>
  <c r="X119" i="74"/>
  <c r="X151" i="74" s="1"/>
  <c r="AK78" i="41"/>
  <c r="AK22" i="65"/>
  <c r="P256" i="73"/>
  <c r="P24" i="41" s="1"/>
  <c r="U121" i="74"/>
  <c r="U153" i="74" s="1"/>
  <c r="M121" i="74"/>
  <c r="M153" i="74" s="1"/>
  <c r="S121" i="74"/>
  <c r="S153" i="74" s="1"/>
  <c r="P121" i="74"/>
  <c r="P153" i="74" s="1"/>
  <c r="T121" i="74"/>
  <c r="T153" i="74" s="1"/>
  <c r="Y121" i="74"/>
  <c r="Y153" i="74" s="1"/>
  <c r="R121" i="74"/>
  <c r="R153" i="74" s="1"/>
  <c r="K121" i="74"/>
  <c r="K153" i="74" s="1"/>
  <c r="X121" i="74"/>
  <c r="X153" i="74" s="1"/>
  <c r="O121" i="74"/>
  <c r="O153" i="74" s="1"/>
  <c r="W121" i="74"/>
  <c r="W153" i="74" s="1"/>
  <c r="N121" i="74"/>
  <c r="N153" i="74" s="1"/>
  <c r="Q121" i="74"/>
  <c r="Q153" i="74" s="1"/>
  <c r="V121" i="74"/>
  <c r="V153" i="74" s="1"/>
  <c r="J256" i="73"/>
  <c r="AF45" i="41"/>
  <c r="AB45" i="41"/>
  <c r="AD45" i="41"/>
  <c r="AC45" i="41"/>
  <c r="AE45" i="41"/>
  <c r="J22" i="65"/>
  <c r="J78" i="41"/>
  <c r="J21" i="65"/>
  <c r="J77" i="41"/>
  <c r="AL22" i="65"/>
  <c r="AL78" i="41"/>
  <c r="AG78" i="41"/>
  <c r="AG22" i="65"/>
  <c r="AK82" i="41"/>
  <c r="AK26" i="65"/>
  <c r="AK116" i="65" s="1"/>
  <c r="AK127" i="65" s="1"/>
  <c r="AK156" i="65" s="1"/>
  <c r="AK61" i="105" s="1"/>
  <c r="AK101" i="105" s="1"/>
  <c r="AB40" i="41"/>
  <c r="AF40" i="41"/>
  <c r="AE40" i="41"/>
  <c r="AD40" i="41"/>
  <c r="AC40" i="41"/>
  <c r="AO22" i="65"/>
  <c r="AO78" i="41"/>
  <c r="AH82" i="41"/>
  <c r="AH26" i="65"/>
  <c r="AH116" i="65" s="1"/>
  <c r="K117" i="74"/>
  <c r="K149" i="74" s="1"/>
  <c r="X117" i="74"/>
  <c r="X149" i="74" s="1"/>
  <c r="N117" i="74"/>
  <c r="N149" i="74" s="1"/>
  <c r="W117" i="74"/>
  <c r="W149" i="74" s="1"/>
  <c r="P117" i="74"/>
  <c r="P149" i="74" s="1"/>
  <c r="S117" i="74"/>
  <c r="S149" i="74" s="1"/>
  <c r="M117" i="74"/>
  <c r="M149" i="74" s="1"/>
  <c r="T117" i="74"/>
  <c r="T149" i="74" s="1"/>
  <c r="U117" i="74"/>
  <c r="U149" i="74" s="1"/>
  <c r="R117" i="74"/>
  <c r="R149" i="74" s="1"/>
  <c r="Q117" i="74"/>
  <c r="Q149" i="74" s="1"/>
  <c r="V117" i="74"/>
  <c r="V149" i="74" s="1"/>
  <c r="Y117" i="74"/>
  <c r="Y149" i="74" s="1"/>
  <c r="O117" i="74"/>
  <c r="O149" i="74" s="1"/>
  <c r="L42" i="41"/>
  <c r="M42" i="41"/>
  <c r="O42" i="41"/>
  <c r="N42" i="41"/>
  <c r="P42" i="41"/>
  <c r="AG81" i="41"/>
  <c r="AG25" i="65"/>
  <c r="AG115" i="65" s="1"/>
  <c r="N46" i="41"/>
  <c r="P46" i="41"/>
  <c r="O46" i="41"/>
  <c r="M46" i="41"/>
  <c r="L46" i="41"/>
  <c r="AN22" i="65"/>
  <c r="AN78" i="41"/>
  <c r="AH78" i="41"/>
  <c r="AH22" i="65"/>
  <c r="Y45" i="41"/>
  <c r="X45" i="41"/>
  <c r="AA45" i="41"/>
  <c r="Z45" i="41"/>
  <c r="W45" i="41"/>
  <c r="O122" i="74"/>
  <c r="O154" i="74" s="1"/>
  <c r="Y122" i="74"/>
  <c r="Y154" i="74" s="1"/>
  <c r="K122" i="74"/>
  <c r="K154" i="74" s="1"/>
  <c r="M122" i="74"/>
  <c r="M154" i="74" s="1"/>
  <c r="P122" i="74"/>
  <c r="P154" i="74" s="1"/>
  <c r="S122" i="74"/>
  <c r="S154" i="74" s="1"/>
  <c r="Q122" i="74"/>
  <c r="Q154" i="74" s="1"/>
  <c r="U122" i="74"/>
  <c r="U154" i="74" s="1"/>
  <c r="W122" i="74"/>
  <c r="W154" i="74" s="1"/>
  <c r="N122" i="74"/>
  <c r="N154" i="74" s="1"/>
  <c r="V122" i="74"/>
  <c r="V154" i="74" s="1"/>
  <c r="R122" i="74"/>
  <c r="R154" i="74" s="1"/>
  <c r="X122" i="74"/>
  <c r="X154" i="74" s="1"/>
  <c r="T122" i="74"/>
  <c r="T154" i="74" s="1"/>
  <c r="AI22" i="65"/>
  <c r="AI78" i="41"/>
  <c r="W41" i="41"/>
  <c r="Y41" i="41"/>
  <c r="Z41" i="41"/>
  <c r="AA41" i="41"/>
  <c r="X41" i="41"/>
  <c r="AK20" i="65"/>
  <c r="AK76" i="41"/>
  <c r="O256" i="73"/>
  <c r="O24" i="41" s="1"/>
  <c r="J117" i="74"/>
  <c r="J149" i="74" s="1"/>
  <c r="L117" i="74"/>
  <c r="L149" i="74" s="1"/>
  <c r="V123" i="74"/>
  <c r="V155" i="74" s="1"/>
  <c r="K123" i="74"/>
  <c r="K155" i="74" s="1"/>
  <c r="T123" i="74"/>
  <c r="T155" i="74" s="1"/>
  <c r="N123" i="74"/>
  <c r="N155" i="74" s="1"/>
  <c r="R123" i="74"/>
  <c r="R155" i="74" s="1"/>
  <c r="P123" i="74"/>
  <c r="P155" i="74" s="1"/>
  <c r="X123" i="74"/>
  <c r="X155" i="74" s="1"/>
  <c r="U123" i="74"/>
  <c r="U155" i="74" s="1"/>
  <c r="Y123" i="74"/>
  <c r="Y155" i="74" s="1"/>
  <c r="W123" i="74"/>
  <c r="W155" i="74" s="1"/>
  <c r="M123" i="74"/>
  <c r="M155" i="74" s="1"/>
  <c r="O123" i="74"/>
  <c r="O155" i="74" s="1"/>
  <c r="S123" i="74"/>
  <c r="S155" i="74" s="1"/>
  <c r="Q123" i="74"/>
  <c r="Q155" i="74" s="1"/>
  <c r="AM76" i="41"/>
  <c r="AM20" i="65"/>
  <c r="K24" i="65"/>
  <c r="K114" i="65" s="1"/>
  <c r="AG21" i="65"/>
  <c r="AG77" i="41"/>
  <c r="AJ26" i="65"/>
  <c r="AJ116" i="65" s="1"/>
  <c r="AJ82" i="41"/>
  <c r="U41" i="41"/>
  <c r="S41" i="41"/>
  <c r="R41" i="41"/>
  <c r="V41" i="41"/>
  <c r="T41" i="41"/>
  <c r="AI20" i="65"/>
  <c r="AI76" i="41"/>
  <c r="Q22" i="65"/>
  <c r="Q78" i="41"/>
  <c r="AL20" i="65"/>
  <c r="AL76" i="41"/>
  <c r="L114" i="74"/>
  <c r="L146" i="74" s="1"/>
  <c r="J114" i="74"/>
  <c r="J146" i="74" s="1"/>
  <c r="AD42" i="41"/>
  <c r="AE42" i="41"/>
  <c r="AB42" i="41"/>
  <c r="AF42" i="41"/>
  <c r="AC42" i="41"/>
  <c r="AN77" i="41"/>
  <c r="AN21" i="65"/>
  <c r="W42" i="41"/>
  <c r="AA42" i="41"/>
  <c r="Y42" i="41"/>
  <c r="X42" i="41"/>
  <c r="Z42" i="41"/>
  <c r="L45" i="41"/>
  <c r="O45" i="41"/>
  <c r="N45" i="41"/>
  <c r="P45" i="41"/>
  <c r="M45" i="41"/>
  <c r="K82" i="41"/>
  <c r="K26" i="65"/>
  <c r="K116" i="65" s="1"/>
  <c r="J119" i="74"/>
  <c r="J151" i="74" s="1"/>
  <c r="L119" i="74"/>
  <c r="L151" i="74" s="1"/>
  <c r="AL77" i="41"/>
  <c r="AL21" i="65"/>
  <c r="Q77" i="41"/>
  <c r="Q21" i="65"/>
  <c r="AO76" i="41"/>
  <c r="AO20" i="65"/>
  <c r="Q25" i="65"/>
  <c r="Q115" i="65" s="1"/>
  <c r="Q81" i="41"/>
  <c r="AI82" i="41"/>
  <c r="AI26" i="65"/>
  <c r="AI116" i="65" s="1"/>
  <c r="AO26" i="65"/>
  <c r="AO116" i="65" s="1"/>
  <c r="AO127" i="65" s="1"/>
  <c r="AO156" i="65" s="1"/>
  <c r="AO61" i="105" s="1"/>
  <c r="AO101" i="105" s="1"/>
  <c r="AO82" i="41"/>
  <c r="Q26" i="65"/>
  <c r="Q116" i="65" s="1"/>
  <c r="Q82" i="41"/>
  <c r="S42" i="41"/>
  <c r="T42" i="41"/>
  <c r="U42" i="41"/>
  <c r="R42" i="41"/>
  <c r="V42" i="41"/>
  <c r="J123" i="74"/>
  <c r="J155" i="74" s="1"/>
  <c r="L123" i="74"/>
  <c r="L155" i="74" s="1"/>
  <c r="AL82" i="41"/>
  <c r="AL26" i="65"/>
  <c r="AL116" i="65" s="1"/>
  <c r="K76" i="41"/>
  <c r="K20" i="65"/>
  <c r="H239" i="83"/>
  <c r="H241" i="83" s="1"/>
  <c r="U115" i="74"/>
  <c r="U147" i="74" s="1"/>
  <c r="R115" i="74"/>
  <c r="R147" i="74" s="1"/>
  <c r="O115" i="74"/>
  <c r="O147" i="74" s="1"/>
  <c r="S115" i="74"/>
  <c r="S147" i="74" s="1"/>
  <c r="W115" i="74"/>
  <c r="W147" i="74" s="1"/>
  <c r="N115" i="74"/>
  <c r="N147" i="74" s="1"/>
  <c r="V115" i="74"/>
  <c r="V147" i="74" s="1"/>
  <c r="K115" i="74"/>
  <c r="K147" i="74" s="1"/>
  <c r="Q115" i="74"/>
  <c r="Q147" i="74" s="1"/>
  <c r="M115" i="74"/>
  <c r="M147" i="74" s="1"/>
  <c r="P115" i="74"/>
  <c r="P147" i="74" s="1"/>
  <c r="Y115" i="74"/>
  <c r="Y147" i="74" s="1"/>
  <c r="T115" i="74"/>
  <c r="T147" i="74" s="1"/>
  <c r="X115" i="74"/>
  <c r="X147" i="74" s="1"/>
  <c r="AH21" i="65"/>
  <c r="AH77" i="41"/>
  <c r="L256" i="73"/>
  <c r="L24" i="41" s="1"/>
  <c r="AI21" i="65"/>
  <c r="AI77" i="41"/>
  <c r="AM26" i="65"/>
  <c r="AM116" i="65" s="1"/>
  <c r="AM127" i="65" s="1"/>
  <c r="AM156" i="65" s="1"/>
  <c r="AM61" i="105" s="1"/>
  <c r="AM101" i="105" s="1"/>
  <c r="AM82" i="41"/>
  <c r="AJ22" i="65"/>
  <c r="AJ78" i="41"/>
  <c r="Q199" i="105"/>
  <c r="Q188" i="105"/>
  <c r="R80" i="41" l="1"/>
  <c r="J136" i="65"/>
  <c r="J165" i="65" s="1"/>
  <c r="J70" i="105" s="1"/>
  <c r="J111" i="105" s="1"/>
  <c r="J38" i="82"/>
  <c r="U80" i="41"/>
  <c r="T44" i="41"/>
  <c r="T24" i="65" s="1"/>
  <c r="T114" i="65" s="1"/>
  <c r="T134" i="65" s="1"/>
  <c r="T163" i="65" s="1"/>
  <c r="T68" i="105" s="1"/>
  <c r="J145" i="65"/>
  <c r="J174" i="65" s="1"/>
  <c r="J79" i="105" s="1"/>
  <c r="J199" i="105" s="1"/>
  <c r="S44" i="41"/>
  <c r="V44" i="41"/>
  <c r="J161" i="74"/>
  <c r="J23" i="41" s="1"/>
  <c r="J43" i="41" s="1"/>
  <c r="J23" i="65" s="1"/>
  <c r="A4" i="72"/>
  <c r="V161" i="74"/>
  <c r="V23" i="41" s="1"/>
  <c r="AL43" i="41" s="1"/>
  <c r="AL79" i="41" s="1"/>
  <c r="AL83" i="41" s="1"/>
  <c r="AB22" i="65"/>
  <c r="AB78" i="41"/>
  <c r="W81" i="41"/>
  <c r="W25" i="65"/>
  <c r="W115" i="65" s="1"/>
  <c r="P82" i="41"/>
  <c r="P26" i="65"/>
  <c r="P116" i="65" s="1"/>
  <c r="O22" i="65"/>
  <c r="O78" i="41"/>
  <c r="P21" i="65"/>
  <c r="P77" i="41"/>
  <c r="Y26" i="65"/>
  <c r="Y116" i="65" s="1"/>
  <c r="Y82" i="41"/>
  <c r="M20" i="65"/>
  <c r="M76" i="41"/>
  <c r="Y161" i="74"/>
  <c r="Y23" i="41" s="1"/>
  <c r="AO43" i="41" s="1"/>
  <c r="T81" i="41"/>
  <c r="T25" i="65"/>
  <c r="T115" i="65" s="1"/>
  <c r="Y20" i="65"/>
  <c r="Y76" i="41"/>
  <c r="V82" i="41"/>
  <c r="V26" i="65"/>
  <c r="V116" i="65" s="1"/>
  <c r="T77" i="41"/>
  <c r="T21" i="65"/>
  <c r="Y77" i="41"/>
  <c r="Y21" i="65"/>
  <c r="J24" i="41"/>
  <c r="J44" i="41" s="1"/>
  <c r="H291" i="73" a="1"/>
  <c r="H291" i="73" s="1"/>
  <c r="H295" i="73" s="1"/>
  <c r="T20" i="65"/>
  <c r="T76" i="41"/>
  <c r="AA22" i="65"/>
  <c r="AA78" i="41"/>
  <c r="AJ136" i="65"/>
  <c r="AJ165" i="65" s="1"/>
  <c r="AJ70" i="105" s="1"/>
  <c r="AJ145" i="65"/>
  <c r="AJ174" i="65" s="1"/>
  <c r="AJ79" i="105" s="1"/>
  <c r="AJ38" i="82"/>
  <c r="AJ127" i="65"/>
  <c r="AJ156" i="65" s="1"/>
  <c r="AJ61" i="105" s="1"/>
  <c r="AJ101" i="105" s="1"/>
  <c r="AF76" i="41"/>
  <c r="AF20" i="65"/>
  <c r="R22" i="65"/>
  <c r="R78" i="41"/>
  <c r="N81" i="41"/>
  <c r="N25" i="65"/>
  <c r="N115" i="65" s="1"/>
  <c r="X44" i="41"/>
  <c r="Z44" i="41"/>
  <c r="Y44" i="41"/>
  <c r="W44" i="41"/>
  <c r="AA44" i="41"/>
  <c r="AL145" i="65"/>
  <c r="AL174" i="65" s="1"/>
  <c r="AL79" i="105" s="1"/>
  <c r="AK38" i="82"/>
  <c r="AL127" i="65"/>
  <c r="AL156" i="65" s="1"/>
  <c r="AL61" i="105" s="1"/>
  <c r="AL101" i="105" s="1"/>
  <c r="U22" i="65"/>
  <c r="U78" i="41"/>
  <c r="O81" i="41"/>
  <c r="O25" i="65"/>
  <c r="O115" i="65" s="1"/>
  <c r="W22" i="65"/>
  <c r="W78" i="41"/>
  <c r="AE22" i="65"/>
  <c r="AE78" i="41"/>
  <c r="V77" i="41"/>
  <c r="V21" i="65"/>
  <c r="W21" i="65"/>
  <c r="W77" i="41"/>
  <c r="Z81" i="41"/>
  <c r="Z25" i="65"/>
  <c r="Z115" i="65" s="1"/>
  <c r="N26" i="65"/>
  <c r="N116" i="65" s="1"/>
  <c r="N82" i="41"/>
  <c r="M78" i="41"/>
  <c r="M22" i="65"/>
  <c r="AB76" i="41"/>
  <c r="AB20" i="65"/>
  <c r="AE25" i="65"/>
  <c r="AE115" i="65" s="1"/>
  <c r="AE81" i="41"/>
  <c r="Q24" i="65"/>
  <c r="Q114" i="65" s="1"/>
  <c r="Q80" i="41"/>
  <c r="AF82" i="41"/>
  <c r="AF26" i="65"/>
  <c r="AF116" i="65" s="1"/>
  <c r="L76" i="41"/>
  <c r="L20" i="65"/>
  <c r="K161" i="74"/>
  <c r="K23" i="41" s="1"/>
  <c r="K43" i="41" s="1"/>
  <c r="M161" i="74"/>
  <c r="M23" i="41" s="1"/>
  <c r="Q43" i="41" s="1"/>
  <c r="Q161" i="74"/>
  <c r="Q23" i="41" s="1"/>
  <c r="AG43" i="41" s="1"/>
  <c r="V25" i="65"/>
  <c r="V115" i="65" s="1"/>
  <c r="V81" i="41"/>
  <c r="AD21" i="65"/>
  <c r="AD77" i="41"/>
  <c r="S20" i="65"/>
  <c r="S76" i="41"/>
  <c r="H223" i="71" a="1"/>
  <c r="H223" i="71" s="1"/>
  <c r="S82" i="41"/>
  <c r="S26" i="65"/>
  <c r="S116" i="65" s="1"/>
  <c r="V20" i="65"/>
  <c r="V76" i="41"/>
  <c r="J48" i="55"/>
  <c r="A4" i="83"/>
  <c r="M81" i="41"/>
  <c r="M25" i="65"/>
  <c r="M115" i="65" s="1"/>
  <c r="X78" i="41"/>
  <c r="X22" i="65"/>
  <c r="AC78" i="41"/>
  <c r="AC22" i="65"/>
  <c r="L161" i="74"/>
  <c r="L23" i="41" s="1"/>
  <c r="U77" i="41"/>
  <c r="U21" i="65"/>
  <c r="AA21" i="65"/>
  <c r="AA77" i="41"/>
  <c r="Y25" i="65"/>
  <c r="Y115" i="65" s="1"/>
  <c r="Y81" i="41"/>
  <c r="M82" i="41"/>
  <c r="M26" i="65"/>
  <c r="M116" i="65" s="1"/>
  <c r="P78" i="41"/>
  <c r="P22" i="65"/>
  <c r="AD20" i="65"/>
  <c r="AD76" i="41"/>
  <c r="AB81" i="41"/>
  <c r="AB25" i="65"/>
  <c r="AB115" i="65" s="1"/>
  <c r="N21" i="65"/>
  <c r="N77" i="41"/>
  <c r="AA26" i="65"/>
  <c r="AA116" i="65" s="1"/>
  <c r="AA82" i="41"/>
  <c r="AC82" i="41"/>
  <c r="AC26" i="65"/>
  <c r="AC116" i="65" s="1"/>
  <c r="N76" i="41"/>
  <c r="N20" i="65"/>
  <c r="O161" i="74"/>
  <c r="O23" i="41" s="1"/>
  <c r="X161" i="74"/>
  <c r="X23" i="41" s="1"/>
  <c r="AN43" i="41" s="1"/>
  <c r="J144" i="65"/>
  <c r="J173" i="65" s="1"/>
  <c r="J78" i="105" s="1"/>
  <c r="J126" i="65"/>
  <c r="J155" i="65" s="1"/>
  <c r="J60" i="105" s="1"/>
  <c r="J100" i="105" s="1"/>
  <c r="J37" i="82"/>
  <c r="J135" i="65"/>
  <c r="J164" i="65" s="1"/>
  <c r="J69" i="105" s="1"/>
  <c r="AG24" i="65"/>
  <c r="AG114" i="65" s="1"/>
  <c r="AG80" i="41"/>
  <c r="Z76" i="41"/>
  <c r="Z20" i="65"/>
  <c r="AE21" i="65"/>
  <c r="AE77" i="41"/>
  <c r="R26" i="65"/>
  <c r="R116" i="65" s="1"/>
  <c r="R82" i="41"/>
  <c r="T78" i="41"/>
  <c r="T22" i="65"/>
  <c r="AI145" i="65"/>
  <c r="AI174" i="65" s="1"/>
  <c r="AI79" i="105" s="1"/>
  <c r="AI121" i="105" s="1"/>
  <c r="AI38" i="82"/>
  <c r="AI127" i="65"/>
  <c r="AI156" i="65" s="1"/>
  <c r="AI61" i="105" s="1"/>
  <c r="AI101" i="105" s="1"/>
  <c r="K136" i="65"/>
  <c r="K165" i="65" s="1"/>
  <c r="K70" i="105" s="1"/>
  <c r="K111" i="105" s="1"/>
  <c r="K38" i="82"/>
  <c r="K127" i="65"/>
  <c r="K156" i="65" s="1"/>
  <c r="K61" i="105" s="1"/>
  <c r="K101" i="105" s="1"/>
  <c r="K145" i="65"/>
  <c r="K174" i="65" s="1"/>
  <c r="K79" i="105" s="1"/>
  <c r="K121" i="105" s="1"/>
  <c r="L25" i="65"/>
  <c r="L115" i="65" s="1"/>
  <c r="L81" i="41"/>
  <c r="AD78" i="41"/>
  <c r="AD22" i="65"/>
  <c r="R21" i="65"/>
  <c r="R77" i="41"/>
  <c r="AA81" i="41"/>
  <c r="AA25" i="65"/>
  <c r="AA115" i="65" s="1"/>
  <c r="AG37" i="82"/>
  <c r="AG126" i="65"/>
  <c r="AG155" i="65" s="1"/>
  <c r="AG60" i="105" s="1"/>
  <c r="AG100" i="105" s="1"/>
  <c r="AG135" i="65"/>
  <c r="AG164" i="65" s="1"/>
  <c r="AG69" i="105" s="1"/>
  <c r="AG144" i="65"/>
  <c r="AG173" i="65" s="1"/>
  <c r="AG78" i="105" s="1"/>
  <c r="L22" i="65"/>
  <c r="L78" i="41"/>
  <c r="AC81" i="41"/>
  <c r="AC25" i="65"/>
  <c r="AC115" i="65" s="1"/>
  <c r="L21" i="65"/>
  <c r="L77" i="41"/>
  <c r="W26" i="65"/>
  <c r="W116" i="65" s="1"/>
  <c r="W82" i="41"/>
  <c r="AD26" i="65"/>
  <c r="AD116" i="65" s="1"/>
  <c r="AD82" i="41"/>
  <c r="O76" i="41"/>
  <c r="O20" i="65"/>
  <c r="T161" i="74"/>
  <c r="T23" i="41" s="1"/>
  <c r="AJ43" i="41" s="1"/>
  <c r="R161" i="74"/>
  <c r="R23" i="41" s="1"/>
  <c r="AH43" i="41" s="1"/>
  <c r="S161" i="74"/>
  <c r="S23" i="41" s="1"/>
  <c r="AI43" i="41" s="1"/>
  <c r="U81" i="41"/>
  <c r="U25" i="65"/>
  <c r="U115" i="65" s="1"/>
  <c r="X20" i="65"/>
  <c r="X76" i="41"/>
  <c r="AB21" i="65"/>
  <c r="AB77" i="41"/>
  <c r="J20" i="65"/>
  <c r="J76" i="41"/>
  <c r="U82" i="41"/>
  <c r="U26" i="65"/>
  <c r="U116" i="65" s="1"/>
  <c r="R20" i="65"/>
  <c r="R76" i="41"/>
  <c r="S22" i="65"/>
  <c r="S78" i="41"/>
  <c r="Z22" i="65"/>
  <c r="Z78" i="41"/>
  <c r="S21" i="65"/>
  <c r="S77" i="41"/>
  <c r="K36" i="82"/>
  <c r="K134" i="65"/>
  <c r="K163" i="65" s="1"/>
  <c r="K68" i="105" s="1"/>
  <c r="K109" i="105" s="1"/>
  <c r="K125" i="65"/>
  <c r="K154" i="65" s="1"/>
  <c r="K59" i="105" s="1"/>
  <c r="K99" i="105" s="1"/>
  <c r="K143" i="65"/>
  <c r="K172" i="65" s="1"/>
  <c r="K77" i="105" s="1"/>
  <c r="K119" i="105" s="1"/>
  <c r="X77" i="41"/>
  <c r="X21" i="65"/>
  <c r="X25" i="65"/>
  <c r="X115" i="65" s="1"/>
  <c r="X81" i="41"/>
  <c r="L26" i="65"/>
  <c r="L116" i="65" s="1"/>
  <c r="L82" i="41"/>
  <c r="AC20" i="65"/>
  <c r="AC76" i="41"/>
  <c r="AD81" i="41"/>
  <c r="AD25" i="65"/>
  <c r="AD115" i="65" s="1"/>
  <c r="AE44" i="41"/>
  <c r="AC44" i="41"/>
  <c r="AF44" i="41"/>
  <c r="AD44" i="41"/>
  <c r="AB44" i="41"/>
  <c r="M77" i="41"/>
  <c r="M21" i="65"/>
  <c r="X26" i="65"/>
  <c r="X116" i="65" s="1"/>
  <c r="X82" i="41"/>
  <c r="AE82" i="41"/>
  <c r="AE26" i="65"/>
  <c r="AE116" i="65" s="1"/>
  <c r="P20" i="65"/>
  <c r="P76" i="41"/>
  <c r="U161" i="74"/>
  <c r="U23" i="41" s="1"/>
  <c r="AK43" i="41" s="1"/>
  <c r="W161" i="74"/>
  <c r="W23" i="41" s="1"/>
  <c r="AM43" i="41" s="1"/>
  <c r="S25" i="65"/>
  <c r="S115" i="65" s="1"/>
  <c r="S81" i="41"/>
  <c r="W20" i="65"/>
  <c r="W76" i="41"/>
  <c r="AF77" i="41"/>
  <c r="AF21" i="65"/>
  <c r="J79" i="41"/>
  <c r="L44" i="41"/>
  <c r="O44" i="41"/>
  <c r="N44" i="41"/>
  <c r="P44" i="41"/>
  <c r="M44" i="41"/>
  <c r="V22" i="65"/>
  <c r="V78" i="41"/>
  <c r="Q127" i="65"/>
  <c r="Q156" i="65" s="1"/>
  <c r="Q61" i="105" s="1"/>
  <c r="Q101" i="105" s="1"/>
  <c r="Q38" i="82"/>
  <c r="Q136" i="65"/>
  <c r="Q165" i="65" s="1"/>
  <c r="Q70" i="105" s="1"/>
  <c r="Q111" i="105" s="1"/>
  <c r="Q145" i="65"/>
  <c r="Q174" i="65" s="1"/>
  <c r="Q79" i="105" s="1"/>
  <c r="Q121" i="105" s="1"/>
  <c r="Q37" i="82"/>
  <c r="Q135" i="65"/>
  <c r="Q164" i="65" s="1"/>
  <c r="Q69" i="105" s="1"/>
  <c r="Q110" i="105" s="1"/>
  <c r="Q126" i="65"/>
  <c r="Q155" i="65" s="1"/>
  <c r="Q60" i="105" s="1"/>
  <c r="Q100" i="105" s="1"/>
  <c r="Q144" i="65"/>
  <c r="Q173" i="65" s="1"/>
  <c r="Q78" i="105" s="1"/>
  <c r="Q120" i="105" s="1"/>
  <c r="P25" i="65"/>
  <c r="P115" i="65" s="1"/>
  <c r="P81" i="41"/>
  <c r="Y78" i="41"/>
  <c r="Y22" i="65"/>
  <c r="AF22" i="65"/>
  <c r="AF78" i="41"/>
  <c r="Z77" i="41"/>
  <c r="Z21" i="65"/>
  <c r="O26" i="65"/>
  <c r="O116" i="65" s="1"/>
  <c r="O82" i="41"/>
  <c r="N22" i="65"/>
  <c r="N78" i="41"/>
  <c r="AH127" i="65"/>
  <c r="AH156" i="65" s="1"/>
  <c r="AH61" i="105" s="1"/>
  <c r="AH101" i="105" s="1"/>
  <c r="AH145" i="65"/>
  <c r="AH174" i="65" s="1"/>
  <c r="AH79" i="105" s="1"/>
  <c r="AH121" i="105" s="1"/>
  <c r="AH38" i="82"/>
  <c r="AH136" i="65"/>
  <c r="AH165" i="65" s="1"/>
  <c r="AH70" i="105" s="1"/>
  <c r="AH111" i="105" s="1"/>
  <c r="AE20" i="65"/>
  <c r="AE76" i="41"/>
  <c r="AF81" i="41"/>
  <c r="AF25" i="65"/>
  <c r="AF115" i="65" s="1"/>
  <c r="O77" i="41"/>
  <c r="O21" i="65"/>
  <c r="Z26" i="65"/>
  <c r="Z116" i="65" s="1"/>
  <c r="Z82" i="41"/>
  <c r="AB26" i="65"/>
  <c r="AB116" i="65" s="1"/>
  <c r="AB82" i="41"/>
  <c r="N161" i="74"/>
  <c r="N23" i="41" s="1"/>
  <c r="P161" i="74"/>
  <c r="P23" i="41" s="1"/>
  <c r="R81" i="41"/>
  <c r="R25" i="65"/>
  <c r="R115" i="65" s="1"/>
  <c r="K37" i="82"/>
  <c r="K126" i="65"/>
  <c r="K155" i="65" s="1"/>
  <c r="K60" i="105" s="1"/>
  <c r="K100" i="105" s="1"/>
  <c r="K144" i="65"/>
  <c r="K173" i="65" s="1"/>
  <c r="K78" i="105" s="1"/>
  <c r="K120" i="105" s="1"/>
  <c r="K135" i="65"/>
  <c r="K164" i="65" s="1"/>
  <c r="K69" i="105" s="1"/>
  <c r="K110" i="105" s="1"/>
  <c r="AA20" i="65"/>
  <c r="AA76" i="41"/>
  <c r="AC77" i="41"/>
  <c r="AC21" i="65"/>
  <c r="T82" i="41"/>
  <c r="T26" i="65"/>
  <c r="T116" i="65" s="1"/>
  <c r="U76" i="41"/>
  <c r="U20" i="65"/>
  <c r="AN145" i="65"/>
  <c r="AN174" i="65" s="1"/>
  <c r="AN79" i="105" s="1"/>
  <c r="AL38" i="82"/>
  <c r="AN127" i="65"/>
  <c r="AN156" i="65" s="1"/>
  <c r="AN61" i="105" s="1"/>
  <c r="AN101" i="105" s="1"/>
  <c r="J121" i="105"/>
  <c r="R125" i="65"/>
  <c r="R154" i="65" s="1"/>
  <c r="R59" i="105" s="1"/>
  <c r="R99" i="105" s="1"/>
  <c r="R143" i="65"/>
  <c r="R172" i="65" s="1"/>
  <c r="R77" i="105" s="1"/>
  <c r="R36" i="82"/>
  <c r="R134" i="65"/>
  <c r="R163" i="65" s="1"/>
  <c r="R68" i="105" s="1"/>
  <c r="U36" i="82"/>
  <c r="U143" i="65"/>
  <c r="U172" i="65" s="1"/>
  <c r="U77" i="105" s="1"/>
  <c r="U134" i="65"/>
  <c r="U163" i="65" s="1"/>
  <c r="U68" i="105" s="1"/>
  <c r="U125" i="65"/>
  <c r="U154" i="65" s="1"/>
  <c r="U59" i="105" s="1"/>
  <c r="U99" i="105" s="1"/>
  <c r="T143" i="65"/>
  <c r="T172" i="65" s="1"/>
  <c r="T77" i="105" s="1"/>
  <c r="T36" i="82"/>
  <c r="T125" i="65"/>
  <c r="T154" i="65" s="1"/>
  <c r="T59" i="105" s="1"/>
  <c r="T99" i="105" s="1"/>
  <c r="AI196" i="105"/>
  <c r="AH185" i="105"/>
  <c r="Q196" i="105"/>
  <c r="Q185" i="105"/>
  <c r="K196" i="105"/>
  <c r="AH196" i="105"/>
  <c r="K185" i="105"/>
  <c r="J188" i="105" l="1"/>
  <c r="T80" i="41"/>
  <c r="AG120" i="105"/>
  <c r="AG198" i="105"/>
  <c r="S80" i="41"/>
  <c r="S24" i="65"/>
  <c r="S114" i="65" s="1"/>
  <c r="AG110" i="105"/>
  <c r="AG187" i="105"/>
  <c r="AL23" i="65"/>
  <c r="V80" i="41"/>
  <c r="V24" i="65"/>
  <c r="V114" i="65" s="1"/>
  <c r="H78" i="41"/>
  <c r="U109" i="105"/>
  <c r="U186" i="105"/>
  <c r="U119" i="105"/>
  <c r="U197" i="105"/>
  <c r="T119" i="105"/>
  <c r="T197" i="105"/>
  <c r="T109" i="105"/>
  <c r="T186" i="105"/>
  <c r="H81" i="41"/>
  <c r="A4" i="73"/>
  <c r="J51" i="55"/>
  <c r="V38" i="82"/>
  <c r="V145" i="65"/>
  <c r="V174" i="65" s="1"/>
  <c r="V79" i="105" s="1"/>
  <c r="V136" i="65"/>
  <c r="V165" i="65" s="1"/>
  <c r="V70" i="105" s="1"/>
  <c r="V127" i="65"/>
  <c r="V156" i="65" s="1"/>
  <c r="V61" i="105" s="1"/>
  <c r="V101" i="105" s="1"/>
  <c r="AO23" i="65"/>
  <c r="AO79" i="41"/>
  <c r="AO83" i="41" s="1"/>
  <c r="W144" i="65"/>
  <c r="W173" i="65" s="1"/>
  <c r="W78" i="105" s="1"/>
  <c r="W37" i="82"/>
  <c r="W126" i="65"/>
  <c r="W155" i="65" s="1"/>
  <c r="W60" i="105" s="1"/>
  <c r="W100" i="105" s="1"/>
  <c r="AN199" i="105"/>
  <c r="AN121" i="105"/>
  <c r="AB38" i="82"/>
  <c r="AB145" i="65"/>
  <c r="AB174" i="65" s="1"/>
  <c r="AB79" i="105" s="1"/>
  <c r="AB127" i="65"/>
  <c r="AB156" i="65" s="1"/>
  <c r="AB61" i="105" s="1"/>
  <c r="AB101" i="105" s="1"/>
  <c r="P126" i="65"/>
  <c r="P155" i="65" s="1"/>
  <c r="P60" i="105" s="1"/>
  <c r="P100" i="105" s="1"/>
  <c r="P135" i="65"/>
  <c r="P164" i="65" s="1"/>
  <c r="P69" i="105" s="1"/>
  <c r="P37" i="82"/>
  <c r="P144" i="65"/>
  <c r="P173" i="65" s="1"/>
  <c r="P78" i="105" s="1"/>
  <c r="P80" i="41"/>
  <c r="P24" i="65"/>
  <c r="P114" i="65" s="1"/>
  <c r="AK23" i="65"/>
  <c r="AK79" i="41"/>
  <c r="AK83" i="41" s="1"/>
  <c r="X127" i="65"/>
  <c r="X156" i="65" s="1"/>
  <c r="X61" i="105" s="1"/>
  <c r="X101" i="105" s="1"/>
  <c r="X38" i="82"/>
  <c r="X145" i="65"/>
  <c r="X174" i="65" s="1"/>
  <c r="X79" i="105" s="1"/>
  <c r="AC80" i="41"/>
  <c r="AC24" i="65"/>
  <c r="AC114" i="65" s="1"/>
  <c r="H82" i="41"/>
  <c r="U136" i="65"/>
  <c r="U165" i="65" s="1"/>
  <c r="U70" i="105" s="1"/>
  <c r="U127" i="65"/>
  <c r="U156" i="65" s="1"/>
  <c r="U61" i="105" s="1"/>
  <c r="U101" i="105" s="1"/>
  <c r="U38" i="82"/>
  <c r="U145" i="65"/>
  <c r="U174" i="65" s="1"/>
  <c r="U79" i="105" s="1"/>
  <c r="AJ23" i="65"/>
  <c r="AJ79" i="41"/>
  <c r="AJ83" i="41" s="1"/>
  <c r="W38" i="82"/>
  <c r="W127" i="65"/>
  <c r="W156" i="65" s="1"/>
  <c r="W61" i="105" s="1"/>
  <c r="W101" i="105" s="1"/>
  <c r="W145" i="65"/>
  <c r="W174" i="65" s="1"/>
  <c r="W79" i="105" s="1"/>
  <c r="L126" i="65"/>
  <c r="L155" i="65" s="1"/>
  <c r="L60" i="105" s="1"/>
  <c r="L100" i="105" s="1"/>
  <c r="L135" i="65"/>
  <c r="L164" i="65" s="1"/>
  <c r="L69" i="105" s="1"/>
  <c r="L144" i="65"/>
  <c r="L173" i="65" s="1"/>
  <c r="L78" i="105" s="1"/>
  <c r="L37" i="82"/>
  <c r="J110" i="105"/>
  <c r="J187" i="105"/>
  <c r="AG23" i="65"/>
  <c r="AG79" i="41"/>
  <c r="AG83" i="41" s="1"/>
  <c r="W24" i="65"/>
  <c r="W114" i="65" s="1"/>
  <c r="W80" i="41"/>
  <c r="AJ121" i="105"/>
  <c r="AJ199" i="105"/>
  <c r="Y145" i="65"/>
  <c r="Y174" i="65" s="1"/>
  <c r="Y79" i="105" s="1"/>
  <c r="Y127" i="65"/>
  <c r="Y156" i="65" s="1"/>
  <c r="Y61" i="105" s="1"/>
  <c r="Y101" i="105" s="1"/>
  <c r="Y38" i="82"/>
  <c r="R144" i="65"/>
  <c r="R173" i="65" s="1"/>
  <c r="R78" i="105" s="1"/>
  <c r="R37" i="82"/>
  <c r="R135" i="65"/>
  <c r="R164" i="65" s="1"/>
  <c r="R69" i="105" s="1"/>
  <c r="R126" i="65"/>
  <c r="R155" i="65" s="1"/>
  <c r="R60" i="105" s="1"/>
  <c r="R100" i="105" s="1"/>
  <c r="N24" i="65"/>
  <c r="N114" i="65" s="1"/>
  <c r="N80" i="41"/>
  <c r="AE24" i="65"/>
  <c r="AE114" i="65" s="1"/>
  <c r="AE80" i="41"/>
  <c r="L145" i="65"/>
  <c r="L174" i="65" s="1"/>
  <c r="L79" i="105" s="1"/>
  <c r="L136" i="65"/>
  <c r="L165" i="65" s="1"/>
  <c r="L70" i="105" s="1"/>
  <c r="L38" i="82"/>
  <c r="L127" i="65"/>
  <c r="L156" i="65" s="1"/>
  <c r="L61" i="105" s="1"/>
  <c r="L101" i="105" s="1"/>
  <c r="H77" i="41"/>
  <c r="Q23" i="65"/>
  <c r="Q79" i="41"/>
  <c r="Q83" i="41" s="1"/>
  <c r="Y24" i="65"/>
  <c r="Y114" i="65" s="1"/>
  <c r="Y80" i="41"/>
  <c r="AJ111" i="105"/>
  <c r="AJ188" i="105"/>
  <c r="Z38" i="82"/>
  <c r="Z145" i="65"/>
  <c r="Z174" i="65" s="1"/>
  <c r="Z79" i="105" s="1"/>
  <c r="Z127" i="65"/>
  <c r="Z156" i="65" s="1"/>
  <c r="Z61" i="105" s="1"/>
  <c r="Z101" i="105" s="1"/>
  <c r="O24" i="65"/>
  <c r="O114" i="65" s="1"/>
  <c r="O80" i="41"/>
  <c r="AD37" i="82"/>
  <c r="AD126" i="65"/>
  <c r="AD155" i="65" s="1"/>
  <c r="AD60" i="105" s="1"/>
  <c r="AD100" i="105" s="1"/>
  <c r="AD144" i="65"/>
  <c r="AD173" i="65" s="1"/>
  <c r="AD78" i="105" s="1"/>
  <c r="H76" i="41"/>
  <c r="U37" i="82"/>
  <c r="U144" i="65"/>
  <c r="U173" i="65" s="1"/>
  <c r="U78" i="105" s="1"/>
  <c r="U126" i="65"/>
  <c r="U155" i="65" s="1"/>
  <c r="U60" i="105" s="1"/>
  <c r="U100" i="105" s="1"/>
  <c r="U135" i="65"/>
  <c r="U164" i="65" s="1"/>
  <c r="U69" i="105" s="1"/>
  <c r="AC38" i="82"/>
  <c r="AC127" i="65"/>
  <c r="AC156" i="65" s="1"/>
  <c r="AC61" i="105" s="1"/>
  <c r="AC101" i="105" s="1"/>
  <c r="AC145" i="65"/>
  <c r="AC174" i="65" s="1"/>
  <c r="AC79" i="105" s="1"/>
  <c r="AB144" i="65"/>
  <c r="AB173" i="65" s="1"/>
  <c r="AB78" i="105" s="1"/>
  <c r="AB126" i="65"/>
  <c r="AB155" i="65" s="1"/>
  <c r="AB60" i="105" s="1"/>
  <c r="AB100" i="105" s="1"/>
  <c r="AB37" i="82"/>
  <c r="M136" i="65"/>
  <c r="M165" i="65" s="1"/>
  <c r="M70" i="105" s="1"/>
  <c r="M145" i="65"/>
  <c r="M174" i="65" s="1"/>
  <c r="M79" i="105" s="1"/>
  <c r="M38" i="82"/>
  <c r="M127" i="65"/>
  <c r="M156" i="65" s="1"/>
  <c r="M61" i="105" s="1"/>
  <c r="M101" i="105" s="1"/>
  <c r="K79" i="41"/>
  <c r="K83" i="41" s="1"/>
  <c r="K23" i="65"/>
  <c r="Q36" i="82"/>
  <c r="Q125" i="65"/>
  <c r="Q154" i="65" s="1"/>
  <c r="Q59" i="105" s="1"/>
  <c r="Q99" i="105" s="1"/>
  <c r="Q134" i="65"/>
  <c r="Q163" i="65" s="1"/>
  <c r="Q68" i="105" s="1"/>
  <c r="Q109" i="105" s="1"/>
  <c r="Q143" i="65"/>
  <c r="Q172" i="65" s="1"/>
  <c r="Q77" i="105" s="1"/>
  <c r="Q119" i="105" s="1"/>
  <c r="Z24" i="65"/>
  <c r="Z114" i="65" s="1"/>
  <c r="Z80" i="41"/>
  <c r="J24" i="65"/>
  <c r="J114" i="65" s="1"/>
  <c r="J80" i="41"/>
  <c r="J83" i="41" s="1"/>
  <c r="T127" i="65"/>
  <c r="T156" i="65" s="1"/>
  <c r="T61" i="105" s="1"/>
  <c r="T101" i="105" s="1"/>
  <c r="T136" i="65"/>
  <c r="T165" i="65" s="1"/>
  <c r="T70" i="105" s="1"/>
  <c r="T145" i="65"/>
  <c r="T174" i="65" s="1"/>
  <c r="T79" i="105" s="1"/>
  <c r="T38" i="82"/>
  <c r="AE43" i="41"/>
  <c r="AF43" i="41"/>
  <c r="AC43" i="41"/>
  <c r="AB43" i="41"/>
  <c r="AD43" i="41"/>
  <c r="L24" i="65"/>
  <c r="L114" i="65" s="1"/>
  <c r="L80" i="41"/>
  <c r="AE145" i="65"/>
  <c r="AE174" i="65" s="1"/>
  <c r="AE79" i="105" s="1"/>
  <c r="AE127" i="65"/>
  <c r="AE156" i="65" s="1"/>
  <c r="AE61" i="105" s="1"/>
  <c r="AE101" i="105" s="1"/>
  <c r="AE38" i="82"/>
  <c r="AB24" i="65"/>
  <c r="AB114" i="65" s="1"/>
  <c r="AB80" i="41"/>
  <c r="X126" i="65"/>
  <c r="X155" i="65" s="1"/>
  <c r="X60" i="105" s="1"/>
  <c r="X100" i="105" s="1"/>
  <c r="X144" i="65"/>
  <c r="X173" i="65" s="1"/>
  <c r="X78" i="105" s="1"/>
  <c r="X37" i="82"/>
  <c r="AC126" i="65"/>
  <c r="AC155" i="65" s="1"/>
  <c r="AC60" i="105" s="1"/>
  <c r="AC100" i="105" s="1"/>
  <c r="AC144" i="65"/>
  <c r="AC173" i="65" s="1"/>
  <c r="AC78" i="105" s="1"/>
  <c r="AC37" i="82"/>
  <c r="J120" i="105"/>
  <c r="J198" i="105"/>
  <c r="M126" i="65"/>
  <c r="M155" i="65" s="1"/>
  <c r="M60" i="105" s="1"/>
  <c r="M100" i="105" s="1"/>
  <c r="M144" i="65"/>
  <c r="M173" i="65" s="1"/>
  <c r="M78" i="105" s="1"/>
  <c r="M135" i="65"/>
  <c r="M164" i="65" s="1"/>
  <c r="M69" i="105" s="1"/>
  <c r="M37" i="82"/>
  <c r="S38" i="82"/>
  <c r="S136" i="65"/>
  <c r="S165" i="65" s="1"/>
  <c r="S70" i="105" s="1"/>
  <c r="S145" i="65"/>
  <c r="S174" i="65" s="1"/>
  <c r="S79" i="105" s="1"/>
  <c r="S127" i="65"/>
  <c r="S156" i="65" s="1"/>
  <c r="S61" i="105" s="1"/>
  <c r="S101" i="105" s="1"/>
  <c r="O37" i="82"/>
  <c r="O144" i="65"/>
  <c r="O173" i="65" s="1"/>
  <c r="O78" i="105" s="1"/>
  <c r="O135" i="65"/>
  <c r="O164" i="65" s="1"/>
  <c r="O69" i="105" s="1"/>
  <c r="O126" i="65"/>
  <c r="O155" i="65" s="1"/>
  <c r="O60" i="105" s="1"/>
  <c r="O100" i="105" s="1"/>
  <c r="AL121" i="105"/>
  <c r="AL199" i="105"/>
  <c r="X24" i="65"/>
  <c r="X114" i="65" s="1"/>
  <c r="X80" i="41"/>
  <c r="T43" i="41"/>
  <c r="V43" i="41"/>
  <c r="R43" i="41"/>
  <c r="S43" i="41"/>
  <c r="U43" i="41"/>
  <c r="O127" i="65"/>
  <c r="O156" i="65" s="1"/>
  <c r="O61" i="105" s="1"/>
  <c r="O101" i="105" s="1"/>
  <c r="O38" i="82"/>
  <c r="O136" i="65"/>
  <c r="O165" i="65" s="1"/>
  <c r="O70" i="105" s="1"/>
  <c r="O145" i="65"/>
  <c r="O174" i="65" s="1"/>
  <c r="O79" i="105" s="1"/>
  <c r="S37" i="82"/>
  <c r="S126" i="65"/>
  <c r="S155" i="65" s="1"/>
  <c r="S60" i="105" s="1"/>
  <c r="S100" i="105" s="1"/>
  <c r="S135" i="65"/>
  <c r="S164" i="65" s="1"/>
  <c r="S69" i="105" s="1"/>
  <c r="S144" i="65"/>
  <c r="S173" i="65" s="1"/>
  <c r="S78" i="105" s="1"/>
  <c r="AD24" i="65"/>
  <c r="AD114" i="65" s="1"/>
  <c r="AD80" i="41"/>
  <c r="AI23" i="65"/>
  <c r="AI79" i="41"/>
  <c r="AI83" i="41" s="1"/>
  <c r="AD127" i="65"/>
  <c r="AD156" i="65" s="1"/>
  <c r="AD61" i="105" s="1"/>
  <c r="AD101" i="105" s="1"/>
  <c r="AD145" i="65"/>
  <c r="AD174" i="65" s="1"/>
  <c r="AD79" i="105" s="1"/>
  <c r="AD38" i="82"/>
  <c r="AN23" i="65"/>
  <c r="AN79" i="41"/>
  <c r="AN83" i="41" s="1"/>
  <c r="M43" i="41"/>
  <c r="L43" i="41"/>
  <c r="P43" i="41"/>
  <c r="O43" i="41"/>
  <c r="N43" i="41"/>
  <c r="AE126" i="65"/>
  <c r="AE155" i="65" s="1"/>
  <c r="AE60" i="105" s="1"/>
  <c r="AE100" i="105" s="1"/>
  <c r="AE37" i="82"/>
  <c r="AE144" i="65"/>
  <c r="AE173" i="65" s="1"/>
  <c r="AE78" i="105" s="1"/>
  <c r="N145" i="65"/>
  <c r="N174" i="65" s="1"/>
  <c r="N79" i="105" s="1"/>
  <c r="N38" i="82"/>
  <c r="N136" i="65"/>
  <c r="N165" i="65" s="1"/>
  <c r="N70" i="105" s="1"/>
  <c r="N127" i="65"/>
  <c r="N156" i="65" s="1"/>
  <c r="N61" i="105" s="1"/>
  <c r="N101" i="105" s="1"/>
  <c r="H165" i="74" a="1"/>
  <c r="H165" i="74" s="1"/>
  <c r="N135" i="65"/>
  <c r="N164" i="65" s="1"/>
  <c r="N69" i="105" s="1"/>
  <c r="N37" i="82"/>
  <c r="N144" i="65"/>
  <c r="N173" i="65" s="1"/>
  <c r="N78" i="105" s="1"/>
  <c r="N126" i="65"/>
  <c r="N155" i="65" s="1"/>
  <c r="N60" i="105" s="1"/>
  <c r="N100" i="105" s="1"/>
  <c r="AF144" i="65"/>
  <c r="AF173" i="65" s="1"/>
  <c r="AF78" i="105" s="1"/>
  <c r="AF126" i="65"/>
  <c r="AF155" i="65" s="1"/>
  <c r="AF60" i="105" s="1"/>
  <c r="AF100" i="105" s="1"/>
  <c r="AF37" i="82"/>
  <c r="M80" i="41"/>
  <c r="M24" i="65"/>
  <c r="M114" i="65" s="1"/>
  <c r="AM79" i="41"/>
  <c r="AM83" i="41" s="1"/>
  <c r="AM23" i="65"/>
  <c r="AF80" i="41"/>
  <c r="AF24" i="65"/>
  <c r="AF114" i="65" s="1"/>
  <c r="AH23" i="65"/>
  <c r="AH79" i="41"/>
  <c r="AH83" i="41" s="1"/>
  <c r="AA37" i="82"/>
  <c r="AA144" i="65"/>
  <c r="AA173" i="65" s="1"/>
  <c r="AA78" i="105" s="1"/>
  <c r="AA126" i="65"/>
  <c r="AA155" i="65" s="1"/>
  <c r="AA60" i="105" s="1"/>
  <c r="AA100" i="105" s="1"/>
  <c r="R38" i="82"/>
  <c r="R136" i="65"/>
  <c r="R165" i="65" s="1"/>
  <c r="R70" i="105" s="1"/>
  <c r="R127" i="65"/>
  <c r="R156" i="65" s="1"/>
  <c r="R61" i="105" s="1"/>
  <c r="R101" i="105" s="1"/>
  <c r="R145" i="65"/>
  <c r="R174" i="65" s="1"/>
  <c r="R79" i="105" s="1"/>
  <c r="AG36" i="82"/>
  <c r="AG134" i="65"/>
  <c r="AG163" i="65" s="1"/>
  <c r="AG68" i="105" s="1"/>
  <c r="AG143" i="65"/>
  <c r="AG172" i="65" s="1"/>
  <c r="AG77" i="105" s="1"/>
  <c r="AG125" i="65"/>
  <c r="AG154" i="65" s="1"/>
  <c r="AG59" i="105" s="1"/>
  <c r="AG99" i="105" s="1"/>
  <c r="X43" i="41"/>
  <c r="Y43" i="41"/>
  <c r="AA43" i="41"/>
  <c r="Z43" i="41"/>
  <c r="W43" i="41"/>
  <c r="AA38" i="82"/>
  <c r="AA145" i="65"/>
  <c r="AA174" i="65" s="1"/>
  <c r="AA79" i="105" s="1"/>
  <c r="AA127" i="65"/>
  <c r="AA156" i="65" s="1"/>
  <c r="AA61" i="105" s="1"/>
  <c r="AA101" i="105" s="1"/>
  <c r="Y144" i="65"/>
  <c r="Y173" i="65" s="1"/>
  <c r="Y78" i="105" s="1"/>
  <c r="Y37" i="82"/>
  <c r="Y126" i="65"/>
  <c r="Y155" i="65" s="1"/>
  <c r="Y60" i="105" s="1"/>
  <c r="Y100" i="105" s="1"/>
  <c r="A4" i="71"/>
  <c r="J50" i="55"/>
  <c r="V144" i="65"/>
  <c r="V173" i="65" s="1"/>
  <c r="V78" i="105" s="1"/>
  <c r="V135" i="65"/>
  <c r="V164" i="65" s="1"/>
  <c r="V69" i="105" s="1"/>
  <c r="V126" i="65"/>
  <c r="V155" i="65" s="1"/>
  <c r="V60" i="105" s="1"/>
  <c r="V100" i="105" s="1"/>
  <c r="V37" i="82"/>
  <c r="AF127" i="65"/>
  <c r="AF156" i="65" s="1"/>
  <c r="AF61" i="105" s="1"/>
  <c r="AF101" i="105" s="1"/>
  <c r="AF145" i="65"/>
  <c r="AF174" i="65" s="1"/>
  <c r="AF79" i="105" s="1"/>
  <c r="AF38" i="82"/>
  <c r="Z37" i="82"/>
  <c r="Z144" i="65"/>
  <c r="Z173" i="65" s="1"/>
  <c r="Z78" i="105" s="1"/>
  <c r="Z126" i="65"/>
  <c r="Z155" i="65" s="1"/>
  <c r="Z60" i="105" s="1"/>
  <c r="Z100" i="105" s="1"/>
  <c r="AA24" i="65"/>
  <c r="AA114" i="65" s="1"/>
  <c r="AA80" i="41"/>
  <c r="T126" i="65"/>
  <c r="T155" i="65" s="1"/>
  <c r="T60" i="105" s="1"/>
  <c r="T100" i="105" s="1"/>
  <c r="T37" i="82"/>
  <c r="T135" i="65"/>
  <c r="T164" i="65" s="1"/>
  <c r="T69" i="105" s="1"/>
  <c r="T144" i="65"/>
  <c r="T173" i="65" s="1"/>
  <c r="T78" i="105" s="1"/>
  <c r="P136" i="65"/>
  <c r="P165" i="65" s="1"/>
  <c r="P70" i="105" s="1"/>
  <c r="P127" i="65"/>
  <c r="P156" i="65" s="1"/>
  <c r="P61" i="105" s="1"/>
  <c r="P101" i="105" s="1"/>
  <c r="P145" i="65"/>
  <c r="P174" i="65" s="1"/>
  <c r="P79" i="105" s="1"/>
  <c r="P38" i="82"/>
  <c r="R109" i="105"/>
  <c r="R186" i="105"/>
  <c r="R119" i="105"/>
  <c r="R197" i="105"/>
  <c r="S36" i="82" l="1"/>
  <c r="S125" i="65"/>
  <c r="S154" i="65" s="1"/>
  <c r="S59" i="105" s="1"/>
  <c r="S99" i="105" s="1"/>
  <c r="S143" i="65"/>
  <c r="S172" i="65" s="1"/>
  <c r="S77" i="105" s="1"/>
  <c r="S134" i="65"/>
  <c r="S163" i="65" s="1"/>
  <c r="S68" i="105" s="1"/>
  <c r="AG119" i="105"/>
  <c r="AG197" i="105"/>
  <c r="AG109" i="105"/>
  <c r="AG186" i="105"/>
  <c r="V125" i="65"/>
  <c r="V154" i="65" s="1"/>
  <c r="V59" i="105" s="1"/>
  <c r="V99" i="105" s="1"/>
  <c r="V134" i="65"/>
  <c r="V163" i="65" s="1"/>
  <c r="V68" i="105" s="1"/>
  <c r="V143" i="65"/>
  <c r="V172" i="65" s="1"/>
  <c r="V77" i="105" s="1"/>
  <c r="V36" i="82"/>
  <c r="V120" i="105"/>
  <c r="V198" i="105"/>
  <c r="V111" i="105"/>
  <c r="V188" i="105"/>
  <c r="AF121" i="105"/>
  <c r="AF199" i="105"/>
  <c r="V121" i="105"/>
  <c r="V199" i="105"/>
  <c r="AA121" i="105"/>
  <c r="AA199" i="105"/>
  <c r="V110" i="105"/>
  <c r="V187" i="105"/>
  <c r="AA120" i="105"/>
  <c r="AA198" i="105"/>
  <c r="AF120" i="105"/>
  <c r="AF198" i="105"/>
  <c r="P111" i="105"/>
  <c r="P188" i="105"/>
  <c r="P120" i="105"/>
  <c r="P198" i="105"/>
  <c r="P110" i="105"/>
  <c r="P187" i="105"/>
  <c r="P121" i="105"/>
  <c r="P199" i="105"/>
  <c r="Z121" i="105"/>
  <c r="Z199" i="105"/>
  <c r="U110" i="105"/>
  <c r="U187" i="105"/>
  <c r="U111" i="105"/>
  <c r="U188" i="105"/>
  <c r="Z120" i="105"/>
  <c r="Z198" i="105"/>
  <c r="U120" i="105"/>
  <c r="U198" i="105"/>
  <c r="AE120" i="105"/>
  <c r="AE198" i="105"/>
  <c r="AE121" i="105"/>
  <c r="AE199" i="105"/>
  <c r="U121" i="105"/>
  <c r="U199" i="105"/>
  <c r="Z223" i="41" a="1"/>
  <c r="Z223" i="41" s="1"/>
  <c r="O121" i="105"/>
  <c r="O199" i="105"/>
  <c r="O111" i="105"/>
  <c r="O188" i="105"/>
  <c r="O110" i="105"/>
  <c r="O187" i="105"/>
  <c r="O120" i="105"/>
  <c r="O198" i="105"/>
  <c r="Y120" i="105"/>
  <c r="Y198" i="105"/>
  <c r="T111" i="105"/>
  <c r="T188" i="105"/>
  <c r="T121" i="105"/>
  <c r="T199" i="105"/>
  <c r="Y121" i="105"/>
  <c r="Y199" i="105"/>
  <c r="T110" i="105"/>
  <c r="T187" i="105"/>
  <c r="AD121" i="105"/>
  <c r="AD199" i="105"/>
  <c r="AD120" i="105"/>
  <c r="AD198" i="105"/>
  <c r="T120" i="105"/>
  <c r="T198" i="105"/>
  <c r="AO223" i="41" a="1"/>
  <c r="AO223" i="41" s="1"/>
  <c r="AO225" i="41" s="1"/>
  <c r="AO227" i="41" s="1"/>
  <c r="AO229" i="41" s="1"/>
  <c r="AB120" i="105"/>
  <c r="AB198" i="105"/>
  <c r="H101" i="105"/>
  <c r="W36" i="82"/>
  <c r="W143" i="65"/>
  <c r="W172" i="65" s="1"/>
  <c r="W77" i="105" s="1"/>
  <c r="W125" i="65"/>
  <c r="W154" i="65" s="1"/>
  <c r="W59" i="105" s="1"/>
  <c r="W99" i="105" s="1"/>
  <c r="L198" i="105"/>
  <c r="L120" i="105"/>
  <c r="Y23" i="65"/>
  <c r="Y79" i="41"/>
  <c r="Y83" i="41" s="1"/>
  <c r="R121" i="105"/>
  <c r="R199" i="105"/>
  <c r="N188" i="105"/>
  <c r="N111" i="105"/>
  <c r="N23" i="65"/>
  <c r="N79" i="41"/>
  <c r="N83" i="41" s="1"/>
  <c r="S23" i="65"/>
  <c r="S79" i="41"/>
  <c r="S83" i="41" s="1"/>
  <c r="M120" i="105"/>
  <c r="M198" i="105"/>
  <c r="AB23" i="65"/>
  <c r="AB79" i="41"/>
  <c r="AB83" i="41" s="1"/>
  <c r="X223" i="41" a="1"/>
  <c r="X223" i="41" s="1"/>
  <c r="AC199" i="105"/>
  <c r="AC121" i="105"/>
  <c r="O134" i="65"/>
  <c r="O163" i="65" s="1"/>
  <c r="O68" i="105" s="1"/>
  <c r="O143" i="65"/>
  <c r="O172" i="65" s="1"/>
  <c r="O77" i="105" s="1"/>
  <c r="O36" i="82"/>
  <c r="O125" i="65"/>
  <c r="O154" i="65" s="1"/>
  <c r="O59" i="105" s="1"/>
  <c r="O99" i="105" s="1"/>
  <c r="N36" i="82"/>
  <c r="N134" i="65"/>
  <c r="N163" i="65" s="1"/>
  <c r="N68" i="105" s="1"/>
  <c r="N143" i="65"/>
  <c r="N172" i="65" s="1"/>
  <c r="N77" i="105" s="1"/>
  <c r="N125" i="65"/>
  <c r="N154" i="65" s="1"/>
  <c r="N59" i="105" s="1"/>
  <c r="N99" i="105" s="1"/>
  <c r="L110" i="105"/>
  <c r="L187" i="105"/>
  <c r="AC143" i="65"/>
  <c r="AC172" i="65" s="1"/>
  <c r="AC77" i="105" s="1"/>
  <c r="AC125" i="65"/>
  <c r="AC154" i="65" s="1"/>
  <c r="AC59" i="105" s="1"/>
  <c r="AC99" i="105" s="1"/>
  <c r="AC36" i="82"/>
  <c r="Z79" i="41"/>
  <c r="Z83" i="41" s="1"/>
  <c r="Z23" i="65"/>
  <c r="AA23" i="65"/>
  <c r="AA79" i="41"/>
  <c r="AA83" i="41" s="1"/>
  <c r="M187" i="105"/>
  <c r="M110" i="105"/>
  <c r="N120" i="105"/>
  <c r="N198" i="105"/>
  <c r="M199" i="105"/>
  <c r="M121" i="105"/>
  <c r="Y36" i="82"/>
  <c r="Y125" i="65"/>
  <c r="Y154" i="65" s="1"/>
  <c r="Y59" i="105" s="1"/>
  <c r="Y99" i="105" s="1"/>
  <c r="Y143" i="65"/>
  <c r="Y172" i="65" s="1"/>
  <c r="Y77" i="105" s="1"/>
  <c r="H100" i="105"/>
  <c r="R111" i="105"/>
  <c r="R188" i="105"/>
  <c r="N121" i="105"/>
  <c r="N199" i="105"/>
  <c r="P23" i="65"/>
  <c r="P79" i="41"/>
  <c r="P83" i="41" s="1"/>
  <c r="S120" i="105"/>
  <c r="S198" i="105"/>
  <c r="V23" i="65"/>
  <c r="V79" i="41"/>
  <c r="V83" i="41" s="1"/>
  <c r="S188" i="105"/>
  <c r="S111" i="105"/>
  <c r="X120" i="105"/>
  <c r="X198" i="105"/>
  <c r="AF23" i="65"/>
  <c r="AF79" i="41"/>
  <c r="AF83" i="41" s="1"/>
  <c r="J143" i="65"/>
  <c r="J172" i="65" s="1"/>
  <c r="J77" i="105" s="1"/>
  <c r="J134" i="65"/>
  <c r="J163" i="65" s="1"/>
  <c r="J68" i="105" s="1"/>
  <c r="J36" i="82"/>
  <c r="J125" i="65"/>
  <c r="J154" i="65" s="1"/>
  <c r="J59" i="105" s="1"/>
  <c r="J99" i="105" s="1"/>
  <c r="M188" i="105"/>
  <c r="M111" i="105"/>
  <c r="L199" i="105"/>
  <c r="L121" i="105"/>
  <c r="R110" i="105"/>
  <c r="R187" i="105"/>
  <c r="W121" i="105"/>
  <c r="W199" i="105"/>
  <c r="X199" i="105"/>
  <c r="X121" i="105"/>
  <c r="AB121" i="105"/>
  <c r="AB199" i="105"/>
  <c r="W120" i="105"/>
  <c r="W198" i="105"/>
  <c r="U23" i="65"/>
  <c r="U79" i="41"/>
  <c r="U83" i="41" s="1"/>
  <c r="X125" i="65"/>
  <c r="X154" i="65" s="1"/>
  <c r="X59" i="105" s="1"/>
  <c r="X99" i="105" s="1"/>
  <c r="X36" i="82"/>
  <c r="X143" i="65"/>
  <c r="X172" i="65" s="1"/>
  <c r="X77" i="105" s="1"/>
  <c r="AC120" i="105"/>
  <c r="AC198" i="105"/>
  <c r="AB143" i="65"/>
  <c r="AB172" i="65" s="1"/>
  <c r="AB77" i="105" s="1"/>
  <c r="AB36" i="82"/>
  <c r="AB125" i="65"/>
  <c r="AB154" i="65" s="1"/>
  <c r="AB59" i="105" s="1"/>
  <c r="AB99" i="105" s="1"/>
  <c r="AD23" i="65"/>
  <c r="AD79" i="41"/>
  <c r="AD83" i="41" s="1"/>
  <c r="X23" i="65"/>
  <c r="X79" i="41"/>
  <c r="X83" i="41" s="1"/>
  <c r="M125" i="65"/>
  <c r="M154" i="65" s="1"/>
  <c r="M59" i="105" s="1"/>
  <c r="M99" i="105" s="1"/>
  <c r="M36" i="82"/>
  <c r="M134" i="65"/>
  <c r="M163" i="65" s="1"/>
  <c r="M68" i="105" s="1"/>
  <c r="M143" i="65"/>
  <c r="M172" i="65" s="1"/>
  <c r="M77" i="105" s="1"/>
  <c r="O79" i="41"/>
  <c r="O83" i="41" s="1"/>
  <c r="O23" i="65"/>
  <c r="AD36" i="82"/>
  <c r="AD125" i="65"/>
  <c r="AD154" i="65" s="1"/>
  <c r="AD59" i="105" s="1"/>
  <c r="AD99" i="105" s="1"/>
  <c r="AD143" i="65"/>
  <c r="AD172" i="65" s="1"/>
  <c r="AD77" i="105" s="1"/>
  <c r="R79" i="41"/>
  <c r="R83" i="41" s="1"/>
  <c r="R23" i="65"/>
  <c r="S199" i="105"/>
  <c r="S121" i="105"/>
  <c r="AC79" i="41"/>
  <c r="AC83" i="41" s="1"/>
  <c r="AC23" i="65"/>
  <c r="H80" i="41"/>
  <c r="L111" i="105"/>
  <c r="L188" i="105"/>
  <c r="P125" i="65"/>
  <c r="P154" i="65" s="1"/>
  <c r="P59" i="105" s="1"/>
  <c r="P99" i="105" s="1"/>
  <c r="P134" i="65"/>
  <c r="P163" i="65" s="1"/>
  <c r="P68" i="105" s="1"/>
  <c r="P36" i="82"/>
  <c r="P143" i="65"/>
  <c r="P172" i="65" s="1"/>
  <c r="P77" i="105" s="1"/>
  <c r="AA36" i="82"/>
  <c r="AA125" i="65"/>
  <c r="AA154" i="65" s="1"/>
  <c r="AA59" i="105" s="1"/>
  <c r="AA99" i="105" s="1"/>
  <c r="AA143" i="65"/>
  <c r="AA172" i="65" s="1"/>
  <c r="AA77" i="105" s="1"/>
  <c r="W23" i="65"/>
  <c r="W79" i="41"/>
  <c r="W83" i="41" s="1"/>
  <c r="AF143" i="65"/>
  <c r="AF172" i="65" s="1"/>
  <c r="AF77" i="105" s="1"/>
  <c r="AF125" i="65"/>
  <c r="AF154" i="65" s="1"/>
  <c r="AF59" i="105" s="1"/>
  <c r="AF99" i="105" s="1"/>
  <c r="AF36" i="82"/>
  <c r="N110" i="105"/>
  <c r="N187" i="105"/>
  <c r="L79" i="41"/>
  <c r="W223" i="41" a="1"/>
  <c r="W223" i="41" s="1"/>
  <c r="W225" i="41" s="1"/>
  <c r="AL223" i="41" a="1"/>
  <c r="AL223" i="41" s="1"/>
  <c r="AL225" i="41" s="1"/>
  <c r="Y223" i="41" a="1"/>
  <c r="Y223" i="41" s="1"/>
  <c r="M223" i="41" a="1"/>
  <c r="M223" i="41" s="1"/>
  <c r="AI223" i="41" a="1"/>
  <c r="AI223" i="41" s="1"/>
  <c r="AI225" i="41" s="1"/>
  <c r="O223" i="41" a="1"/>
  <c r="O223" i="41" s="1"/>
  <c r="U223" i="41" a="1"/>
  <c r="U223" i="41" s="1"/>
  <c r="R223" i="41" a="1"/>
  <c r="R223" i="41" s="1"/>
  <c r="R225" i="41" s="1"/>
  <c r="AJ223" i="41" a="1"/>
  <c r="AJ223" i="41" s="1"/>
  <c r="AJ225" i="41" s="1"/>
  <c r="AC223" i="41" a="1"/>
  <c r="AC223" i="41" s="1"/>
  <c r="L223" i="41" a="1"/>
  <c r="L223" i="41" s="1"/>
  <c r="L225" i="41" s="1"/>
  <c r="AH223" i="41" a="1"/>
  <c r="AH223" i="41" s="1"/>
  <c r="AH225" i="41" s="1"/>
  <c r="AN223" i="41" a="1"/>
  <c r="AN223" i="41" s="1"/>
  <c r="AN225" i="41" s="1"/>
  <c r="AD223" i="41" a="1"/>
  <c r="AD223" i="41" s="1"/>
  <c r="P223" i="41" a="1"/>
  <c r="P223" i="41" s="1"/>
  <c r="J223" i="41" a="1"/>
  <c r="J223" i="41" s="1"/>
  <c r="AA223" i="41" a="1"/>
  <c r="AA223" i="41" s="1"/>
  <c r="AG223" i="41" a="1"/>
  <c r="AG223" i="41" s="1"/>
  <c r="AG225" i="41" s="1"/>
  <c r="AF223" i="41" a="1"/>
  <c r="AF223" i="41" s="1"/>
  <c r="AB223" i="41" a="1"/>
  <c r="AB223" i="41" s="1"/>
  <c r="AB225" i="41" s="1"/>
  <c r="AK223" i="41" a="1"/>
  <c r="AK223" i="41" s="1"/>
  <c r="AK225" i="41" s="1"/>
  <c r="L23" i="65"/>
  <c r="K223" i="41" a="1"/>
  <c r="K223" i="41" s="1"/>
  <c r="K225" i="41" s="1"/>
  <c r="N223" i="41" a="1"/>
  <c r="N223" i="41" s="1"/>
  <c r="T223" i="41" a="1"/>
  <c r="T223" i="41" s="1"/>
  <c r="AE223" i="41" a="1"/>
  <c r="AE223" i="41" s="1"/>
  <c r="S223" i="41" a="1"/>
  <c r="S223" i="41" s="1"/>
  <c r="Q223" i="41" a="1"/>
  <c r="Q223" i="41" s="1"/>
  <c r="Q225" i="41" s="1"/>
  <c r="S110" i="105"/>
  <c r="S187" i="105"/>
  <c r="T79" i="41"/>
  <c r="T83" i="41" s="1"/>
  <c r="T23" i="65"/>
  <c r="AE23" i="65"/>
  <c r="AE79" i="41"/>
  <c r="AE83" i="41" s="1"/>
  <c r="AM223" i="41" a="1"/>
  <c r="AM223" i="41" s="1"/>
  <c r="AM225" i="41" s="1"/>
  <c r="A4" i="74"/>
  <c r="J53" i="55"/>
  <c r="M23" i="65"/>
  <c r="M79" i="41"/>
  <c r="M83" i="41" s="1"/>
  <c r="L36" i="82"/>
  <c r="L143" i="65"/>
  <c r="L172" i="65" s="1"/>
  <c r="L77" i="105" s="1"/>
  <c r="L125" i="65"/>
  <c r="L154" i="65" s="1"/>
  <c r="L59" i="105" s="1"/>
  <c r="L99" i="105" s="1"/>
  <c r="L134" i="65"/>
  <c r="L163" i="65" s="1"/>
  <c r="L68" i="105" s="1"/>
  <c r="V223" i="41" a="1"/>
  <c r="V223" i="41" s="1"/>
  <c r="Z125" i="65"/>
  <c r="Z154" i="65" s="1"/>
  <c r="Z59" i="105" s="1"/>
  <c r="Z99" i="105" s="1"/>
  <c r="Z143" i="65"/>
  <c r="Z172" i="65" s="1"/>
  <c r="Z77" i="105" s="1"/>
  <c r="Z36" i="82"/>
  <c r="AE143" i="65"/>
  <c r="AE172" i="65" s="1"/>
  <c r="AE77" i="105" s="1"/>
  <c r="AE36" i="82"/>
  <c r="AE125" i="65"/>
  <c r="AE154" i="65" s="1"/>
  <c r="AE59" i="105" s="1"/>
  <c r="AE99" i="105" s="1"/>
  <c r="R120" i="105"/>
  <c r="R198" i="105"/>
  <c r="Q182" i="105"/>
  <c r="AH194" i="105"/>
  <c r="K184" i="105"/>
  <c r="AH193" i="105"/>
  <c r="Q184" i="105"/>
  <c r="AI193" i="105"/>
  <c r="K182" i="105"/>
  <c r="AI194" i="105"/>
  <c r="AH195" i="105"/>
  <c r="Q195" i="105"/>
  <c r="K193" i="105"/>
  <c r="Q193" i="105"/>
  <c r="AH182" i="105"/>
  <c r="AI195" i="105"/>
  <c r="Q194" i="105"/>
  <c r="AH184" i="105"/>
  <c r="K195" i="105"/>
  <c r="Q183" i="105"/>
  <c r="AH183" i="105"/>
  <c r="S186" i="105" l="1"/>
  <c r="S109" i="105"/>
  <c r="S119" i="105"/>
  <c r="S197" i="105"/>
  <c r="V119" i="105"/>
  <c r="V197" i="105"/>
  <c r="V186" i="105"/>
  <c r="V109" i="105"/>
  <c r="AA119" i="105"/>
  <c r="AA197" i="105"/>
  <c r="AF119" i="105"/>
  <c r="AF197" i="105"/>
  <c r="P119" i="105"/>
  <c r="P197" i="105"/>
  <c r="P109" i="105"/>
  <c r="P186" i="105"/>
  <c r="Z119" i="105"/>
  <c r="Z197" i="105"/>
  <c r="AE119" i="105"/>
  <c r="AE197" i="105"/>
  <c r="O119" i="105"/>
  <c r="O197" i="105"/>
  <c r="O109" i="105"/>
  <c r="O186" i="105"/>
  <c r="AO416" i="41"/>
  <c r="AO35" i="65" s="1"/>
  <c r="AO113" i="65" s="1"/>
  <c r="AO124" i="65" s="1"/>
  <c r="AO153" i="65" s="1"/>
  <c r="AO58" i="105" s="1"/>
  <c r="AO98" i="105" s="1"/>
  <c r="AO238" i="41"/>
  <c r="AO425" i="41"/>
  <c r="K200" i="105"/>
  <c r="Y119" i="105"/>
  <c r="Y197" i="105"/>
  <c r="AD119" i="105"/>
  <c r="AD197" i="105"/>
  <c r="L83" i="41"/>
  <c r="H83" i="41" s="1"/>
  <c r="H79" i="41"/>
  <c r="M109" i="105"/>
  <c r="M186" i="105"/>
  <c r="X197" i="105"/>
  <c r="X119" i="105"/>
  <c r="N119" i="105"/>
  <c r="N197" i="105"/>
  <c r="H120" i="105"/>
  <c r="L119" i="105"/>
  <c r="L197" i="105"/>
  <c r="AM227" i="41"/>
  <c r="AM229" i="41" s="1"/>
  <c r="AM416" i="41"/>
  <c r="AM35" i="65" s="1"/>
  <c r="AM113" i="65" s="1"/>
  <c r="AM124" i="65" s="1"/>
  <c r="AM153" i="65" s="1"/>
  <c r="AM58" i="105" s="1"/>
  <c r="AM98" i="105" s="1"/>
  <c r="K227" i="41"/>
  <c r="K229" i="41" s="1"/>
  <c r="K416" i="41"/>
  <c r="K35" i="65" s="1"/>
  <c r="K113" i="65" s="1"/>
  <c r="L227" i="41"/>
  <c r="L229" i="41" s="1"/>
  <c r="L416" i="41"/>
  <c r="L35" i="65" s="1"/>
  <c r="L113" i="65" s="1"/>
  <c r="AI227" i="41"/>
  <c r="AI229" i="41" s="1"/>
  <c r="AI416" i="41"/>
  <c r="AI35" i="65" s="1"/>
  <c r="AI113" i="65" s="1"/>
  <c r="H99" i="105"/>
  <c r="N109" i="105"/>
  <c r="N186" i="105"/>
  <c r="Q416" i="41"/>
  <c r="Q35" i="65" s="1"/>
  <c r="Q113" i="65" s="1"/>
  <c r="Q227" i="41"/>
  <c r="Q229" i="41" s="1"/>
  <c r="AK227" i="41"/>
  <c r="AK229" i="41" s="1"/>
  <c r="AK416" i="41"/>
  <c r="AK35" i="65" s="1"/>
  <c r="AK113" i="65" s="1"/>
  <c r="AK124" i="65" s="1"/>
  <c r="AK153" i="65" s="1"/>
  <c r="AK58" i="105" s="1"/>
  <c r="AK98" i="105" s="1"/>
  <c r="AJ416" i="41"/>
  <c r="AJ35" i="65" s="1"/>
  <c r="AJ113" i="65" s="1"/>
  <c r="AJ227" i="41"/>
  <c r="AJ229" i="41" s="1"/>
  <c r="AB197" i="105"/>
  <c r="AB119" i="105"/>
  <c r="H121" i="105"/>
  <c r="J109" i="105"/>
  <c r="J186" i="105"/>
  <c r="W197" i="105"/>
  <c r="W119" i="105"/>
  <c r="AH416" i="41"/>
  <c r="AH35" i="65" s="1"/>
  <c r="AH113" i="65" s="1"/>
  <c r="AH227" i="41"/>
  <c r="AH229" i="41" s="1"/>
  <c r="AB227" i="41"/>
  <c r="AB229" i="41" s="1"/>
  <c r="AB416" i="41"/>
  <c r="AB35" i="65" s="1"/>
  <c r="AB113" i="65" s="1"/>
  <c r="R227" i="41"/>
  <c r="R229" i="41" s="1"/>
  <c r="R416" i="41"/>
  <c r="R35" i="65" s="1"/>
  <c r="R113" i="65" s="1"/>
  <c r="AL416" i="41"/>
  <c r="AL35" i="65" s="1"/>
  <c r="AL113" i="65" s="1"/>
  <c r="AL227" i="41"/>
  <c r="AL229" i="41" s="1"/>
  <c r="H111" i="105"/>
  <c r="J119" i="105"/>
  <c r="J197" i="105"/>
  <c r="H110" i="105"/>
  <c r="AG416" i="41"/>
  <c r="AG35" i="65" s="1"/>
  <c r="AG113" i="65" s="1"/>
  <c r="AG227" i="41"/>
  <c r="AG229" i="41" s="1"/>
  <c r="AC197" i="105"/>
  <c r="AC119" i="105"/>
  <c r="L109" i="105"/>
  <c r="L186" i="105"/>
  <c r="AN227" i="41"/>
  <c r="AN229" i="41" s="1"/>
  <c r="AN416" i="41"/>
  <c r="AN35" i="65" s="1"/>
  <c r="AN113" i="65" s="1"/>
  <c r="W227" i="41"/>
  <c r="W229" i="41" s="1"/>
  <c r="W416" i="41"/>
  <c r="W35" i="65" s="1"/>
  <c r="W113" i="65" s="1"/>
  <c r="M119" i="105"/>
  <c r="M197" i="105"/>
  <c r="AH200" i="105"/>
  <c r="Q200" i="105"/>
  <c r="Q189" i="105"/>
  <c r="AH189" i="105"/>
  <c r="K183" i="105"/>
  <c r="K189" i="105" s="1"/>
  <c r="AI200" i="105"/>
  <c r="AO252" i="41" l="1"/>
  <c r="AO275" i="41"/>
  <c r="AO404" i="41"/>
  <c r="AO413" i="41" s="1"/>
  <c r="AO32" i="65" s="1"/>
  <c r="AO110" i="65" s="1"/>
  <c r="AO121" i="65" s="1"/>
  <c r="AO150" i="65" s="1"/>
  <c r="AO55" i="105" s="1"/>
  <c r="AO95" i="105" s="1"/>
  <c r="AO273" i="41"/>
  <c r="AO250" i="41"/>
  <c r="AO406" i="41"/>
  <c r="AO415" i="41" s="1"/>
  <c r="AO34" i="65" s="1"/>
  <c r="AO112" i="65" s="1"/>
  <c r="AO123" i="65" s="1"/>
  <c r="AO152" i="65" s="1"/>
  <c r="AO57" i="105" s="1"/>
  <c r="AO97" i="105" s="1"/>
  <c r="AO270" i="41"/>
  <c r="AO405" i="41"/>
  <c r="AO414" i="41" s="1"/>
  <c r="AO33" i="65" s="1"/>
  <c r="AO111" i="65" s="1"/>
  <c r="AO122" i="65" s="1"/>
  <c r="AO151" i="65" s="1"/>
  <c r="AO56" i="105" s="1"/>
  <c r="AO96" i="105" s="1"/>
  <c r="AO251" i="41"/>
  <c r="AO268" i="41"/>
  <c r="AO274" i="41"/>
  <c r="AO269" i="41"/>
  <c r="W35" i="82"/>
  <c r="W142" i="65"/>
  <c r="W171" i="65" s="1"/>
  <c r="W76" i="105" s="1"/>
  <c r="W124" i="65"/>
  <c r="W153" i="65" s="1"/>
  <c r="W58" i="105" s="1"/>
  <c r="W98" i="105" s="1"/>
  <c r="Q124" i="65"/>
  <c r="Q153" i="65" s="1"/>
  <c r="Q58" i="105" s="1"/>
  <c r="Q98" i="105" s="1"/>
  <c r="Q35" i="82"/>
  <c r="Q142" i="65"/>
  <c r="Q171" i="65" s="1"/>
  <c r="Q76" i="105" s="1"/>
  <c r="Q118" i="105" s="1"/>
  <c r="Q133" i="65"/>
  <c r="Q162" i="65" s="1"/>
  <c r="Q67" i="105" s="1"/>
  <c r="Q108" i="105" s="1"/>
  <c r="AI238" i="41"/>
  <c r="AI425" i="41"/>
  <c r="AM238" i="41"/>
  <c r="AM425" i="41"/>
  <c r="R425" i="41"/>
  <c r="R238" i="41"/>
  <c r="AJ238" i="41"/>
  <c r="AJ425" i="41"/>
  <c r="L35" i="82"/>
  <c r="L133" i="65"/>
  <c r="L162" i="65" s="1"/>
  <c r="L67" i="105" s="1"/>
  <c r="L142" i="65"/>
  <c r="L171" i="65" s="1"/>
  <c r="L76" i="105" s="1"/>
  <c r="L124" i="65"/>
  <c r="L153" i="65" s="1"/>
  <c r="L58" i="105" s="1"/>
  <c r="L98" i="105" s="1"/>
  <c r="W238" i="41"/>
  <c r="W425" i="41"/>
  <c r="AB238" i="41"/>
  <c r="AB425" i="41"/>
  <c r="H109" i="105"/>
  <c r="K35" i="82"/>
  <c r="K124" i="65"/>
  <c r="K153" i="65" s="1"/>
  <c r="K58" i="105" s="1"/>
  <c r="K98" i="105" s="1"/>
  <c r="K142" i="65"/>
  <c r="K171" i="65" s="1"/>
  <c r="K76" i="105" s="1"/>
  <c r="K118" i="105" s="1"/>
  <c r="K133" i="65"/>
  <c r="K162" i="65" s="1"/>
  <c r="K67" i="105" s="1"/>
  <c r="K108" i="105" s="1"/>
  <c r="AB35" i="82"/>
  <c r="AB124" i="65"/>
  <c r="AB153" i="65" s="1"/>
  <c r="AB58" i="105" s="1"/>
  <c r="AB98" i="105" s="1"/>
  <c r="AB142" i="65"/>
  <c r="AB171" i="65" s="1"/>
  <c r="AB76" i="105" s="1"/>
  <c r="L425" i="41"/>
  <c r="L238" i="41"/>
  <c r="AN124" i="65"/>
  <c r="AN153" i="65" s="1"/>
  <c r="AN58" i="105" s="1"/>
  <c r="AN98" i="105" s="1"/>
  <c r="AN142" i="65"/>
  <c r="AN171" i="65" s="1"/>
  <c r="AN76" i="105" s="1"/>
  <c r="AL35" i="82"/>
  <c r="AG294" i="41"/>
  <c r="AG296" i="41" s="1"/>
  <c r="AG425" i="41"/>
  <c r="AG238" i="41"/>
  <c r="AL425" i="41"/>
  <c r="AL238" i="41"/>
  <c r="AH238" i="41"/>
  <c r="AH425" i="41"/>
  <c r="AK238" i="41"/>
  <c r="AK425" i="41"/>
  <c r="K425" i="41"/>
  <c r="K238" i="41"/>
  <c r="Q294" i="41"/>
  <c r="Q296" i="41" s="1"/>
  <c r="AB294" i="41"/>
  <c r="AB296" i="41" s="1"/>
  <c r="K294" i="41"/>
  <c r="K296" i="41" s="1"/>
  <c r="AO294" i="41"/>
  <c r="AO296" i="41" s="1"/>
  <c r="AM294" i="41"/>
  <c r="AM296" i="41" s="1"/>
  <c r="AJ294" i="41"/>
  <c r="AJ296" i="41" s="1"/>
  <c r="W294" i="41"/>
  <c r="W296" i="41" s="1"/>
  <c r="AH294" i="41"/>
  <c r="AH296" i="41" s="1"/>
  <c r="R294" i="41"/>
  <c r="R296" i="41" s="1"/>
  <c r="AK294" i="41"/>
  <c r="AK296" i="41" s="1"/>
  <c r="AL294" i="41"/>
  <c r="AL296" i="41" s="1"/>
  <c r="AI294" i="41"/>
  <c r="AI296" i="41" s="1"/>
  <c r="AN294" i="41"/>
  <c r="AN296" i="41" s="1"/>
  <c r="L294" i="41"/>
  <c r="L296" i="41" s="1"/>
  <c r="R35" i="82"/>
  <c r="R124" i="65"/>
  <c r="R153" i="65" s="1"/>
  <c r="R58" i="105" s="1"/>
  <c r="R98" i="105" s="1"/>
  <c r="R133" i="65"/>
  <c r="R162" i="65" s="1"/>
  <c r="R67" i="105" s="1"/>
  <c r="R142" i="65"/>
  <c r="R171" i="65" s="1"/>
  <c r="R76" i="105" s="1"/>
  <c r="H119" i="105"/>
  <c r="AJ133" i="65"/>
  <c r="AJ162" i="65" s="1"/>
  <c r="AJ67" i="105" s="1"/>
  <c r="AJ35" i="82"/>
  <c r="AJ142" i="65"/>
  <c r="AJ171" i="65" s="1"/>
  <c r="AJ76" i="105" s="1"/>
  <c r="AJ124" i="65"/>
  <c r="AJ153" i="65" s="1"/>
  <c r="AJ58" i="105" s="1"/>
  <c r="AJ98" i="105" s="1"/>
  <c r="AN425" i="41"/>
  <c r="AN238" i="41"/>
  <c r="AG35" i="82"/>
  <c r="AG124" i="65"/>
  <c r="AG153" i="65" s="1"/>
  <c r="AG58" i="105" s="1"/>
  <c r="AG98" i="105" s="1"/>
  <c r="AG142" i="65"/>
  <c r="AG171" i="65" s="1"/>
  <c r="AG76" i="105" s="1"/>
  <c r="AG133" i="65"/>
  <c r="AG162" i="65" s="1"/>
  <c r="AG67" i="105" s="1"/>
  <c r="AL124" i="65"/>
  <c r="AL153" i="65" s="1"/>
  <c r="AL58" i="105" s="1"/>
  <c r="AL98" i="105" s="1"/>
  <c r="AL142" i="65"/>
  <c r="AL171" i="65" s="1"/>
  <c r="AL76" i="105" s="1"/>
  <c r="AK35" i="82"/>
  <c r="AH124" i="65"/>
  <c r="AH153" i="65" s="1"/>
  <c r="AH58" i="105" s="1"/>
  <c r="AH98" i="105" s="1"/>
  <c r="AH142" i="65"/>
  <c r="AH171" i="65" s="1"/>
  <c r="AH76" i="105" s="1"/>
  <c r="AH118" i="105" s="1"/>
  <c r="AH35" i="82"/>
  <c r="AH133" i="65"/>
  <c r="AH162" i="65" s="1"/>
  <c r="AH67" i="105" s="1"/>
  <c r="AH108" i="105" s="1"/>
  <c r="Q238" i="41"/>
  <c r="Q425" i="41"/>
  <c r="AI35" i="82"/>
  <c r="AI142" i="65"/>
  <c r="AI171" i="65" s="1"/>
  <c r="AI76" i="105" s="1"/>
  <c r="AI118" i="105" s="1"/>
  <c r="AI124" i="65"/>
  <c r="AI153" i="65" s="1"/>
  <c r="AI58" i="105" s="1"/>
  <c r="AI98" i="105" s="1"/>
  <c r="H85" i="105"/>
  <c r="H128" i="105" s="1"/>
  <c r="H85" i="41"/>
  <c r="AG108" i="105" l="1"/>
  <c r="AG185" i="105"/>
  <c r="AG118" i="105"/>
  <c r="AG196" i="105"/>
  <c r="AO102" i="105"/>
  <c r="AL196" i="105"/>
  <c r="AL118" i="105"/>
  <c r="AN270" i="41"/>
  <c r="AN273" i="41"/>
  <c r="AN274" i="41"/>
  <c r="AN251" i="41"/>
  <c r="AN404" i="41"/>
  <c r="AN413" i="41" s="1"/>
  <c r="AN32" i="65" s="1"/>
  <c r="AN110" i="65" s="1"/>
  <c r="AN275" i="41"/>
  <c r="AN250" i="41"/>
  <c r="AN406" i="41"/>
  <c r="AN415" i="41" s="1"/>
  <c r="AN34" i="65" s="1"/>
  <c r="AN112" i="65" s="1"/>
  <c r="AN269" i="41"/>
  <c r="AN252" i="41"/>
  <c r="AN268" i="41"/>
  <c r="AN405" i="41"/>
  <c r="AN414" i="41" s="1"/>
  <c r="AN33" i="65" s="1"/>
  <c r="AN111" i="65" s="1"/>
  <c r="AH274" i="41"/>
  <c r="AH406" i="41"/>
  <c r="AH415" i="41" s="1"/>
  <c r="AH34" i="65" s="1"/>
  <c r="AH112" i="65" s="1"/>
  <c r="AH270" i="41"/>
  <c r="AH404" i="41"/>
  <c r="AH413" i="41" s="1"/>
  <c r="AH32" i="65" s="1"/>
  <c r="AH110" i="65" s="1"/>
  <c r="AH250" i="41"/>
  <c r="AH405" i="41"/>
  <c r="AH414" i="41" s="1"/>
  <c r="AH33" i="65" s="1"/>
  <c r="AH111" i="65" s="1"/>
  <c r="AH252" i="41"/>
  <c r="AH275" i="41"/>
  <c r="AH268" i="41"/>
  <c r="AH251" i="41"/>
  <c r="AH273" i="41"/>
  <c r="AH269" i="41"/>
  <c r="L196" i="105"/>
  <c r="L118" i="105"/>
  <c r="R196" i="105"/>
  <c r="R118" i="105"/>
  <c r="K273" i="41"/>
  <c r="K251" i="41"/>
  <c r="K406" i="41"/>
  <c r="K250" i="41"/>
  <c r="K270" i="41"/>
  <c r="K275" i="41"/>
  <c r="K268" i="41"/>
  <c r="K274" i="41"/>
  <c r="K269" i="41"/>
  <c r="K252" i="41"/>
  <c r="K404" i="41"/>
  <c r="K405" i="41"/>
  <c r="AL250" i="41"/>
  <c r="AL270" i="41"/>
  <c r="AL404" i="41"/>
  <c r="AL413" i="41" s="1"/>
  <c r="AL32" i="65" s="1"/>
  <c r="AL110" i="65" s="1"/>
  <c r="AL273" i="41"/>
  <c r="AL268" i="41"/>
  <c r="AL275" i="41"/>
  <c r="AL251" i="41"/>
  <c r="AL269" i="41"/>
  <c r="AL406" i="41"/>
  <c r="AL415" i="41" s="1"/>
  <c r="AL34" i="65" s="1"/>
  <c r="AL112" i="65" s="1"/>
  <c r="AL405" i="41"/>
  <c r="AL414" i="41" s="1"/>
  <c r="AL33" i="65" s="1"/>
  <c r="AL111" i="65" s="1"/>
  <c r="AL274" i="41"/>
  <c r="AL252" i="41"/>
  <c r="AN118" i="105"/>
  <c r="AN196" i="105"/>
  <c r="L108" i="105"/>
  <c r="L185" i="105"/>
  <c r="R108" i="105"/>
  <c r="R185" i="105"/>
  <c r="AB404" i="41"/>
  <c r="AB413" i="41" s="1"/>
  <c r="AB32" i="65" s="1"/>
  <c r="AB110" i="65" s="1"/>
  <c r="AB274" i="41"/>
  <c r="AB406" i="41"/>
  <c r="AB415" i="41" s="1"/>
  <c r="AB34" i="65" s="1"/>
  <c r="AB112" i="65" s="1"/>
  <c r="AB252" i="41"/>
  <c r="AB268" i="41"/>
  <c r="AB273" i="41"/>
  <c r="AB405" i="41"/>
  <c r="AB414" i="41" s="1"/>
  <c r="AB33" i="65" s="1"/>
  <c r="AB111" i="65" s="1"/>
  <c r="AB275" i="41"/>
  <c r="AB250" i="41"/>
  <c r="AB270" i="41"/>
  <c r="AB251" i="41"/>
  <c r="AB269" i="41"/>
  <c r="AJ118" i="105"/>
  <c r="AJ196" i="105"/>
  <c r="AG275" i="41"/>
  <c r="AG280" i="41" s="1"/>
  <c r="AG285" i="41" s="1"/>
  <c r="AG363" i="41" s="1"/>
  <c r="AG365" i="41" s="1"/>
  <c r="AG367" i="41" s="1"/>
  <c r="AG369" i="41" s="1"/>
  <c r="AG394" i="41" s="1"/>
  <c r="AG273" i="41"/>
  <c r="AG278" i="41" s="1"/>
  <c r="AG283" i="41" s="1"/>
  <c r="AG252" i="41"/>
  <c r="AG251" i="41"/>
  <c r="AG269" i="41"/>
  <c r="AG274" i="41"/>
  <c r="AG279" i="41" s="1"/>
  <c r="AG284" i="41" s="1"/>
  <c r="AG270" i="41"/>
  <c r="AG404" i="41"/>
  <c r="AG268" i="41"/>
  <c r="AG406" i="41"/>
  <c r="AG250" i="41"/>
  <c r="AG405" i="41"/>
  <c r="L250" i="41"/>
  <c r="L269" i="41"/>
  <c r="L251" i="41"/>
  <c r="L406" i="41"/>
  <c r="L415" i="41" s="1"/>
  <c r="L34" i="65" s="1"/>
  <c r="L112" i="65" s="1"/>
  <c r="L274" i="41"/>
  <c r="L270" i="41"/>
  <c r="L275" i="41"/>
  <c r="L405" i="41"/>
  <c r="L414" i="41" s="1"/>
  <c r="L33" i="65" s="1"/>
  <c r="L111" i="65" s="1"/>
  <c r="L268" i="41"/>
  <c r="L404" i="41"/>
  <c r="L413" i="41" s="1"/>
  <c r="L32" i="65" s="1"/>
  <c r="L110" i="65" s="1"/>
  <c r="L252" i="41"/>
  <c r="L273" i="41"/>
  <c r="AK191" i="41"/>
  <c r="Q191" i="41"/>
  <c r="X191" i="41"/>
  <c r="X197" i="41" s="1"/>
  <c r="X199" i="41" s="1"/>
  <c r="X225" i="41" s="1"/>
  <c r="X416" i="41" s="1"/>
  <c r="X35" i="65" s="1"/>
  <c r="X113" i="65" s="1"/>
  <c r="X35" i="82" s="1"/>
  <c r="AG191" i="41"/>
  <c r="AG206" i="41" s="1"/>
  <c r="AG208" i="41" s="1"/>
  <c r="J191" i="41"/>
  <c r="J197" i="41" s="1"/>
  <c r="J199" i="41" s="1"/>
  <c r="J225" i="41" s="1"/>
  <c r="J416" i="41" s="1"/>
  <c r="J35" i="65" s="1"/>
  <c r="J113" i="65" s="1"/>
  <c r="J142" i="65" s="1"/>
  <c r="J171" i="65" s="1"/>
  <c r="J76" i="105" s="1"/>
  <c r="AH191" i="41"/>
  <c r="N191" i="41"/>
  <c r="N197" i="41" s="1"/>
  <c r="N199" i="41" s="1"/>
  <c r="N225" i="41" s="1"/>
  <c r="N416" i="41" s="1"/>
  <c r="N35" i="65" s="1"/>
  <c r="N113" i="65" s="1"/>
  <c r="N133" i="65" s="1"/>
  <c r="N162" i="65" s="1"/>
  <c r="N67" i="105" s="1"/>
  <c r="W191" i="41"/>
  <c r="R191" i="41"/>
  <c r="AE191" i="41"/>
  <c r="AE197" i="41" s="1"/>
  <c r="AE199" i="41" s="1"/>
  <c r="AE225" i="41" s="1"/>
  <c r="AE416" i="41" s="1"/>
  <c r="AE35" i="65" s="1"/>
  <c r="AE113" i="65" s="1"/>
  <c r="AE35" i="82" s="1"/>
  <c r="AL191" i="41"/>
  <c r="U191" i="41"/>
  <c r="U197" i="41" s="1"/>
  <c r="U199" i="41" s="1"/>
  <c r="U225" i="41" s="1"/>
  <c r="U416" i="41" s="1"/>
  <c r="U35" i="65" s="1"/>
  <c r="U113" i="65" s="1"/>
  <c r="U142" i="65" s="1"/>
  <c r="U171" i="65" s="1"/>
  <c r="U76" i="105" s="1"/>
  <c r="AB191" i="41"/>
  <c r="AF191" i="41"/>
  <c r="AF197" i="41" s="1"/>
  <c r="AF199" i="41" s="1"/>
  <c r="AF225" i="41" s="1"/>
  <c r="AF416" i="41" s="1"/>
  <c r="AF35" i="65" s="1"/>
  <c r="AF113" i="65" s="1"/>
  <c r="AF142" i="65" s="1"/>
  <c r="AF171" i="65" s="1"/>
  <c r="AF76" i="105" s="1"/>
  <c r="AM191" i="41"/>
  <c r="H88" i="105"/>
  <c r="H131" i="105" s="1"/>
  <c r="AJ191" i="41"/>
  <c r="P191" i="41"/>
  <c r="P197" i="41" s="1"/>
  <c r="P199" i="41" s="1"/>
  <c r="P225" i="41" s="1"/>
  <c r="P416" i="41" s="1"/>
  <c r="P35" i="65" s="1"/>
  <c r="P113" i="65" s="1"/>
  <c r="P124" i="65" s="1"/>
  <c r="P153" i="65" s="1"/>
  <c r="P58" i="105" s="1"/>
  <c r="P98" i="105" s="1"/>
  <c r="M191" i="41"/>
  <c r="M197" i="41" s="1"/>
  <c r="M199" i="41" s="1"/>
  <c r="M225" i="41" s="1"/>
  <c r="M416" i="41" s="1"/>
  <c r="M35" i="65" s="1"/>
  <c r="M113" i="65" s="1"/>
  <c r="M142" i="65" s="1"/>
  <c r="M171" i="65" s="1"/>
  <c r="M76" i="105" s="1"/>
  <c r="AN191" i="41"/>
  <c r="AA191" i="41"/>
  <c r="AA197" i="41" s="1"/>
  <c r="AA199" i="41" s="1"/>
  <c r="AA225" i="41" s="1"/>
  <c r="AA416" i="41" s="1"/>
  <c r="AA35" i="65" s="1"/>
  <c r="AA113" i="65" s="1"/>
  <c r="AA35" i="82" s="1"/>
  <c r="V191" i="41"/>
  <c r="V197" i="41" s="1"/>
  <c r="V199" i="41" s="1"/>
  <c r="V225" i="41" s="1"/>
  <c r="V416" i="41" s="1"/>
  <c r="V35" i="65" s="1"/>
  <c r="V113" i="65" s="1"/>
  <c r="V133" i="65" s="1"/>
  <c r="V162" i="65" s="1"/>
  <c r="V67" i="105" s="1"/>
  <c r="Y191" i="41"/>
  <c r="Y197" i="41" s="1"/>
  <c r="Y199" i="41" s="1"/>
  <c r="Y225" i="41" s="1"/>
  <c r="Y416" i="41" s="1"/>
  <c r="Y35" i="65" s="1"/>
  <c r="Y113" i="65" s="1"/>
  <c r="Y35" i="82" s="1"/>
  <c r="K191" i="41"/>
  <c r="K208" i="41" s="1"/>
  <c r="Z191" i="41"/>
  <c r="Z197" i="41" s="1"/>
  <c r="Z199" i="41" s="1"/>
  <c r="Z225" i="41" s="1"/>
  <c r="Z416" i="41" s="1"/>
  <c r="Z35" i="65" s="1"/>
  <c r="Z113" i="65" s="1"/>
  <c r="Z35" i="82" s="1"/>
  <c r="L191" i="41"/>
  <c r="AI191" i="41"/>
  <c r="AC191" i="41"/>
  <c r="AC197" i="41" s="1"/>
  <c r="AC199" i="41" s="1"/>
  <c r="AC225" i="41" s="1"/>
  <c r="AC416" i="41" s="1"/>
  <c r="AC35" i="65" s="1"/>
  <c r="AC113" i="65" s="1"/>
  <c r="AC35" i="82" s="1"/>
  <c r="T191" i="41"/>
  <c r="T197" i="41" s="1"/>
  <c r="T199" i="41" s="1"/>
  <c r="T225" i="41" s="1"/>
  <c r="T416" i="41" s="1"/>
  <c r="T35" i="65" s="1"/>
  <c r="T113" i="65" s="1"/>
  <c r="T124" i="65" s="1"/>
  <c r="T153" i="65" s="1"/>
  <c r="T58" i="105" s="1"/>
  <c r="T98" i="105" s="1"/>
  <c r="AD191" i="41"/>
  <c r="AD197" i="41" s="1"/>
  <c r="AD199" i="41" s="1"/>
  <c r="AD225" i="41" s="1"/>
  <c r="AD416" i="41" s="1"/>
  <c r="AD35" i="65" s="1"/>
  <c r="AD113" i="65" s="1"/>
  <c r="AD35" i="82" s="1"/>
  <c r="S191" i="41"/>
  <c r="S197" i="41" s="1"/>
  <c r="S199" i="41" s="1"/>
  <c r="S225" i="41" s="1"/>
  <c r="S416" i="41" s="1"/>
  <c r="S35" i="65" s="1"/>
  <c r="S113" i="65" s="1"/>
  <c r="S35" i="82" s="1"/>
  <c r="AO191" i="41"/>
  <c r="O191" i="41"/>
  <c r="O197" i="41" s="1"/>
  <c r="O199" i="41" s="1"/>
  <c r="O225" i="41" s="1"/>
  <c r="O416" i="41" s="1"/>
  <c r="O35" i="65" s="1"/>
  <c r="O113" i="65" s="1"/>
  <c r="O133" i="65" s="1"/>
  <c r="O162" i="65" s="1"/>
  <c r="O67" i="105" s="1"/>
  <c r="AK269" i="41"/>
  <c r="AK273" i="41"/>
  <c r="AK252" i="41"/>
  <c r="AK251" i="41"/>
  <c r="AK268" i="41"/>
  <c r="AK406" i="41"/>
  <c r="AK415" i="41" s="1"/>
  <c r="AK34" i="65" s="1"/>
  <c r="AK112" i="65" s="1"/>
  <c r="AK123" i="65" s="1"/>
  <c r="AK152" i="65" s="1"/>
  <c r="AK57" i="105" s="1"/>
  <c r="AK97" i="105" s="1"/>
  <c r="AK404" i="41"/>
  <c r="AK413" i="41" s="1"/>
  <c r="AK32" i="65" s="1"/>
  <c r="AK110" i="65" s="1"/>
  <c r="AK121" i="65" s="1"/>
  <c r="AK150" i="65" s="1"/>
  <c r="AK55" i="105" s="1"/>
  <c r="AK95" i="105" s="1"/>
  <c r="AK275" i="41"/>
  <c r="AK274" i="41"/>
  <c r="AK270" i="41"/>
  <c r="AK250" i="41"/>
  <c r="AK405" i="41"/>
  <c r="AK414" i="41" s="1"/>
  <c r="AK33" i="65" s="1"/>
  <c r="AK111" i="65" s="1"/>
  <c r="AK122" i="65" s="1"/>
  <c r="AK151" i="65" s="1"/>
  <c r="AK56" i="105" s="1"/>
  <c r="AK96" i="105" s="1"/>
  <c r="W250" i="41"/>
  <c r="W252" i="41"/>
  <c r="W405" i="41"/>
  <c r="W414" i="41" s="1"/>
  <c r="W33" i="65" s="1"/>
  <c r="W111" i="65" s="1"/>
  <c r="W251" i="41"/>
  <c r="W275" i="41"/>
  <c r="W406" i="41"/>
  <c r="W415" i="41" s="1"/>
  <c r="W34" i="65" s="1"/>
  <c r="W112" i="65" s="1"/>
  <c r="W268" i="41"/>
  <c r="W274" i="41"/>
  <c r="W273" i="41"/>
  <c r="W270" i="41"/>
  <c r="W404" i="41"/>
  <c r="W413" i="41" s="1"/>
  <c r="W32" i="65" s="1"/>
  <c r="W110" i="65" s="1"/>
  <c r="W269" i="41"/>
  <c r="AJ269" i="41"/>
  <c r="AJ275" i="41"/>
  <c r="AJ270" i="41"/>
  <c r="AJ404" i="41"/>
  <c r="AJ413" i="41" s="1"/>
  <c r="AJ32" i="65" s="1"/>
  <c r="AJ110" i="65" s="1"/>
  <c r="AJ406" i="41"/>
  <c r="AJ415" i="41" s="1"/>
  <c r="AJ34" i="65" s="1"/>
  <c r="AJ112" i="65" s="1"/>
  <c r="AJ250" i="41"/>
  <c r="AJ274" i="41"/>
  <c r="AJ405" i="41"/>
  <c r="AJ414" i="41" s="1"/>
  <c r="AJ33" i="65" s="1"/>
  <c r="AJ111" i="65" s="1"/>
  <c r="AJ251" i="41"/>
  <c r="AJ268" i="41"/>
  <c r="AJ252" i="41"/>
  <c r="AJ273" i="41"/>
  <c r="AI406" i="41"/>
  <c r="AI415" i="41" s="1"/>
  <c r="AI34" i="65" s="1"/>
  <c r="AI112" i="65" s="1"/>
  <c r="AI251" i="41"/>
  <c r="AI404" i="41"/>
  <c r="AI413" i="41" s="1"/>
  <c r="AI32" i="65" s="1"/>
  <c r="AI110" i="65" s="1"/>
  <c r="AI405" i="41"/>
  <c r="AI414" i="41" s="1"/>
  <c r="AI33" i="65" s="1"/>
  <c r="AI111" i="65" s="1"/>
  <c r="AI268" i="41"/>
  <c r="AI270" i="41"/>
  <c r="AI269" i="41"/>
  <c r="AI274" i="41"/>
  <c r="AI275" i="41"/>
  <c r="AI252" i="41"/>
  <c r="AI250" i="41"/>
  <c r="AI273" i="41"/>
  <c r="W196" i="105"/>
  <c r="W118" i="105"/>
  <c r="Q251" i="41"/>
  <c r="Q250" i="41"/>
  <c r="Q269" i="41"/>
  <c r="Q274" i="41"/>
  <c r="Q275" i="41"/>
  <c r="Q270" i="41"/>
  <c r="Q273" i="41"/>
  <c r="Q405" i="41"/>
  <c r="Q414" i="41" s="1"/>
  <c r="Q33" i="65" s="1"/>
  <c r="Q111" i="65" s="1"/>
  <c r="Q252" i="41"/>
  <c r="Q404" i="41"/>
  <c r="Q413" i="41" s="1"/>
  <c r="Q32" i="65" s="1"/>
  <c r="Q110" i="65" s="1"/>
  <c r="Q406" i="41"/>
  <c r="Q415" i="41" s="1"/>
  <c r="Q34" i="65" s="1"/>
  <c r="Q112" i="65" s="1"/>
  <c r="Q268" i="41"/>
  <c r="AM268" i="41"/>
  <c r="AM252" i="41"/>
  <c r="AM251" i="41"/>
  <c r="AM273" i="41"/>
  <c r="AM250" i="41"/>
  <c r="AM275" i="41"/>
  <c r="AM405" i="41"/>
  <c r="AM414" i="41" s="1"/>
  <c r="AM33" i="65" s="1"/>
  <c r="AM111" i="65" s="1"/>
  <c r="AM122" i="65" s="1"/>
  <c r="AM151" i="65" s="1"/>
  <c r="AM56" i="105" s="1"/>
  <c r="AM96" i="105" s="1"/>
  <c r="AM404" i="41"/>
  <c r="AM413" i="41" s="1"/>
  <c r="AM32" i="65" s="1"/>
  <c r="AM110" i="65" s="1"/>
  <c r="AM121" i="65" s="1"/>
  <c r="AM150" i="65" s="1"/>
  <c r="AM55" i="105" s="1"/>
  <c r="AM95" i="105" s="1"/>
  <c r="AM406" i="41"/>
  <c r="AM415" i="41" s="1"/>
  <c r="AM34" i="65" s="1"/>
  <c r="AM112" i="65" s="1"/>
  <c r="AM123" i="65" s="1"/>
  <c r="AM152" i="65" s="1"/>
  <c r="AM57" i="105" s="1"/>
  <c r="AM97" i="105" s="1"/>
  <c r="AM274" i="41"/>
  <c r="AM270" i="41"/>
  <c r="AM269" i="41"/>
  <c r="AJ108" i="105"/>
  <c r="AJ185" i="105"/>
  <c r="AB118" i="105"/>
  <c r="AB196" i="105"/>
  <c r="R269" i="41"/>
  <c r="R252" i="41"/>
  <c r="R404" i="41"/>
  <c r="R413" i="41" s="1"/>
  <c r="R32" i="65" s="1"/>
  <c r="R110" i="65" s="1"/>
  <c r="R268" i="41"/>
  <c r="R273" i="41"/>
  <c r="R251" i="41"/>
  <c r="R405" i="41"/>
  <c r="R414" i="41" s="1"/>
  <c r="R33" i="65" s="1"/>
  <c r="R111" i="65" s="1"/>
  <c r="R274" i="41"/>
  <c r="R270" i="41"/>
  <c r="R275" i="41"/>
  <c r="R406" i="41"/>
  <c r="R415" i="41" s="1"/>
  <c r="R34" i="65" s="1"/>
  <c r="R112" i="65" s="1"/>
  <c r="R250" i="41"/>
  <c r="U124" i="65"/>
  <c r="U153" i="65" s="1"/>
  <c r="U58" i="105" s="1"/>
  <c r="U98" i="105" s="1"/>
  <c r="AC124" i="65" l="1"/>
  <c r="AC153" i="65" s="1"/>
  <c r="AC58" i="105" s="1"/>
  <c r="AC98" i="105" s="1"/>
  <c r="Y124" i="65"/>
  <c r="Y153" i="65" s="1"/>
  <c r="Y58" i="105" s="1"/>
  <c r="Y98" i="105" s="1"/>
  <c r="U227" i="41"/>
  <c r="U229" i="41" s="1"/>
  <c r="U425" i="41" s="1"/>
  <c r="AE142" i="65"/>
  <c r="AE171" i="65" s="1"/>
  <c r="AE76" i="105" s="1"/>
  <c r="AE118" i="105" s="1"/>
  <c r="AE124" i="65"/>
  <c r="AE153" i="65" s="1"/>
  <c r="AE58" i="105" s="1"/>
  <c r="AE98" i="105" s="1"/>
  <c r="U35" i="82"/>
  <c r="AG413" i="41"/>
  <c r="AG32" i="65" s="1"/>
  <c r="AG110" i="65" s="1"/>
  <c r="AG121" i="65" s="1"/>
  <c r="AG150" i="65" s="1"/>
  <c r="AG55" i="105" s="1"/>
  <c r="AG95" i="105" s="1"/>
  <c r="P35" i="82"/>
  <c r="J35" i="82"/>
  <c r="Y227" i="41"/>
  <c r="Y229" i="41" s="1"/>
  <c r="Y425" i="41" s="1"/>
  <c r="V35" i="82"/>
  <c r="U133" i="65"/>
  <c r="U162" i="65" s="1"/>
  <c r="U67" i="105" s="1"/>
  <c r="U108" i="105" s="1"/>
  <c r="P133" i="65"/>
  <c r="P162" i="65" s="1"/>
  <c r="P67" i="105" s="1"/>
  <c r="P108" i="105" s="1"/>
  <c r="P142" i="65"/>
  <c r="P171" i="65" s="1"/>
  <c r="P76" i="105" s="1"/>
  <c r="P118" i="105" s="1"/>
  <c r="AD124" i="65"/>
  <c r="AD153" i="65" s="1"/>
  <c r="AD58" i="105" s="1"/>
  <c r="AD98" i="105" s="1"/>
  <c r="AD142" i="65"/>
  <c r="AD171" i="65" s="1"/>
  <c r="AD76" i="105" s="1"/>
  <c r="AD118" i="105" s="1"/>
  <c r="N124" i="65"/>
  <c r="N153" i="65" s="1"/>
  <c r="N58" i="105" s="1"/>
  <c r="N98" i="105" s="1"/>
  <c r="N35" i="82"/>
  <c r="M133" i="65"/>
  <c r="M162" i="65" s="1"/>
  <c r="M67" i="105" s="1"/>
  <c r="M108" i="105" s="1"/>
  <c r="Z227" i="41"/>
  <c r="Z229" i="41" s="1"/>
  <c r="Z425" i="41" s="1"/>
  <c r="S133" i="65"/>
  <c r="S162" i="65" s="1"/>
  <c r="S67" i="105" s="1"/>
  <c r="S185" i="105" s="1"/>
  <c r="T133" i="65"/>
  <c r="T162" i="65" s="1"/>
  <c r="T67" i="105" s="1"/>
  <c r="T108" i="105" s="1"/>
  <c r="J133" i="65"/>
  <c r="J162" i="65" s="1"/>
  <c r="J67" i="105" s="1"/>
  <c r="J124" i="65"/>
  <c r="J153" i="65" s="1"/>
  <c r="J58" i="105" s="1"/>
  <c r="J98" i="105" s="1"/>
  <c r="T35" i="82"/>
  <c r="Y142" i="65"/>
  <c r="Y171" i="65" s="1"/>
  <c r="Y76" i="105" s="1"/>
  <c r="Y118" i="105" s="1"/>
  <c r="T142" i="65"/>
  <c r="T171" i="65" s="1"/>
  <c r="T76" i="105" s="1"/>
  <c r="T118" i="105" s="1"/>
  <c r="T227" i="41"/>
  <c r="T229" i="41" s="1"/>
  <c r="T425" i="41" s="1"/>
  <c r="J227" i="41"/>
  <c r="J229" i="41" s="1"/>
  <c r="J238" i="41" s="1"/>
  <c r="J250" i="41" s="1"/>
  <c r="J268" i="41" s="1"/>
  <c r="J273" i="41" s="1"/>
  <c r="J278" i="41" s="1"/>
  <c r="J283" i="41" s="1"/>
  <c r="N142" i="65"/>
  <c r="N171" i="65" s="1"/>
  <c r="N76" i="105" s="1"/>
  <c r="N118" i="105" s="1"/>
  <c r="S124" i="65"/>
  <c r="S153" i="65" s="1"/>
  <c r="S58" i="105" s="1"/>
  <c r="S98" i="105" s="1"/>
  <c r="N227" i="41"/>
  <c r="N229" i="41" s="1"/>
  <c r="N238" i="41" s="1"/>
  <c r="Z124" i="65"/>
  <c r="Z153" i="65" s="1"/>
  <c r="Z58" i="105" s="1"/>
  <c r="Z98" i="105" s="1"/>
  <c r="S142" i="65"/>
  <c r="S171" i="65" s="1"/>
  <c r="S76" i="105" s="1"/>
  <c r="S118" i="105" s="1"/>
  <c r="AA142" i="65"/>
  <c r="AA171" i="65" s="1"/>
  <c r="AA76" i="105" s="1"/>
  <c r="AA118" i="105" s="1"/>
  <c r="Z142" i="65"/>
  <c r="Z171" i="65" s="1"/>
  <c r="Z76" i="105" s="1"/>
  <c r="Z196" i="105" s="1"/>
  <c r="AG299" i="41"/>
  <c r="AG305" i="41" s="1"/>
  <c r="AG392" i="41" s="1"/>
  <c r="M227" i="41"/>
  <c r="M229" i="41" s="1"/>
  <c r="M425" i="41" s="1"/>
  <c r="P227" i="41"/>
  <c r="P229" i="41" s="1"/>
  <c r="S227" i="41"/>
  <c r="S229" i="41" s="1"/>
  <c r="S238" i="41" s="1"/>
  <c r="S252" i="41" s="1"/>
  <c r="S270" i="41" s="1"/>
  <c r="S275" i="41" s="1"/>
  <c r="M124" i="65"/>
  <c r="M153" i="65" s="1"/>
  <c r="M58" i="105" s="1"/>
  <c r="M98" i="105" s="1"/>
  <c r="M35" i="82"/>
  <c r="AF118" i="105"/>
  <c r="AF196" i="105"/>
  <c r="V108" i="105"/>
  <c r="V185" i="105"/>
  <c r="X142" i="65"/>
  <c r="X171" i="65" s="1"/>
  <c r="X76" i="105" s="1"/>
  <c r="X196" i="105" s="1"/>
  <c r="O142" i="65"/>
  <c r="O171" i="65" s="1"/>
  <c r="O76" i="105" s="1"/>
  <c r="O118" i="105" s="1"/>
  <c r="X124" i="65"/>
  <c r="X153" i="65" s="1"/>
  <c r="X58" i="105" s="1"/>
  <c r="X98" i="105" s="1"/>
  <c r="O124" i="65"/>
  <c r="O153" i="65" s="1"/>
  <c r="O58" i="105" s="1"/>
  <c r="O98" i="105" s="1"/>
  <c r="U118" i="105"/>
  <c r="U196" i="105"/>
  <c r="O108" i="105"/>
  <c r="O185" i="105"/>
  <c r="AF35" i="82"/>
  <c r="O35" i="82"/>
  <c r="AA124" i="65"/>
  <c r="AA153" i="65" s="1"/>
  <c r="AA58" i="105" s="1"/>
  <c r="AA98" i="105" s="1"/>
  <c r="AA227" i="41"/>
  <c r="AA229" i="41" s="1"/>
  <c r="AA238" i="41" s="1"/>
  <c r="AG331" i="41"/>
  <c r="AG333" i="41" s="1"/>
  <c r="AG335" i="41" s="1"/>
  <c r="AG337" i="41" s="1"/>
  <c r="AG393" i="41" s="1"/>
  <c r="X227" i="41"/>
  <c r="X229" i="41" s="1"/>
  <c r="O227" i="41"/>
  <c r="O229" i="41" s="1"/>
  <c r="O425" i="41" s="1"/>
  <c r="AD227" i="41"/>
  <c r="AD229" i="41" s="1"/>
  <c r="AK102" i="105"/>
  <c r="R33" i="82"/>
  <c r="R131" i="65"/>
  <c r="R160" i="65" s="1"/>
  <c r="R65" i="105" s="1"/>
  <c r="R140" i="65"/>
  <c r="R169" i="65" s="1"/>
  <c r="R74" i="105" s="1"/>
  <c r="R122" i="65"/>
  <c r="R151" i="65" s="1"/>
  <c r="R56" i="105" s="1"/>
  <c r="R96" i="105" s="1"/>
  <c r="Q141" i="65"/>
  <c r="Q170" i="65" s="1"/>
  <c r="Q75" i="105" s="1"/>
  <c r="Q117" i="105" s="1"/>
  <c r="Q123" i="65"/>
  <c r="Q152" i="65" s="1"/>
  <c r="Q57" i="105" s="1"/>
  <c r="Q97" i="105" s="1"/>
  <c r="Q34" i="82"/>
  <c r="Q132" i="65"/>
  <c r="Q161" i="65" s="1"/>
  <c r="Q66" i="105" s="1"/>
  <c r="Q107" i="105" s="1"/>
  <c r="AI141" i="65"/>
  <c r="AI170" i="65" s="1"/>
  <c r="AI75" i="105" s="1"/>
  <c r="AI117" i="105" s="1"/>
  <c r="AI123" i="65"/>
  <c r="AI152" i="65" s="1"/>
  <c r="AI57" i="105" s="1"/>
  <c r="AI97" i="105" s="1"/>
  <c r="AI34" i="82"/>
  <c r="L121" i="65"/>
  <c r="L150" i="65" s="1"/>
  <c r="L55" i="105" s="1"/>
  <c r="L95" i="105" s="1"/>
  <c r="L139" i="65"/>
  <c r="L168" i="65" s="1"/>
  <c r="L73" i="105" s="1"/>
  <c r="L130" i="65"/>
  <c r="L159" i="65" s="1"/>
  <c r="L64" i="105" s="1"/>
  <c r="L32" i="82"/>
  <c r="L132" i="65"/>
  <c r="L161" i="65" s="1"/>
  <c r="L66" i="105" s="1"/>
  <c r="L141" i="65"/>
  <c r="L170" i="65" s="1"/>
  <c r="L75" i="105" s="1"/>
  <c r="L123" i="65"/>
  <c r="L152" i="65" s="1"/>
  <c r="L57" i="105" s="1"/>
  <c r="L97" i="105" s="1"/>
  <c r="L34" i="82"/>
  <c r="AG415" i="41"/>
  <c r="AG34" i="65" s="1"/>
  <c r="AG112" i="65" s="1"/>
  <c r="AL280" i="41"/>
  <c r="AL285" i="41" s="1"/>
  <c r="AL363" i="41" s="1"/>
  <c r="L280" i="41"/>
  <c r="L285" i="41" s="1"/>
  <c r="L363" i="41" s="1"/>
  <c r="AB280" i="41"/>
  <c r="AB285" i="41" s="1"/>
  <c r="AB363" i="41" s="1"/>
  <c r="AI280" i="41"/>
  <c r="AI285" i="41" s="1"/>
  <c r="AI363" i="41" s="1"/>
  <c r="AH280" i="41"/>
  <c r="AH285" i="41" s="1"/>
  <c r="AH363" i="41" s="1"/>
  <c r="K280" i="41"/>
  <c r="K285" i="41" s="1"/>
  <c r="K363" i="41" s="1"/>
  <c r="W280" i="41"/>
  <c r="W285" i="41" s="1"/>
  <c r="W363" i="41" s="1"/>
  <c r="AO280" i="41"/>
  <c r="AO285" i="41" s="1"/>
  <c r="AO363" i="41" s="1"/>
  <c r="AK280" i="41"/>
  <c r="AK285" i="41" s="1"/>
  <c r="AK363" i="41" s="1"/>
  <c r="AM280" i="41"/>
  <c r="AM285" i="41" s="1"/>
  <c r="AM363" i="41" s="1"/>
  <c r="R280" i="41"/>
  <c r="R285" i="41" s="1"/>
  <c r="R363" i="41" s="1"/>
  <c r="Q280" i="41"/>
  <c r="Q285" i="41" s="1"/>
  <c r="Q363" i="41" s="1"/>
  <c r="AJ280" i="41"/>
  <c r="AJ285" i="41" s="1"/>
  <c r="AJ363" i="41" s="1"/>
  <c r="AN280" i="41"/>
  <c r="AN285" i="41" s="1"/>
  <c r="AN363" i="41" s="1"/>
  <c r="AH130" i="65"/>
  <c r="AH159" i="65" s="1"/>
  <c r="AH64" i="105" s="1"/>
  <c r="AH105" i="105" s="1"/>
  <c r="AH32" i="82"/>
  <c r="AH139" i="65"/>
  <c r="AH168" i="65" s="1"/>
  <c r="AH73" i="105" s="1"/>
  <c r="AH115" i="105" s="1"/>
  <c r="AH121" i="65"/>
  <c r="AH150" i="65" s="1"/>
  <c r="AH55" i="105" s="1"/>
  <c r="AH95" i="105" s="1"/>
  <c r="V142" i="65"/>
  <c r="V171" i="65" s="1"/>
  <c r="V76" i="105" s="1"/>
  <c r="AC142" i="65"/>
  <c r="AC171" i="65" s="1"/>
  <c r="AC76" i="105" s="1"/>
  <c r="AC196" i="105" s="1"/>
  <c r="AF124" i="65"/>
  <c r="AF153" i="65" s="1"/>
  <c r="AF58" i="105" s="1"/>
  <c r="AF98" i="105" s="1"/>
  <c r="AC227" i="41"/>
  <c r="AC229" i="41" s="1"/>
  <c r="AC425" i="41" s="1"/>
  <c r="AE227" i="41"/>
  <c r="AE229" i="41" s="1"/>
  <c r="AE294" i="41" s="1"/>
  <c r="AE296" i="41" s="1"/>
  <c r="Q121" i="65"/>
  <c r="Q150" i="65" s="1"/>
  <c r="Q55" i="105" s="1"/>
  <c r="Q95" i="105" s="1"/>
  <c r="Q32" i="82"/>
  <c r="Q130" i="65"/>
  <c r="Q159" i="65" s="1"/>
  <c r="Q64" i="105" s="1"/>
  <c r="Q105" i="105" s="1"/>
  <c r="Q139" i="65"/>
  <c r="Q168" i="65" s="1"/>
  <c r="Q73" i="105" s="1"/>
  <c r="Q115" i="105" s="1"/>
  <c r="W123" i="65"/>
  <c r="W152" i="65" s="1"/>
  <c r="W57" i="105" s="1"/>
  <c r="W97" i="105" s="1"/>
  <c r="W141" i="65"/>
  <c r="W170" i="65" s="1"/>
  <c r="W75" i="105" s="1"/>
  <c r="W34" i="82"/>
  <c r="K413" i="41"/>
  <c r="K32" i="65" s="1"/>
  <c r="K110" i="65" s="1"/>
  <c r="W32" i="82"/>
  <c r="W121" i="65"/>
  <c r="W150" i="65" s="1"/>
  <c r="W55" i="105" s="1"/>
  <c r="W95" i="105" s="1"/>
  <c r="W139" i="65"/>
  <c r="W168" i="65" s="1"/>
  <c r="W73" i="105" s="1"/>
  <c r="AK33" i="82"/>
  <c r="AL140" i="65"/>
  <c r="AL169" i="65" s="1"/>
  <c r="AL74" i="105" s="1"/>
  <c r="AL122" i="65"/>
  <c r="AL151" i="65" s="1"/>
  <c r="AL56" i="105" s="1"/>
  <c r="AL96" i="105" s="1"/>
  <c r="V124" i="65"/>
  <c r="V153" i="65" s="1"/>
  <c r="V58" i="105" s="1"/>
  <c r="V98" i="105" s="1"/>
  <c r="V227" i="41"/>
  <c r="V229" i="41" s="1"/>
  <c r="V425" i="41" s="1"/>
  <c r="AM102" i="105"/>
  <c r="Q140" i="65"/>
  <c r="Q169" i="65" s="1"/>
  <c r="Q74" i="105" s="1"/>
  <c r="Q116" i="105" s="1"/>
  <c r="Q131" i="65"/>
  <c r="Q160" i="65" s="1"/>
  <c r="Q65" i="105" s="1"/>
  <c r="Q106" i="105" s="1"/>
  <c r="Q33" i="82"/>
  <c r="Q122" i="65"/>
  <c r="Q151" i="65" s="1"/>
  <c r="Q56" i="105" s="1"/>
  <c r="Q96" i="105" s="1"/>
  <c r="AI140" i="65"/>
  <c r="AI169" i="65" s="1"/>
  <c r="AI74" i="105" s="1"/>
  <c r="AI116" i="105" s="1"/>
  <c r="AI33" i="82"/>
  <c r="AI122" i="65"/>
  <c r="AI151" i="65" s="1"/>
  <c r="AI56" i="105" s="1"/>
  <c r="AI96" i="105" s="1"/>
  <c r="AJ130" i="65"/>
  <c r="AJ159" i="65" s="1"/>
  <c r="AJ64" i="105" s="1"/>
  <c r="AJ139" i="65"/>
  <c r="AJ168" i="65" s="1"/>
  <c r="AJ73" i="105" s="1"/>
  <c r="AJ32" i="82"/>
  <c r="AJ121" i="65"/>
  <c r="AJ150" i="65" s="1"/>
  <c r="AJ55" i="105" s="1"/>
  <c r="AJ95" i="105" s="1"/>
  <c r="AB123" i="65"/>
  <c r="AB152" i="65" s="1"/>
  <c r="AB57" i="105" s="1"/>
  <c r="AB97" i="105" s="1"/>
  <c r="AB34" i="82"/>
  <c r="AB141" i="65"/>
  <c r="AB170" i="65" s="1"/>
  <c r="AB75" i="105" s="1"/>
  <c r="AL141" i="65"/>
  <c r="AL170" i="65" s="1"/>
  <c r="AL75" i="105" s="1"/>
  <c r="AL123" i="65"/>
  <c r="AL152" i="65" s="1"/>
  <c r="AL57" i="105" s="1"/>
  <c r="AL97" i="105" s="1"/>
  <c r="AK34" i="82"/>
  <c r="AK32" i="82"/>
  <c r="AL121" i="65"/>
  <c r="AL150" i="65" s="1"/>
  <c r="AL55" i="105" s="1"/>
  <c r="AL95" i="105" s="1"/>
  <c r="AL139" i="65"/>
  <c r="AL168" i="65" s="1"/>
  <c r="AL73" i="105" s="1"/>
  <c r="K415" i="41"/>
  <c r="K34" i="65" s="1"/>
  <c r="K112" i="65" s="1"/>
  <c r="R123" i="65"/>
  <c r="R152" i="65" s="1"/>
  <c r="R57" i="105" s="1"/>
  <c r="R97" i="105" s="1"/>
  <c r="R132" i="65"/>
  <c r="R161" i="65" s="1"/>
  <c r="R66" i="105" s="1"/>
  <c r="R34" i="82"/>
  <c r="R141" i="65"/>
  <c r="R170" i="65" s="1"/>
  <c r="R75" i="105" s="1"/>
  <c r="L33" i="82"/>
  <c r="L140" i="65"/>
  <c r="L169" i="65" s="1"/>
  <c r="L74" i="105" s="1"/>
  <c r="L122" i="65"/>
  <c r="L151" i="65" s="1"/>
  <c r="L56" i="105" s="1"/>
  <c r="L96" i="105" s="1"/>
  <c r="L131" i="65"/>
  <c r="L160" i="65" s="1"/>
  <c r="L65" i="105" s="1"/>
  <c r="AH132" i="65"/>
  <c r="AH161" i="65" s="1"/>
  <c r="AH66" i="105" s="1"/>
  <c r="AH107" i="105" s="1"/>
  <c r="AH141" i="65"/>
  <c r="AH170" i="65" s="1"/>
  <c r="AH75" i="105" s="1"/>
  <c r="AH117" i="105" s="1"/>
  <c r="AH123" i="65"/>
  <c r="AH152" i="65" s="1"/>
  <c r="AH57" i="105" s="1"/>
  <c r="AH97" i="105" s="1"/>
  <c r="AH34" i="82"/>
  <c r="N108" i="105"/>
  <c r="N185" i="105"/>
  <c r="R121" i="65"/>
  <c r="R150" i="65" s="1"/>
  <c r="R55" i="105" s="1"/>
  <c r="R95" i="105" s="1"/>
  <c r="R32" i="82"/>
  <c r="R130" i="65"/>
  <c r="R159" i="65" s="1"/>
  <c r="R64" i="105" s="1"/>
  <c r="R139" i="65"/>
  <c r="R168" i="65" s="1"/>
  <c r="R73" i="105" s="1"/>
  <c r="AI121" i="65"/>
  <c r="AI150" i="65" s="1"/>
  <c r="AI55" i="105" s="1"/>
  <c r="AI95" i="105" s="1"/>
  <c r="AI139" i="65"/>
  <c r="AI168" i="65" s="1"/>
  <c r="AI73" i="105" s="1"/>
  <c r="AI115" i="105" s="1"/>
  <c r="AI32" i="82"/>
  <c r="W33" i="82"/>
  <c r="W122" i="65"/>
  <c r="W151" i="65" s="1"/>
  <c r="W56" i="105" s="1"/>
  <c r="W96" i="105" s="1"/>
  <c r="W140" i="65"/>
  <c r="W169" i="65" s="1"/>
  <c r="W74" i="105" s="1"/>
  <c r="K414" i="41"/>
  <c r="K33" i="65" s="1"/>
  <c r="K111" i="65" s="1"/>
  <c r="AG414" i="41"/>
  <c r="AG33" i="65" s="1"/>
  <c r="AG111" i="65" s="1"/>
  <c r="AK279" i="41"/>
  <c r="AK284" i="41" s="1"/>
  <c r="AH279" i="41"/>
  <c r="AH284" i="41" s="1"/>
  <c r="AN279" i="41"/>
  <c r="AN284" i="41" s="1"/>
  <c r="Q279" i="41"/>
  <c r="Q284" i="41" s="1"/>
  <c r="AL279" i="41"/>
  <c r="AL284" i="41" s="1"/>
  <c r="AB279" i="41"/>
  <c r="AB284" i="41" s="1"/>
  <c r="AJ279" i="41"/>
  <c r="AJ284" i="41" s="1"/>
  <c r="AO279" i="41"/>
  <c r="AO284" i="41" s="1"/>
  <c r="L279" i="41"/>
  <c r="L284" i="41" s="1"/>
  <c r="R279" i="41"/>
  <c r="R284" i="41" s="1"/>
  <c r="AI279" i="41"/>
  <c r="AI284" i="41" s="1"/>
  <c r="AM279" i="41"/>
  <c r="AM284" i="41" s="1"/>
  <c r="K279" i="41"/>
  <c r="K284" i="41" s="1"/>
  <c r="W279" i="41"/>
  <c r="W284" i="41" s="1"/>
  <c r="AH122" i="65"/>
  <c r="AH151" i="65" s="1"/>
  <c r="AH56" i="105" s="1"/>
  <c r="AH96" i="105" s="1"/>
  <c r="AH33" i="82"/>
  <c r="AH140" i="65"/>
  <c r="AH169" i="65" s="1"/>
  <c r="AH74" i="105" s="1"/>
  <c r="AH116" i="105" s="1"/>
  <c r="AH131" i="65"/>
  <c r="AH160" i="65" s="1"/>
  <c r="AH65" i="105" s="1"/>
  <c r="AH106" i="105" s="1"/>
  <c r="AN140" i="65"/>
  <c r="AN169" i="65" s="1"/>
  <c r="AN74" i="105" s="1"/>
  <c r="AN122" i="65"/>
  <c r="AN151" i="65" s="1"/>
  <c r="AN56" i="105" s="1"/>
  <c r="AN96" i="105" s="1"/>
  <c r="AL33" i="82"/>
  <c r="AJ34" i="82"/>
  <c r="AJ141" i="65"/>
  <c r="AJ170" i="65" s="1"/>
  <c r="AJ75" i="105" s="1"/>
  <c r="AJ132" i="65"/>
  <c r="AJ161" i="65" s="1"/>
  <c r="AJ66" i="105" s="1"/>
  <c r="AJ123" i="65"/>
  <c r="AJ152" i="65" s="1"/>
  <c r="AJ57" i="105" s="1"/>
  <c r="AJ97" i="105" s="1"/>
  <c r="AL34" i="82"/>
  <c r="AN123" i="65"/>
  <c r="AN152" i="65" s="1"/>
  <c r="AN57" i="105" s="1"/>
  <c r="AN97" i="105" s="1"/>
  <c r="AN141" i="65"/>
  <c r="AN170" i="65" s="1"/>
  <c r="AN75" i="105" s="1"/>
  <c r="AF227" i="41"/>
  <c r="AF229" i="41" s="1"/>
  <c r="AF238" i="41" s="1"/>
  <c r="AJ33" i="82"/>
  <c r="AJ122" i="65"/>
  <c r="AJ151" i="65" s="1"/>
  <c r="AJ56" i="105" s="1"/>
  <c r="AJ96" i="105" s="1"/>
  <c r="AJ140" i="65"/>
  <c r="AJ169" i="65" s="1"/>
  <c r="AJ74" i="105" s="1"/>
  <c r="AJ131" i="65"/>
  <c r="AJ160" i="65" s="1"/>
  <c r="AJ65" i="105" s="1"/>
  <c r="AB33" i="82"/>
  <c r="AB140" i="65"/>
  <c r="AB169" i="65" s="1"/>
  <c r="AB74" i="105" s="1"/>
  <c r="AB122" i="65"/>
  <c r="AB151" i="65" s="1"/>
  <c r="AB56" i="105" s="1"/>
  <c r="AB96" i="105" s="1"/>
  <c r="AB139" i="65"/>
  <c r="AB168" i="65" s="1"/>
  <c r="AB73" i="105" s="1"/>
  <c r="AB32" i="82"/>
  <c r="AB121" i="65"/>
  <c r="AB150" i="65" s="1"/>
  <c r="AB55" i="105" s="1"/>
  <c r="AB95" i="105" s="1"/>
  <c r="L278" i="41"/>
  <c r="L283" i="41" s="1"/>
  <c r="W278" i="41"/>
  <c r="W283" i="41" s="1"/>
  <c r="AI278" i="41"/>
  <c r="AI283" i="41" s="1"/>
  <c r="R278" i="41"/>
  <c r="R283" i="41" s="1"/>
  <c r="AB278" i="41"/>
  <c r="AB283" i="41" s="1"/>
  <c r="AM278" i="41"/>
  <c r="AM283" i="41" s="1"/>
  <c r="AN278" i="41"/>
  <c r="AN283" i="41" s="1"/>
  <c r="AH278" i="41"/>
  <c r="AH283" i="41" s="1"/>
  <c r="AL278" i="41"/>
  <c r="AL283" i="41" s="1"/>
  <c r="AJ278" i="41"/>
  <c r="AJ283" i="41" s="1"/>
  <c r="Q278" i="41"/>
  <c r="Q283" i="41" s="1"/>
  <c r="K278" i="41"/>
  <c r="K283" i="41" s="1"/>
  <c r="AK278" i="41"/>
  <c r="AK283" i="41" s="1"/>
  <c r="AO278" i="41"/>
  <c r="AO283" i="41" s="1"/>
  <c r="AN139" i="65"/>
  <c r="AN168" i="65" s="1"/>
  <c r="AN73" i="105" s="1"/>
  <c r="AL32" i="82"/>
  <c r="AN121" i="65"/>
  <c r="AN150" i="65" s="1"/>
  <c r="AN55" i="105" s="1"/>
  <c r="AN95" i="105" s="1"/>
  <c r="J425" i="41"/>
  <c r="J294" i="41"/>
  <c r="J296" i="41" s="1"/>
  <c r="M118" i="105"/>
  <c r="M196" i="105"/>
  <c r="J185" i="105"/>
  <c r="J108" i="105"/>
  <c r="J196" i="105"/>
  <c r="J118" i="105"/>
  <c r="O294" i="41"/>
  <c r="O296" i="41" s="1"/>
  <c r="Y238" i="41" l="1"/>
  <c r="U238" i="41"/>
  <c r="U252" i="41" s="1"/>
  <c r="U270" i="41" s="1"/>
  <c r="AE196" i="105"/>
  <c r="AG130" i="65"/>
  <c r="AG159" i="65" s="1"/>
  <c r="AG64" i="105" s="1"/>
  <c r="AG105" i="105" s="1"/>
  <c r="P185" i="105"/>
  <c r="Z294" i="41"/>
  <c r="Z296" i="41" s="1"/>
  <c r="AG32" i="82"/>
  <c r="O238" i="41"/>
  <c r="O252" i="41" s="1"/>
  <c r="O270" i="41" s="1"/>
  <c r="O275" i="41" s="1"/>
  <c r="AC118" i="105"/>
  <c r="AG139" i="65"/>
  <c r="AG168" i="65" s="1"/>
  <c r="AG73" i="105" s="1"/>
  <c r="U185" i="105"/>
  <c r="AB331" i="41"/>
  <c r="P196" i="105"/>
  <c r="Z118" i="105"/>
  <c r="N196" i="105"/>
  <c r="W331" i="41"/>
  <c r="M238" i="41"/>
  <c r="M251" i="41" s="1"/>
  <c r="N294" i="41"/>
  <c r="N296" i="41" s="1"/>
  <c r="N425" i="41"/>
  <c r="AD196" i="105"/>
  <c r="U294" i="41"/>
  <c r="U296" i="41" s="1"/>
  <c r="Z238" i="41"/>
  <c r="Z252" i="41" s="1"/>
  <c r="Z270" i="41" s="1"/>
  <c r="M294" i="41"/>
  <c r="M296" i="41" s="1"/>
  <c r="AI122" i="105"/>
  <c r="AG301" i="41"/>
  <c r="AG303" i="41" s="1"/>
  <c r="M185" i="105"/>
  <c r="L331" i="41"/>
  <c r="AN331" i="41"/>
  <c r="AK331" i="41"/>
  <c r="S108" i="105"/>
  <c r="H108" i="105" s="1"/>
  <c r="AI331" i="41"/>
  <c r="AE425" i="41"/>
  <c r="S251" i="41"/>
  <c r="S269" i="41" s="1"/>
  <c r="S274" i="41" s="1"/>
  <c r="S425" i="41"/>
  <c r="K331" i="41"/>
  <c r="S250" i="41"/>
  <c r="S268" i="41" s="1"/>
  <c r="S273" i="41" s="1"/>
  <c r="S196" i="105"/>
  <c r="Y294" i="41"/>
  <c r="Y296" i="41" s="1"/>
  <c r="T294" i="41"/>
  <c r="T296" i="41" s="1"/>
  <c r="X294" i="41"/>
  <c r="X296" i="41" s="1"/>
  <c r="T185" i="105"/>
  <c r="Y196" i="105"/>
  <c r="S294" i="41"/>
  <c r="S296" i="41" s="1"/>
  <c r="X238" i="41"/>
  <c r="X252" i="41" s="1"/>
  <c r="X270" i="41" s="1"/>
  <c r="X275" i="41" s="1"/>
  <c r="S280" i="41" s="1"/>
  <c r="S285" i="41" s="1"/>
  <c r="S363" i="41" s="1"/>
  <c r="T238" i="41"/>
  <c r="AA196" i="105"/>
  <c r="AF425" i="41"/>
  <c r="J252" i="41"/>
  <c r="J270" i="41" s="1"/>
  <c r="J275" i="41" s="1"/>
  <c r="J280" i="41" s="1"/>
  <c r="J285" i="41" s="1"/>
  <c r="J363" i="41" s="1"/>
  <c r="J365" i="41" s="1"/>
  <c r="J367" i="41" s="1"/>
  <c r="AA294" i="41"/>
  <c r="AA296" i="41" s="1"/>
  <c r="AL331" i="41"/>
  <c r="V294" i="41"/>
  <c r="V296" i="41" s="1"/>
  <c r="X118" i="105"/>
  <c r="T196" i="105"/>
  <c r="J251" i="41"/>
  <c r="J269" i="41" s="1"/>
  <c r="J274" i="41" s="1"/>
  <c r="J279" i="41" s="1"/>
  <c r="J284" i="41" s="1"/>
  <c r="X425" i="41"/>
  <c r="AJ331" i="41"/>
  <c r="P425" i="41"/>
  <c r="P238" i="41"/>
  <c r="W299" i="41"/>
  <c r="W305" i="41" s="1"/>
  <c r="W392" i="41" s="1"/>
  <c r="W396" i="41" s="1"/>
  <c r="P294" i="41"/>
  <c r="P296" i="41" s="1"/>
  <c r="H231" i="41"/>
  <c r="K299" i="41"/>
  <c r="K305" i="41" s="1"/>
  <c r="K392" i="41" s="1"/>
  <c r="K396" i="41" s="1"/>
  <c r="AB102" i="105"/>
  <c r="AB174" i="105" s="1"/>
  <c r="AB65" i="82" s="1"/>
  <c r="AE238" i="41"/>
  <c r="AE252" i="41" s="1"/>
  <c r="AE270" i="41" s="1"/>
  <c r="AE275" i="41" s="1"/>
  <c r="Q299" i="41"/>
  <c r="Q305" i="41" s="1"/>
  <c r="Q392" i="41" s="1"/>
  <c r="Q396" i="41" s="1"/>
  <c r="Q331" i="41"/>
  <c r="AF294" i="41"/>
  <c r="AF296" i="41" s="1"/>
  <c r="AJ299" i="41"/>
  <c r="AJ305" i="41" s="1"/>
  <c r="AJ392" i="41" s="1"/>
  <c r="AJ396" i="41" s="1"/>
  <c r="AK299" i="41"/>
  <c r="AK305" i="41" s="1"/>
  <c r="AK392" i="41" s="1"/>
  <c r="AK396" i="41" s="1"/>
  <c r="H98" i="105"/>
  <c r="V118" i="105"/>
  <c r="V196" i="105"/>
  <c r="AI102" i="105"/>
  <c r="AI174" i="105" s="1"/>
  <c r="AI65" i="82" s="1"/>
  <c r="O196" i="105"/>
  <c r="AH299" i="41"/>
  <c r="AH305" i="41" s="1"/>
  <c r="AH392" i="41" s="1"/>
  <c r="AH396" i="41" s="1"/>
  <c r="AM299" i="41"/>
  <c r="AM305" i="41" s="1"/>
  <c r="AM392" i="41" s="1"/>
  <c r="AM396" i="41" s="1"/>
  <c r="Q122" i="105"/>
  <c r="AB299" i="41"/>
  <c r="AB305" i="41" s="1"/>
  <c r="AB392" i="41" s="1"/>
  <c r="AB396" i="41" s="1"/>
  <c r="R331" i="41"/>
  <c r="V238" i="41"/>
  <c r="V252" i="41" s="1"/>
  <c r="V270" i="41" s="1"/>
  <c r="V275" i="41" s="1"/>
  <c r="R299" i="41"/>
  <c r="R305" i="41" s="1"/>
  <c r="R392" i="41" s="1"/>
  <c r="R396" i="41" s="1"/>
  <c r="AH331" i="41"/>
  <c r="AD425" i="41"/>
  <c r="AD238" i="41"/>
  <c r="AA425" i="41"/>
  <c r="AJ117" i="105"/>
  <c r="AJ195" i="105"/>
  <c r="L102" i="105"/>
  <c r="AN102" i="105"/>
  <c r="AJ116" i="105"/>
  <c r="AJ194" i="105"/>
  <c r="W194" i="105"/>
  <c r="W116" i="105"/>
  <c r="R115" i="105"/>
  <c r="R193" i="105"/>
  <c r="L194" i="105"/>
  <c r="L116" i="105"/>
  <c r="K34" i="82"/>
  <c r="K123" i="65"/>
  <c r="K152" i="65" s="1"/>
  <c r="K57" i="105" s="1"/>
  <c r="K97" i="105" s="1"/>
  <c r="K132" i="65"/>
  <c r="K161" i="65" s="1"/>
  <c r="K66" i="105" s="1"/>
  <c r="K107" i="105" s="1"/>
  <c r="K141" i="65"/>
  <c r="K170" i="65" s="1"/>
  <c r="K75" i="105" s="1"/>
  <c r="K117" i="105" s="1"/>
  <c r="AL117" i="105"/>
  <c r="AL195" i="105"/>
  <c r="AJ193" i="105"/>
  <c r="AJ115" i="105"/>
  <c r="Q112" i="105"/>
  <c r="AH112" i="105"/>
  <c r="AH147" i="105" s="1"/>
  <c r="L117" i="105"/>
  <c r="L195" i="105"/>
  <c r="K33" i="82"/>
  <c r="K122" i="65"/>
  <c r="K151" i="65" s="1"/>
  <c r="K56" i="105" s="1"/>
  <c r="K96" i="105" s="1"/>
  <c r="K140" i="65"/>
  <c r="K169" i="65" s="1"/>
  <c r="K74" i="105" s="1"/>
  <c r="K116" i="105" s="1"/>
  <c r="K131" i="65"/>
  <c r="K160" i="65" s="1"/>
  <c r="K65" i="105" s="1"/>
  <c r="K106" i="105" s="1"/>
  <c r="AL193" i="105"/>
  <c r="AL115" i="105"/>
  <c r="AJ182" i="105"/>
  <c r="AJ105" i="105"/>
  <c r="K130" i="65"/>
  <c r="K159" i="65" s="1"/>
  <c r="K64" i="105" s="1"/>
  <c r="K105" i="105" s="1"/>
  <c r="K139" i="65"/>
  <c r="K168" i="65" s="1"/>
  <c r="K73" i="105" s="1"/>
  <c r="K115" i="105" s="1"/>
  <c r="K32" i="82"/>
  <c r="K121" i="65"/>
  <c r="K150" i="65" s="1"/>
  <c r="K55" i="105" s="1"/>
  <c r="K95" i="105" s="1"/>
  <c r="AN193" i="105"/>
  <c r="AN115" i="105"/>
  <c r="AL299" i="41"/>
  <c r="AL305" i="41" s="1"/>
  <c r="AL392" i="41" s="1"/>
  <c r="AL396" i="41" s="1"/>
  <c r="AI299" i="41"/>
  <c r="AI305" i="41" s="1"/>
  <c r="AI392" i="41" s="1"/>
  <c r="AI396" i="41" s="1"/>
  <c r="AO331" i="41"/>
  <c r="R195" i="105"/>
  <c r="R117" i="105"/>
  <c r="AL102" i="105"/>
  <c r="Q102" i="105"/>
  <c r="R194" i="105"/>
  <c r="R116" i="105"/>
  <c r="AJ106" i="105"/>
  <c r="AJ183" i="105"/>
  <c r="AB115" i="105"/>
  <c r="AB193" i="105"/>
  <c r="R105" i="105"/>
  <c r="R182" i="105"/>
  <c r="AB117" i="105"/>
  <c r="AB195" i="105"/>
  <c r="L184" i="105"/>
  <c r="L107" i="105"/>
  <c r="AO299" i="41"/>
  <c r="AO305" i="41" s="1"/>
  <c r="AO392" i="41" s="1"/>
  <c r="AO396" i="41" s="1"/>
  <c r="AB116" i="105"/>
  <c r="AB194" i="105"/>
  <c r="AN116" i="105"/>
  <c r="AN194" i="105"/>
  <c r="R102" i="105"/>
  <c r="AL116" i="105"/>
  <c r="AL194" i="105"/>
  <c r="W115" i="105"/>
  <c r="W193" i="105"/>
  <c r="W117" i="105"/>
  <c r="W195" i="105"/>
  <c r="AH102" i="105"/>
  <c r="AH365" i="41"/>
  <c r="AH367" i="41" s="1"/>
  <c r="AH369" i="41" s="1"/>
  <c r="AH394" i="41" s="1"/>
  <c r="AI365" i="41"/>
  <c r="AI367" i="41" s="1"/>
  <c r="AI369" i="41" s="1"/>
  <c r="AI394" i="41" s="1"/>
  <c r="Q365" i="41"/>
  <c r="Q367" i="41" s="1"/>
  <c r="Q369" i="41" s="1"/>
  <c r="Q394" i="41" s="1"/>
  <c r="AM365" i="41"/>
  <c r="AM367" i="41" s="1"/>
  <c r="AM369" i="41" s="1"/>
  <c r="AM394" i="41" s="1"/>
  <c r="AN365" i="41"/>
  <c r="AN367" i="41" s="1"/>
  <c r="AN369" i="41" s="1"/>
  <c r="AN394" i="41" s="1"/>
  <c r="AO365" i="41"/>
  <c r="AO367" i="41" s="1"/>
  <c r="AO369" i="41" s="1"/>
  <c r="AO394" i="41" s="1"/>
  <c r="AB365" i="41"/>
  <c r="AB367" i="41" s="1"/>
  <c r="AB369" i="41" s="1"/>
  <c r="AB394" i="41" s="1"/>
  <c r="AJ365" i="41"/>
  <c r="AJ367" i="41" s="1"/>
  <c r="AJ369" i="41" s="1"/>
  <c r="AJ394" i="41" s="1"/>
  <c r="W365" i="41"/>
  <c r="W367" i="41" s="1"/>
  <c r="W369" i="41" s="1"/>
  <c r="W394" i="41" s="1"/>
  <c r="K365" i="41"/>
  <c r="K367" i="41" s="1"/>
  <c r="K369" i="41" s="1"/>
  <c r="K394" i="41" s="1"/>
  <c r="R365" i="41"/>
  <c r="R367" i="41" s="1"/>
  <c r="R369" i="41" s="1"/>
  <c r="R394" i="41" s="1"/>
  <c r="AK365" i="41"/>
  <c r="AK367" i="41" s="1"/>
  <c r="AK369" i="41" s="1"/>
  <c r="AK394" i="41" s="1"/>
  <c r="AL365" i="41"/>
  <c r="AL367" i="41" s="1"/>
  <c r="AL369" i="41" s="1"/>
  <c r="AL394" i="41" s="1"/>
  <c r="L365" i="41"/>
  <c r="L367" i="41" s="1"/>
  <c r="L369" i="41" s="1"/>
  <c r="L394" i="41" s="1"/>
  <c r="AG132" i="65"/>
  <c r="AG161" i="65" s="1"/>
  <c r="AG66" i="105" s="1"/>
  <c r="AG123" i="65"/>
  <c r="AG152" i="65" s="1"/>
  <c r="AG57" i="105" s="1"/>
  <c r="AG97" i="105" s="1"/>
  <c r="AG141" i="65"/>
  <c r="AG170" i="65" s="1"/>
  <c r="AG75" i="105" s="1"/>
  <c r="AG34" i="82"/>
  <c r="L105" i="105"/>
  <c r="L182" i="105"/>
  <c r="R106" i="105"/>
  <c r="R183" i="105"/>
  <c r="AN299" i="41"/>
  <c r="AN305" i="41" s="1"/>
  <c r="AN392" i="41" s="1"/>
  <c r="AN396" i="41" s="1"/>
  <c r="L299" i="41"/>
  <c r="AN117" i="105"/>
  <c r="AN195" i="105"/>
  <c r="AJ107" i="105"/>
  <c r="AJ184" i="105"/>
  <c r="AM331" i="41"/>
  <c r="AG33" i="82"/>
  <c r="AG131" i="65"/>
  <c r="AG160" i="65" s="1"/>
  <c r="AG65" i="105" s="1"/>
  <c r="AG140" i="65"/>
  <c r="AG169" i="65" s="1"/>
  <c r="AG74" i="105" s="1"/>
  <c r="AG122" i="65"/>
  <c r="AG151" i="65" s="1"/>
  <c r="AG56" i="105" s="1"/>
  <c r="AG96" i="105" s="1"/>
  <c r="L183" i="105"/>
  <c r="L106" i="105"/>
  <c r="R107" i="105"/>
  <c r="R184" i="105"/>
  <c r="AJ102" i="105"/>
  <c r="W102" i="105"/>
  <c r="AC294" i="41"/>
  <c r="AC296" i="41" s="1"/>
  <c r="AD294" i="41"/>
  <c r="AD296" i="41" s="1"/>
  <c r="AC238" i="41"/>
  <c r="AH122" i="105"/>
  <c r="AH148" i="105" s="1"/>
  <c r="L115" i="105"/>
  <c r="L193" i="105"/>
  <c r="AA252" i="41"/>
  <c r="AA270" i="41" s="1"/>
  <c r="AA275" i="41" s="1"/>
  <c r="AA250" i="41"/>
  <c r="AA268" i="41" s="1"/>
  <c r="AA273" i="41" s="1"/>
  <c r="AA251" i="41"/>
  <c r="AA269" i="41" s="1"/>
  <c r="AA274" i="41" s="1"/>
  <c r="M250" i="41"/>
  <c r="M406" i="41"/>
  <c r="M415" i="41" s="1"/>
  <c r="M34" i="65" s="1"/>
  <c r="M112" i="65" s="1"/>
  <c r="M252" i="41"/>
  <c r="AF252" i="41"/>
  <c r="AF270" i="41" s="1"/>
  <c r="AF275" i="41" s="1"/>
  <c r="AF251" i="41"/>
  <c r="AF269" i="41" s="1"/>
  <c r="AF274" i="41" s="1"/>
  <c r="AF250" i="41"/>
  <c r="AF268" i="41" s="1"/>
  <c r="AF273" i="41" s="1"/>
  <c r="Y252" i="41"/>
  <c r="Y270" i="41" s="1"/>
  <c r="Y275" i="41" s="1"/>
  <c r="Y250" i="41"/>
  <c r="Y268" i="41" s="1"/>
  <c r="Y273" i="41" s="1"/>
  <c r="Y251" i="41"/>
  <c r="Y269" i="41" s="1"/>
  <c r="Y274" i="41" s="1"/>
  <c r="N252" i="41"/>
  <c r="N270" i="41" s="1"/>
  <c r="N275" i="41" s="1"/>
  <c r="N251" i="41"/>
  <c r="N269" i="41" s="1"/>
  <c r="N274" i="41" s="1"/>
  <c r="N250" i="41"/>
  <c r="N268" i="41" s="1"/>
  <c r="N273" i="41" s="1"/>
  <c r="U250" i="41" l="1"/>
  <c r="U268" i="41" s="1"/>
  <c r="U273" i="41" s="1"/>
  <c r="U251" i="41"/>
  <c r="U269" i="41" s="1"/>
  <c r="U274" i="41" s="1"/>
  <c r="AG182" i="105"/>
  <c r="Z250" i="41"/>
  <c r="Z268" i="41" s="1"/>
  <c r="Z273" i="41" s="1"/>
  <c r="Z251" i="41"/>
  <c r="Z269" i="41" s="1"/>
  <c r="Z274" i="41" s="1"/>
  <c r="U279" i="41" s="1"/>
  <c r="U284" i="41" s="1"/>
  <c r="AG102" i="105"/>
  <c r="AG174" i="105" s="1"/>
  <c r="AG65" i="82" s="1"/>
  <c r="Z275" i="41"/>
  <c r="O251" i="41"/>
  <c r="O269" i="41" s="1"/>
  <c r="O274" i="41" s="1"/>
  <c r="AG117" i="105"/>
  <c r="AG195" i="105"/>
  <c r="AG107" i="105"/>
  <c r="AG184" i="105"/>
  <c r="O250" i="41"/>
  <c r="O268" i="41" s="1"/>
  <c r="O273" i="41" s="1"/>
  <c r="AG116" i="105"/>
  <c r="AG194" i="105"/>
  <c r="AG115" i="105"/>
  <c r="AG193" i="105"/>
  <c r="AG106" i="105"/>
  <c r="AG183" i="105"/>
  <c r="J299" i="41"/>
  <c r="J301" i="41" s="1"/>
  <c r="J303" i="41" s="1"/>
  <c r="J305" i="41" s="1"/>
  <c r="J392" i="41" s="1"/>
  <c r="X250" i="41"/>
  <c r="X268" i="41" s="1"/>
  <c r="X273" i="41" s="1"/>
  <c r="S278" i="41" s="1"/>
  <c r="S283" i="41" s="1"/>
  <c r="X251" i="41"/>
  <c r="X269" i="41" s="1"/>
  <c r="X274" i="41" s="1"/>
  <c r="X279" i="41" s="1"/>
  <c r="X284" i="41" s="1"/>
  <c r="H118" i="105"/>
  <c r="H425" i="41"/>
  <c r="AE251" i="41"/>
  <c r="AE269" i="41" s="1"/>
  <c r="AE274" i="41" s="1"/>
  <c r="AE250" i="41"/>
  <c r="AE268" i="41" s="1"/>
  <c r="AE273" i="41" s="1"/>
  <c r="T250" i="41"/>
  <c r="T268" i="41" s="1"/>
  <c r="T273" i="41" s="1"/>
  <c r="Y278" i="41" s="1"/>
  <c r="Y283" i="41" s="1"/>
  <c r="T251" i="41"/>
  <c r="T269" i="41" s="1"/>
  <c r="T274" i="41" s="1"/>
  <c r="T279" i="41" s="1"/>
  <c r="T284" i="41" s="1"/>
  <c r="T252" i="41"/>
  <c r="T270" i="41" s="1"/>
  <c r="T275" i="41" s="1"/>
  <c r="T280" i="41" s="1"/>
  <c r="T285" i="41" s="1"/>
  <c r="T363" i="41" s="1"/>
  <c r="V251" i="41"/>
  <c r="V269" i="41" s="1"/>
  <c r="V274" i="41" s="1"/>
  <c r="V279" i="41" s="1"/>
  <c r="V284" i="41" s="1"/>
  <c r="J331" i="41"/>
  <c r="J333" i="41" s="1"/>
  <c r="J335" i="41" s="1"/>
  <c r="AK333" i="41"/>
  <c r="AK335" i="41" s="1"/>
  <c r="AK337" i="41" s="1"/>
  <c r="AK393" i="41" s="1"/>
  <c r="P252" i="41"/>
  <c r="P270" i="41" s="1"/>
  <c r="P275" i="41" s="1"/>
  <c r="P250" i="41"/>
  <c r="P268" i="41" s="1"/>
  <c r="P273" i="41" s="1"/>
  <c r="P251" i="41"/>
  <c r="P269" i="41" s="1"/>
  <c r="P274" i="41" s="1"/>
  <c r="AB146" i="105"/>
  <c r="AB63" i="82" s="1"/>
  <c r="AB140" i="105"/>
  <c r="U275" i="41"/>
  <c r="AJ189" i="105"/>
  <c r="AA280" i="41"/>
  <c r="AA285" i="41" s="1"/>
  <c r="AA363" i="41" s="1"/>
  <c r="V250" i="41"/>
  <c r="V268" i="41" s="1"/>
  <c r="V273" i="41" s="1"/>
  <c r="V278" i="41" s="1"/>
  <c r="V283" i="41" s="1"/>
  <c r="AM301" i="41"/>
  <c r="AM303" i="41" s="1"/>
  <c r="AJ122" i="105"/>
  <c r="AI333" i="41"/>
  <c r="AI335" i="41" s="1"/>
  <c r="AI337" i="41" s="1"/>
  <c r="AI393" i="41" s="1"/>
  <c r="K122" i="105"/>
  <c r="X280" i="41"/>
  <c r="X285" i="41" s="1"/>
  <c r="X363" i="41" s="1"/>
  <c r="X365" i="41" s="1"/>
  <c r="X367" i="41" s="1"/>
  <c r="L189" i="105"/>
  <c r="W122" i="105"/>
  <c r="K112" i="105"/>
  <c r="AD251" i="41"/>
  <c r="AD269" i="41" s="1"/>
  <c r="AD274" i="41" s="1"/>
  <c r="AF279" i="41" s="1"/>
  <c r="AF284" i="41" s="1"/>
  <c r="AD250" i="41"/>
  <c r="AD268" i="41" s="1"/>
  <c r="AD273" i="41" s="1"/>
  <c r="AF278" i="41" s="1"/>
  <c r="AF283" i="41" s="1"/>
  <c r="AD252" i="41"/>
  <c r="AD270" i="41" s="1"/>
  <c r="AD275" i="41" s="1"/>
  <c r="AL146" i="105"/>
  <c r="AK63" i="82" s="1"/>
  <c r="AL174" i="105"/>
  <c r="AK65" i="82" s="1"/>
  <c r="AL140" i="105"/>
  <c r="AK62" i="82" s="1"/>
  <c r="AN122" i="105"/>
  <c r="AJ333" i="41"/>
  <c r="AJ335" i="41" s="1"/>
  <c r="AJ337" i="41" s="1"/>
  <c r="AJ393" i="41" s="1"/>
  <c r="AL301" i="41"/>
  <c r="AL303" i="41" s="1"/>
  <c r="AJ301" i="41"/>
  <c r="AJ303" i="41" s="1"/>
  <c r="AC250" i="41"/>
  <c r="AC268" i="41" s="1"/>
  <c r="AC273" i="41" s="1"/>
  <c r="AC252" i="41"/>
  <c r="AC270" i="41" s="1"/>
  <c r="AC275" i="41" s="1"/>
  <c r="AC251" i="41"/>
  <c r="AC269" i="41" s="1"/>
  <c r="AC274" i="41" s="1"/>
  <c r="L305" i="41"/>
  <c r="L392" i="41" s="1"/>
  <c r="L396" i="41" s="1"/>
  <c r="L301" i="41"/>
  <c r="L303" i="41" s="1"/>
  <c r="Q301" i="41"/>
  <c r="Q303" i="41" s="1"/>
  <c r="W301" i="41"/>
  <c r="W303" i="41" s="1"/>
  <c r="AB333" i="41"/>
  <c r="AB335" i="41" s="1"/>
  <c r="AB337" i="41" s="1"/>
  <c r="AB393" i="41" s="1"/>
  <c r="L112" i="105"/>
  <c r="AN200" i="105"/>
  <c r="AJ112" i="105"/>
  <c r="AJ200" i="105"/>
  <c r="AN301" i="41"/>
  <c r="AN303" i="41" s="1"/>
  <c r="L140" i="105"/>
  <c r="L62" i="82" s="1"/>
  <c r="L146" i="105"/>
  <c r="L63" i="82" s="1"/>
  <c r="L174" i="105"/>
  <c r="L65" i="82" s="1"/>
  <c r="Q333" i="41"/>
  <c r="Q335" i="41" s="1"/>
  <c r="Q337" i="41" s="1"/>
  <c r="Q393" i="41" s="1"/>
  <c r="AL333" i="41"/>
  <c r="AL335" i="41" s="1"/>
  <c r="AL337" i="41" s="1"/>
  <c r="AL393" i="41" s="1"/>
  <c r="K333" i="41"/>
  <c r="K335" i="41" s="1"/>
  <c r="K337" i="41" s="1"/>
  <c r="K393" i="41" s="1"/>
  <c r="AK301" i="41"/>
  <c r="AK303" i="41" s="1"/>
  <c r="AB301" i="41"/>
  <c r="AB303" i="41" s="1"/>
  <c r="AN333" i="41"/>
  <c r="AN335" i="41" s="1"/>
  <c r="AN337" i="41" s="1"/>
  <c r="AN393" i="41" s="1"/>
  <c r="R174" i="105"/>
  <c r="R65" i="82" s="1"/>
  <c r="R146" i="105"/>
  <c r="R63" i="82" s="1"/>
  <c r="R140" i="105"/>
  <c r="K301" i="41"/>
  <c r="K303" i="41" s="1"/>
  <c r="R112" i="105"/>
  <c r="K102" i="105"/>
  <c r="AL122" i="105"/>
  <c r="AH174" i="105"/>
  <c r="AH65" i="82" s="1"/>
  <c r="AH146" i="105"/>
  <c r="AH63" i="82" s="1"/>
  <c r="R189" i="105"/>
  <c r="L200" i="105"/>
  <c r="W140" i="105"/>
  <c r="W146" i="105"/>
  <c r="W63" i="82" s="1"/>
  <c r="W174" i="105"/>
  <c r="W65" i="82" s="1"/>
  <c r="R301" i="41"/>
  <c r="R303" i="41" s="1"/>
  <c r="AB200" i="105"/>
  <c r="AH301" i="41"/>
  <c r="AH303" i="41" s="1"/>
  <c r="AL200" i="105"/>
  <c r="R200" i="105"/>
  <c r="AN140" i="105"/>
  <c r="AL62" i="82" s="1"/>
  <c r="AN146" i="105"/>
  <c r="AL63" i="82" s="1"/>
  <c r="AN174" i="105"/>
  <c r="AL65" i="82" s="1"/>
  <c r="W333" i="41"/>
  <c r="W335" i="41" s="1"/>
  <c r="W337" i="41" s="1"/>
  <c r="W393" i="41" s="1"/>
  <c r="AO333" i="41"/>
  <c r="AO335" i="41" s="1"/>
  <c r="AO337" i="41" s="1"/>
  <c r="AO393" i="41" s="1"/>
  <c r="L122" i="105"/>
  <c r="AJ140" i="105"/>
  <c r="AJ174" i="105"/>
  <c r="AJ65" i="82" s="1"/>
  <c r="AJ146" i="105"/>
  <c r="AJ63" i="82" s="1"/>
  <c r="AM333" i="41"/>
  <c r="AM335" i="41" s="1"/>
  <c r="AM337" i="41" s="1"/>
  <c r="AM393" i="41" s="1"/>
  <c r="W200" i="105"/>
  <c r="AB122" i="105"/>
  <c r="Q174" i="105"/>
  <c r="Q65" i="82" s="1"/>
  <c r="Q146" i="105"/>
  <c r="Q63" i="82" s="1"/>
  <c r="R333" i="41"/>
  <c r="R335" i="41" s="1"/>
  <c r="R337" i="41" s="1"/>
  <c r="R393" i="41" s="1"/>
  <c r="AI301" i="41"/>
  <c r="AI303" i="41" s="1"/>
  <c r="R122" i="105"/>
  <c r="AO301" i="41"/>
  <c r="AO303" i="41" s="1"/>
  <c r="AH333" i="41"/>
  <c r="AH335" i="41" s="1"/>
  <c r="AH337" i="41" s="1"/>
  <c r="AH393" i="41" s="1"/>
  <c r="L333" i="41"/>
  <c r="L335" i="41" s="1"/>
  <c r="L337" i="41" s="1"/>
  <c r="L393" i="41" s="1"/>
  <c r="M269" i="41"/>
  <c r="M274" i="41" s="1"/>
  <c r="M270" i="41"/>
  <c r="M275" i="41" s="1"/>
  <c r="O280" i="41" s="1"/>
  <c r="O285" i="41" s="1"/>
  <c r="O363" i="41" s="1"/>
  <c r="M141" i="65"/>
  <c r="M170" i="65" s="1"/>
  <c r="M75" i="105" s="1"/>
  <c r="M34" i="82"/>
  <c r="M132" i="65"/>
  <c r="M161" i="65" s="1"/>
  <c r="M66" i="105" s="1"/>
  <c r="M123" i="65"/>
  <c r="M152" i="65" s="1"/>
  <c r="M57" i="105" s="1"/>
  <c r="M97" i="105" s="1"/>
  <c r="M268" i="41"/>
  <c r="M273" i="41" s="1"/>
  <c r="N278" i="41" s="1"/>
  <c r="N283" i="41" s="1"/>
  <c r="Z278" i="41" l="1"/>
  <c r="Z283" i="41" s="1"/>
  <c r="Z279" i="41"/>
  <c r="Z284" i="41" s="1"/>
  <c r="U278" i="41"/>
  <c r="U283" i="41" s="1"/>
  <c r="AG146" i="105"/>
  <c r="AG63" i="82" s="1"/>
  <c r="AG140" i="105"/>
  <c r="U280" i="41"/>
  <c r="U285" i="41" s="1"/>
  <c r="U363" i="41" s="1"/>
  <c r="AG189" i="105"/>
  <c r="AG112" i="105"/>
  <c r="AG147" i="105" s="1"/>
  <c r="AG200" i="105"/>
  <c r="AG122" i="105"/>
  <c r="AG148" i="105" s="1"/>
  <c r="AG62" i="82"/>
  <c r="X278" i="41"/>
  <c r="X283" i="41" s="1"/>
  <c r="X299" i="41" s="1"/>
  <c r="S279" i="41"/>
  <c r="S284" i="41" s="1"/>
  <c r="S331" i="41" s="1"/>
  <c r="R260" i="41" a="1"/>
  <c r="R260" i="41" s="1"/>
  <c r="R265" i="41" s="1"/>
  <c r="R401" i="41" s="1"/>
  <c r="AN148" i="105"/>
  <c r="AN142" i="105"/>
  <c r="AN260" i="41" a="1"/>
  <c r="AN260" i="41" s="1"/>
  <c r="AN265" i="41" s="1"/>
  <c r="AN401" i="41" s="1"/>
  <c r="Y279" i="41"/>
  <c r="Y284" i="41" s="1"/>
  <c r="AB260" i="41" a="1"/>
  <c r="AB260" i="41" s="1"/>
  <c r="AB265" i="41" s="1"/>
  <c r="AB401" i="41" s="1"/>
  <c r="AJ148" i="105"/>
  <c r="AJ142" i="105"/>
  <c r="S258" i="41" a="1"/>
  <c r="S258" i="41" s="1"/>
  <c r="S263" i="41" s="1"/>
  <c r="S322" i="41" s="1"/>
  <c r="S324" i="41" s="1"/>
  <c r="AJ258" i="41" a="1"/>
  <c r="AJ258" i="41" s="1"/>
  <c r="AJ263" i="41" s="1"/>
  <c r="AJ322" i="41" s="1"/>
  <c r="AJ324" i="41" s="1"/>
  <c r="AA258" i="41" a="1"/>
  <c r="AA258" i="41" s="1"/>
  <c r="AA263" i="41" s="1"/>
  <c r="AF258" i="41" a="1"/>
  <c r="AF258" i="41" s="1"/>
  <c r="AF263" i="41" s="1"/>
  <c r="AF322" i="41" s="1"/>
  <c r="AF324" i="41" s="1"/>
  <c r="O258" i="41" a="1"/>
  <c r="O258" i="41" s="1"/>
  <c r="O263" i="41" s="1"/>
  <c r="AM258" i="41" a="1"/>
  <c r="AM258" i="41" s="1"/>
  <c r="AM263" i="41" s="1"/>
  <c r="AM399" i="41" s="1"/>
  <c r="X258" i="41" a="1"/>
  <c r="X258" i="41" s="1"/>
  <c r="X263" i="41" s="1"/>
  <c r="S260" i="41" a="1"/>
  <c r="S260" i="41" s="1"/>
  <c r="S265" i="41" s="1"/>
  <c r="V260" i="41" a="1"/>
  <c r="V260" i="41" s="1"/>
  <c r="V265" i="41" s="1"/>
  <c r="AC260" i="41" a="1"/>
  <c r="AC260" i="41" s="1"/>
  <c r="AC265" i="41" s="1"/>
  <c r="AJ260" i="41" a="1"/>
  <c r="AJ260" i="41" s="1"/>
  <c r="AJ265" i="41" s="1"/>
  <c r="AJ401" i="41" s="1"/>
  <c r="AK258" i="41" a="1"/>
  <c r="AK258" i="41" s="1"/>
  <c r="AK263" i="41" s="1"/>
  <c r="AK399" i="41" s="1"/>
  <c r="Z280" i="41"/>
  <c r="Z285" i="41" s="1"/>
  <c r="Z363" i="41" s="1"/>
  <c r="O260" i="41" a="1"/>
  <c r="O260" i="41" s="1"/>
  <c r="O265" i="41" s="1"/>
  <c r="Y260" i="41" a="1"/>
  <c r="Y260" i="41" s="1"/>
  <c r="Y265" i="41" s="1"/>
  <c r="Z260" i="41" a="1"/>
  <c r="Z260" i="41" s="1"/>
  <c r="Z265" i="41" s="1"/>
  <c r="P260" i="41" a="1"/>
  <c r="P260" i="41" s="1"/>
  <c r="P265" i="41" s="1"/>
  <c r="N260" i="41" a="1"/>
  <c r="N260" i="41" s="1"/>
  <c r="N265" i="41" s="1"/>
  <c r="X260" i="41" a="1"/>
  <c r="X260" i="41" s="1"/>
  <c r="X265" i="41" s="1"/>
  <c r="AK260" i="41" a="1"/>
  <c r="AK260" i="41" s="1"/>
  <c r="AK265" i="41" s="1"/>
  <c r="AK401" i="41" s="1"/>
  <c r="AB207" i="105"/>
  <c r="AB74" i="82" s="1"/>
  <c r="AA260" i="41" a="1"/>
  <c r="AA260" i="41" s="1"/>
  <c r="AA265" i="41" s="1"/>
  <c r="T278" i="41"/>
  <c r="T283" i="41" s="1"/>
  <c r="T299" i="41" s="1"/>
  <c r="U260" i="41" a="1"/>
  <c r="U260" i="41" s="1"/>
  <c r="U265" i="41" s="1"/>
  <c r="M260" i="41" a="1"/>
  <c r="M260" i="41" s="1"/>
  <c r="M265" i="41" s="1"/>
  <c r="S365" i="41"/>
  <c r="S367" i="41" s="1"/>
  <c r="Y280" i="41"/>
  <c r="Y285" i="41" s="1"/>
  <c r="Y363" i="41" s="1"/>
  <c r="T365" i="41" s="1"/>
  <c r="T367" i="41" s="1"/>
  <c r="AH260" i="41" a="1"/>
  <c r="AH260" i="41" s="1"/>
  <c r="AH265" i="41" s="1"/>
  <c r="AH401" i="41" s="1"/>
  <c r="T260" i="41" a="1"/>
  <c r="T260" i="41" s="1"/>
  <c r="T265" i="41" s="1"/>
  <c r="T258" i="41" a="1"/>
  <c r="T258" i="41" s="1"/>
  <c r="T263" i="41" s="1"/>
  <c r="Y258" i="41" a="1"/>
  <c r="Y258" i="41" s="1"/>
  <c r="Y263" i="41" s="1"/>
  <c r="Z258" i="41" a="1"/>
  <c r="Z258" i="41" s="1"/>
  <c r="Z263" i="41" s="1"/>
  <c r="Z322" i="41" s="1"/>
  <c r="Z324" i="41" s="1"/>
  <c r="AE259" i="41" a="1"/>
  <c r="AE259" i="41" s="1"/>
  <c r="AE264" i="41" s="1"/>
  <c r="AB258" i="41" a="1"/>
  <c r="AB258" i="41" s="1"/>
  <c r="AB263" i="41" s="1"/>
  <c r="AB322" i="41" s="1"/>
  <c r="AB324" i="41" s="1"/>
  <c r="AN258" i="41" a="1"/>
  <c r="AN258" i="41" s="1"/>
  <c r="AN263" i="41" s="1"/>
  <c r="AN399" i="41" s="1"/>
  <c r="M258" i="41" a="1"/>
  <c r="M258" i="41" s="1"/>
  <c r="M263" i="41" s="1"/>
  <c r="K258" i="41" a="1"/>
  <c r="K258" i="41" s="1"/>
  <c r="K263" i="41" s="1"/>
  <c r="K399" i="41" s="1"/>
  <c r="AO258" i="41" a="1"/>
  <c r="AO258" i="41" s="1"/>
  <c r="AO263" i="41" s="1"/>
  <c r="AO399" i="41" s="1"/>
  <c r="N258" i="41" a="1"/>
  <c r="N258" i="41" s="1"/>
  <c r="N263" i="41" s="1"/>
  <c r="N322" i="41" s="1"/>
  <c r="N324" i="41" s="1"/>
  <c r="N326" i="41" s="1"/>
  <c r="N328" i="41" s="1"/>
  <c r="P258" i="41" a="1"/>
  <c r="P258" i="41" s="1"/>
  <c r="P263" i="41" s="1"/>
  <c r="AC258" i="41" a="1"/>
  <c r="AC258" i="41" s="1"/>
  <c r="AC263" i="41" s="1"/>
  <c r="AL258" i="41" a="1"/>
  <c r="AL258" i="41" s="1"/>
  <c r="AL263" i="41" s="1"/>
  <c r="AL322" i="41" s="1"/>
  <c r="AL324" i="41" s="1"/>
  <c r="AG258" i="41" a="1"/>
  <c r="AG258" i="41" s="1"/>
  <c r="AG263" i="41" s="1"/>
  <c r="AG322" i="41" s="1"/>
  <c r="AG324" i="41" s="1"/>
  <c r="AG326" i="41" s="1"/>
  <c r="AG328" i="41" s="1"/>
  <c r="AE258" i="41" a="1"/>
  <c r="AE258" i="41" s="1"/>
  <c r="AE263" i="41" s="1"/>
  <c r="U258" i="41" a="1"/>
  <c r="U258" i="41" s="1"/>
  <c r="U263" i="41" s="1"/>
  <c r="U322" i="41" s="1"/>
  <c r="U324" i="41" s="1"/>
  <c r="V258" i="41" a="1"/>
  <c r="V258" i="41" s="1"/>
  <c r="V263" i="41" s="1"/>
  <c r="V322" i="41" s="1"/>
  <c r="V324" i="41" s="1"/>
  <c r="Q258" i="41" a="1"/>
  <c r="Q258" i="41" s="1"/>
  <c r="Q263" i="41" s="1"/>
  <c r="Q322" i="41" s="1"/>
  <c r="Q324" i="41" s="1"/>
  <c r="J258" i="41" a="1"/>
  <c r="J258" i="41" s="1"/>
  <c r="J263" i="41" s="1"/>
  <c r="J322" i="41" s="1"/>
  <c r="J324" i="41" s="1"/>
  <c r="J326" i="41" s="1"/>
  <c r="J328" i="41" s="1"/>
  <c r="J337" i="41" s="1"/>
  <c r="J393" i="41" s="1"/>
  <c r="M259" i="41" a="1"/>
  <c r="M259" i="41" s="1"/>
  <c r="M264" i="41" s="1"/>
  <c r="AK259" i="41" a="1"/>
  <c r="AK259" i="41" s="1"/>
  <c r="AK264" i="41" s="1"/>
  <c r="AK400" i="41" s="1"/>
  <c r="AF259" i="41" a="1"/>
  <c r="AF259" i="41" s="1"/>
  <c r="AF264" i="41" s="1"/>
  <c r="AB206" i="105"/>
  <c r="AB62" i="82"/>
  <c r="O259" i="41" a="1"/>
  <c r="O259" i="41" s="1"/>
  <c r="O264" i="41" s="1"/>
  <c r="AM259" i="41" a="1"/>
  <c r="AM259" i="41" s="1"/>
  <c r="AM264" i="41" s="1"/>
  <c r="AM400" i="41" s="1"/>
  <c r="S259" i="41" a="1"/>
  <c r="S259" i="41" s="1"/>
  <c r="S264" i="41" s="1"/>
  <c r="AG259" i="41" a="1"/>
  <c r="AG259" i="41" s="1"/>
  <c r="AG264" i="41" s="1"/>
  <c r="AG341" i="41" s="1"/>
  <c r="AB259" i="41" a="1"/>
  <c r="AB259" i="41" s="1"/>
  <c r="AB264" i="41" s="1"/>
  <c r="AB400" i="41" s="1"/>
  <c r="V259" i="41" a="1"/>
  <c r="V259" i="41" s="1"/>
  <c r="V264" i="41" s="1"/>
  <c r="J259" i="41" a="1"/>
  <c r="J259" i="41" s="1"/>
  <c r="J264" i="41" s="1"/>
  <c r="J309" i="41" s="1"/>
  <c r="W259" i="41" a="1"/>
  <c r="W259" i="41" s="1"/>
  <c r="W264" i="41" s="1"/>
  <c r="W400" i="41" s="1"/>
  <c r="R259" i="41" a="1"/>
  <c r="R259" i="41" s="1"/>
  <c r="R264" i="41" s="1"/>
  <c r="R400" i="41" s="1"/>
  <c r="AA259" i="41" a="1"/>
  <c r="AA259" i="41" s="1"/>
  <c r="AA264" i="41" s="1"/>
  <c r="L259" i="41" a="1"/>
  <c r="L259" i="41" s="1"/>
  <c r="L264" i="41" s="1"/>
  <c r="L400" i="41" s="1"/>
  <c r="AL259" i="41" a="1"/>
  <c r="AL259" i="41" s="1"/>
  <c r="AL264" i="41" s="1"/>
  <c r="AL400" i="41" s="1"/>
  <c r="AD259" i="41" a="1"/>
  <c r="AD259" i="41" s="1"/>
  <c r="AD264" i="41" s="1"/>
  <c r="K259" i="41" a="1"/>
  <c r="K259" i="41" s="1"/>
  <c r="K264" i="41" s="1"/>
  <c r="K400" i="41" s="1"/>
  <c r="U259" i="41" a="1"/>
  <c r="U259" i="41" s="1"/>
  <c r="U264" i="41" s="1"/>
  <c r="Y259" i="41" a="1"/>
  <c r="Y259" i="41" s="1"/>
  <c r="Y264" i="41" s="1"/>
  <c r="AN259" i="41" a="1"/>
  <c r="AN259" i="41" s="1"/>
  <c r="AN264" i="41" s="1"/>
  <c r="AN400" i="41" s="1"/>
  <c r="AO259" i="41" a="1"/>
  <c r="AO259" i="41" s="1"/>
  <c r="AO264" i="41" s="1"/>
  <c r="AO400" i="41" s="1"/>
  <c r="Q259" i="41" a="1"/>
  <c r="Q259" i="41" s="1"/>
  <c r="Q264" i="41" s="1"/>
  <c r="Q400" i="41" s="1"/>
  <c r="Z259" i="41" a="1"/>
  <c r="Z259" i="41" s="1"/>
  <c r="Z264" i="41" s="1"/>
  <c r="AI259" i="41" a="1"/>
  <c r="AI259" i="41" s="1"/>
  <c r="AI264" i="41" s="1"/>
  <c r="AI400" i="41" s="1"/>
  <c r="P259" i="41" a="1"/>
  <c r="P259" i="41" s="1"/>
  <c r="P264" i="41" s="1"/>
  <c r="AH259" i="41" a="1"/>
  <c r="AH259" i="41" s="1"/>
  <c r="AH264" i="41" s="1"/>
  <c r="AH400" i="41" s="1"/>
  <c r="T259" i="41" a="1"/>
  <c r="T259" i="41" s="1"/>
  <c r="T264" i="41" s="1"/>
  <c r="AJ259" i="41" a="1"/>
  <c r="AJ259" i="41" s="1"/>
  <c r="AJ264" i="41" s="1"/>
  <c r="AJ400" i="41" s="1"/>
  <c r="N259" i="41" a="1"/>
  <c r="N259" i="41" s="1"/>
  <c r="N264" i="41" s="1"/>
  <c r="AC259" i="41" a="1"/>
  <c r="AC259" i="41" s="1"/>
  <c r="AC264" i="41" s="1"/>
  <c r="X259" i="41" a="1"/>
  <c r="X259" i="41" s="1"/>
  <c r="X264" i="41" s="1"/>
  <c r="AA278" i="41"/>
  <c r="AA283" i="41" s="1"/>
  <c r="AA279" i="41"/>
  <c r="AA284" i="41" s="1"/>
  <c r="AA331" i="41" s="1"/>
  <c r="T331" i="41"/>
  <c r="V280" i="41"/>
  <c r="V285" i="41" s="1"/>
  <c r="V363" i="41" s="1"/>
  <c r="AA365" i="41" s="1"/>
  <c r="AA367" i="41" s="1"/>
  <c r="W258" i="41" a="1"/>
  <c r="W258" i="41" s="1"/>
  <c r="W263" i="41" s="1"/>
  <c r="W322" i="41" s="1"/>
  <c r="W324" i="41" s="1"/>
  <c r="L258" i="41" a="1"/>
  <c r="L258" i="41" s="1"/>
  <c r="L263" i="41" s="1"/>
  <c r="L322" i="41" s="1"/>
  <c r="L324" i="41" s="1"/>
  <c r="AI258" i="41" a="1"/>
  <c r="AI258" i="41" s="1"/>
  <c r="AI263" i="41" s="1"/>
  <c r="X331" i="41"/>
  <c r="AH258" i="41" a="1"/>
  <c r="AH258" i="41" s="1"/>
  <c r="AH263" i="41" s="1"/>
  <c r="AD258" i="41" a="1"/>
  <c r="AD258" i="41" s="1"/>
  <c r="AD263" i="41" s="1"/>
  <c r="R258" i="41" a="1"/>
  <c r="R258" i="41" s="1"/>
  <c r="R263" i="41" s="1"/>
  <c r="R399" i="41" s="1"/>
  <c r="S299" i="41"/>
  <c r="AJ206" i="105"/>
  <c r="AJ73" i="82" s="1"/>
  <c r="AJ207" i="105"/>
  <c r="AJ74" i="82" s="1"/>
  <c r="AJ62" i="82"/>
  <c r="AC280" i="41"/>
  <c r="AC285" i="41" s="1"/>
  <c r="AC363" i="41" s="1"/>
  <c r="AC365" i="41" s="1"/>
  <c r="AC367" i="41" s="1"/>
  <c r="AD280" i="41"/>
  <c r="AD285" i="41" s="1"/>
  <c r="AD363" i="41" s="1"/>
  <c r="AE280" i="41"/>
  <c r="AE285" i="41" s="1"/>
  <c r="AE363" i="41" s="1"/>
  <c r="K260" i="41" a="1"/>
  <c r="K260" i="41" s="1"/>
  <c r="K265" i="41" s="1"/>
  <c r="K401" i="41" s="1"/>
  <c r="AI260" i="41" a="1"/>
  <c r="AI260" i="41" s="1"/>
  <c r="AI265" i="41" s="1"/>
  <c r="AI401" i="41" s="1"/>
  <c r="AF260" i="41" a="1"/>
  <c r="AF260" i="41" s="1"/>
  <c r="AF265" i="41" s="1"/>
  <c r="AE260" i="41" a="1"/>
  <c r="AE260" i="41" s="1"/>
  <c r="AE265" i="41" s="1"/>
  <c r="R206" i="105"/>
  <c r="R73" i="82" s="1"/>
  <c r="R62" i="82"/>
  <c r="R207" i="105"/>
  <c r="R74" i="82" s="1"/>
  <c r="AC278" i="41"/>
  <c r="AC283" i="41" s="1"/>
  <c r="AE278" i="41"/>
  <c r="AE283" i="41" s="1"/>
  <c r="AD278" i="41"/>
  <c r="AD283" i="41" s="1"/>
  <c r="AF280" i="41"/>
  <c r="AF285" i="41" s="1"/>
  <c r="AF363" i="41" s="1"/>
  <c r="AO260" i="41" a="1"/>
  <c r="AO260" i="41" s="1"/>
  <c r="AO265" i="41" s="1"/>
  <c r="AO401" i="41" s="1"/>
  <c r="AG260" i="41" a="1"/>
  <c r="AG260" i="41" s="1"/>
  <c r="AG265" i="41" s="1"/>
  <c r="AG374" i="41" s="1"/>
  <c r="AG376" i="41" s="1"/>
  <c r="AG387" i="41" s="1"/>
  <c r="L260" i="41" a="1"/>
  <c r="L260" i="41" s="1"/>
  <c r="L265" i="41" s="1"/>
  <c r="L401" i="41" s="1"/>
  <c r="J260" i="41" a="1"/>
  <c r="J260" i="41" s="1"/>
  <c r="J265" i="41" s="1"/>
  <c r="J310" i="41" s="1"/>
  <c r="AL207" i="105"/>
  <c r="AK74" i="82" s="1"/>
  <c r="W62" i="82"/>
  <c r="W206" i="105"/>
  <c r="W207" i="105"/>
  <c r="W74" i="82" s="1"/>
  <c r="AL260" i="41" a="1"/>
  <c r="AL260" i="41" s="1"/>
  <c r="AL265" i="41" s="1"/>
  <c r="AL401" i="41" s="1"/>
  <c r="L207" i="105"/>
  <c r="L74" i="82" s="1"/>
  <c r="K146" i="105"/>
  <c r="K63" i="82" s="1"/>
  <c r="K174" i="105"/>
  <c r="K65" i="82" s="1"/>
  <c r="AN207" i="105"/>
  <c r="AL74" i="82" s="1"/>
  <c r="AD260" i="41" a="1"/>
  <c r="AD260" i="41" s="1"/>
  <c r="AD265" i="41" s="1"/>
  <c r="W260" i="41" a="1"/>
  <c r="W260" i="41" s="1"/>
  <c r="W265" i="41" s="1"/>
  <c r="W401" i="41" s="1"/>
  <c r="AM260" i="41" a="1"/>
  <c r="AM260" i="41" s="1"/>
  <c r="AM265" i="41" s="1"/>
  <c r="AM401" i="41" s="1"/>
  <c r="Q260" i="41" a="1"/>
  <c r="Q260" i="41" s="1"/>
  <c r="Q265" i="41" s="1"/>
  <c r="Q401" i="41" s="1"/>
  <c r="AC279" i="41"/>
  <c r="AC284" i="41" s="1"/>
  <c r="AD279" i="41"/>
  <c r="AD284" i="41" s="1"/>
  <c r="AE279" i="41"/>
  <c r="AE284" i="41" s="1"/>
  <c r="L206" i="105"/>
  <c r="L73" i="82" s="1"/>
  <c r="M279" i="41"/>
  <c r="M284" i="41" s="1"/>
  <c r="P279" i="41"/>
  <c r="P284" i="41" s="1"/>
  <c r="N280" i="41"/>
  <c r="N285" i="41" s="1"/>
  <c r="N363" i="41" s="1"/>
  <c r="M117" i="105"/>
  <c r="M195" i="105"/>
  <c r="N279" i="41"/>
  <c r="N284" i="41" s="1"/>
  <c r="O279" i="41"/>
  <c r="O284" i="41" s="1"/>
  <c r="O331" i="41" s="1"/>
  <c r="M278" i="41"/>
  <c r="M283" i="41" s="1"/>
  <c r="P278" i="41"/>
  <c r="P283" i="41" s="1"/>
  <c r="M107" i="105"/>
  <c r="M184" i="105"/>
  <c r="M280" i="41"/>
  <c r="M285" i="41" s="1"/>
  <c r="M363" i="41" s="1"/>
  <c r="M365" i="41" s="1"/>
  <c r="M367" i="41" s="1"/>
  <c r="P280" i="41"/>
  <c r="P285" i="41" s="1"/>
  <c r="P363" i="41" s="1"/>
  <c r="O278" i="41"/>
  <c r="O283" i="41" s="1"/>
  <c r="AG207" i="105" l="1"/>
  <c r="AG74" i="82" s="1"/>
  <c r="U299" i="41"/>
  <c r="Y365" i="41"/>
  <c r="Y367" i="41" s="1"/>
  <c r="AG206" i="105"/>
  <c r="AG73" i="82" s="1"/>
  <c r="U331" i="41"/>
  <c r="Z365" i="41"/>
  <c r="Z367" i="41" s="1"/>
  <c r="AI354" i="41"/>
  <c r="AI356" i="41" s="1"/>
  <c r="K322" i="41"/>
  <c r="K324" i="41" s="1"/>
  <c r="X322" i="41"/>
  <c r="X324" i="41" s="1"/>
  <c r="X326" i="41" s="1"/>
  <c r="X328" i="41" s="1"/>
  <c r="X354" i="41"/>
  <c r="X356" i="41" s="1"/>
  <c r="S354" i="41"/>
  <c r="S356" i="41" s="1"/>
  <c r="AO322" i="41"/>
  <c r="AO324" i="41" s="1"/>
  <c r="J308" i="41"/>
  <c r="J312" i="41" s="1"/>
  <c r="J385" i="41" s="1"/>
  <c r="AG309" i="41"/>
  <c r="AJ399" i="41"/>
  <c r="AJ423" i="41" s="1"/>
  <c r="AJ427" i="41" s="1"/>
  <c r="Y299" i="41"/>
  <c r="Y301" i="41" s="1"/>
  <c r="Y303" i="41" s="1"/>
  <c r="Y305" i="41" s="1"/>
  <c r="R423" i="41"/>
  <c r="R427" i="41" s="1"/>
  <c r="Y331" i="41"/>
  <c r="Y333" i="41" s="1"/>
  <c r="Y335" i="41" s="1"/>
  <c r="AG310" i="41"/>
  <c r="AA322" i="41"/>
  <c r="AA324" i="41" s="1"/>
  <c r="V326" i="41" s="1"/>
  <c r="V328" i="41" s="1"/>
  <c r="AG342" i="41"/>
  <c r="AG344" i="41" s="1"/>
  <c r="AG386" i="41" s="1"/>
  <c r="Z354" i="41"/>
  <c r="Z356" i="41" s="1"/>
  <c r="V354" i="41"/>
  <c r="V356" i="41" s="1"/>
  <c r="W354" i="41"/>
  <c r="W356" i="41" s="1"/>
  <c r="AB354" i="41"/>
  <c r="AB356" i="41" s="1"/>
  <c r="AB399" i="41"/>
  <c r="AB423" i="41" s="1"/>
  <c r="AB427" i="41" s="1"/>
  <c r="AF354" i="41"/>
  <c r="AF356" i="41" s="1"/>
  <c r="AF358" i="41" s="1"/>
  <c r="AF360" i="41" s="1"/>
  <c r="AN322" i="41"/>
  <c r="AN324" i="41" s="1"/>
  <c r="Q399" i="41"/>
  <c r="Q423" i="41" s="1"/>
  <c r="Q427" i="41" s="1"/>
  <c r="AH354" i="41"/>
  <c r="AH356" i="41" s="1"/>
  <c r="U354" i="41"/>
  <c r="U356" i="41" s="1"/>
  <c r="T322" i="41"/>
  <c r="T324" i="41" s="1"/>
  <c r="AK423" i="41"/>
  <c r="AK427" i="41" s="1"/>
  <c r="AM354" i="41"/>
  <c r="AM356" i="41" s="1"/>
  <c r="AL354" i="41"/>
  <c r="AL356" i="41" s="1"/>
  <c r="AM322" i="41"/>
  <c r="AM324" i="41" s="1"/>
  <c r="AL399" i="41"/>
  <c r="AK322" i="41"/>
  <c r="AK324" i="41" s="1"/>
  <c r="AI399" i="41"/>
  <c r="AI423" i="41" s="1"/>
  <c r="AI427" i="41" s="1"/>
  <c r="T354" i="41"/>
  <c r="T356" i="41" s="1"/>
  <c r="J354" i="41"/>
  <c r="J356" i="41" s="1"/>
  <c r="J358" i="41" s="1"/>
  <c r="J360" i="41" s="1"/>
  <c r="J369" i="41" s="1"/>
  <c r="J394" i="41" s="1"/>
  <c r="AK354" i="41"/>
  <c r="AK356" i="41" s="1"/>
  <c r="AI322" i="41"/>
  <c r="AI324" i="41" s="1"/>
  <c r="W399" i="41"/>
  <c r="W423" i="41" s="1"/>
  <c r="W427" i="41" s="1"/>
  <c r="AJ354" i="41"/>
  <c r="AJ356" i="41" s="1"/>
  <c r="AC331" i="41"/>
  <c r="AC333" i="41" s="1"/>
  <c r="AC335" i="41" s="1"/>
  <c r="K423" i="41"/>
  <c r="K427" i="41" s="1"/>
  <c r="Y354" i="41"/>
  <c r="Y356" i="41" s="1"/>
  <c r="K354" i="41"/>
  <c r="K356" i="41" s="1"/>
  <c r="Z331" i="41"/>
  <c r="AG354" i="41"/>
  <c r="AG356" i="41" s="1"/>
  <c r="AG358" i="41" s="1"/>
  <c r="AG360" i="41" s="1"/>
  <c r="AG308" i="41"/>
  <c r="U365" i="41"/>
  <c r="U367" i="41" s="1"/>
  <c r="N354" i="41"/>
  <c r="N356" i="41" s="1"/>
  <c r="N358" i="41" s="1"/>
  <c r="N360" i="41" s="1"/>
  <c r="Y322" i="41"/>
  <c r="Y324" i="41" s="1"/>
  <c r="Z299" i="41"/>
  <c r="Z301" i="41" s="1"/>
  <c r="Z303" i="41" s="1"/>
  <c r="Z305" i="41" s="1"/>
  <c r="R354" i="41"/>
  <c r="R356" i="41" s="1"/>
  <c r="AE354" i="41"/>
  <c r="AE356" i="41" s="1"/>
  <c r="AE358" i="41" s="1"/>
  <c r="AE360" i="41" s="1"/>
  <c r="AD354" i="41"/>
  <c r="AD356" i="41" s="1"/>
  <c r="AD358" i="41" s="1"/>
  <c r="AD360" i="41" s="1"/>
  <c r="AN423" i="41"/>
  <c r="AN427" i="41" s="1"/>
  <c r="AN354" i="41"/>
  <c r="AN356" i="41" s="1"/>
  <c r="AC322" i="41"/>
  <c r="AC324" i="41" s="1"/>
  <c r="AC326" i="41" s="1"/>
  <c r="AC328" i="41" s="1"/>
  <c r="AA354" i="41"/>
  <c r="AA356" i="41" s="1"/>
  <c r="AE322" i="41"/>
  <c r="AE324" i="41" s="1"/>
  <c r="AE326" i="41" s="1"/>
  <c r="AE328" i="41" s="1"/>
  <c r="AH399" i="41"/>
  <c r="AH423" i="41" s="1"/>
  <c r="AH427" i="41" s="1"/>
  <c r="Q354" i="41"/>
  <c r="Q356" i="41" s="1"/>
  <c r="AO423" i="41"/>
  <c r="AO427" i="41" s="1"/>
  <c r="AH322" i="41"/>
  <c r="AH324" i="41" s="1"/>
  <c r="AO354" i="41"/>
  <c r="AO356" i="41" s="1"/>
  <c r="AM423" i="41"/>
  <c r="AM427" i="41" s="1"/>
  <c r="O354" i="41"/>
  <c r="O356" i="41" s="1"/>
  <c r="O358" i="41" s="1"/>
  <c r="O360" i="41" s="1"/>
  <c r="O299" i="41"/>
  <c r="O301" i="41" s="1"/>
  <c r="O303" i="41" s="1"/>
  <c r="O305" i="41" s="1"/>
  <c r="O392" i="41" s="1"/>
  <c r="AL423" i="41"/>
  <c r="AL427" i="41" s="1"/>
  <c r="AE331" i="41"/>
  <c r="AE333" i="41" s="1"/>
  <c r="AE335" i="41" s="1"/>
  <c r="AA299" i="41"/>
  <c r="V299" i="41"/>
  <c r="V331" i="41"/>
  <c r="AF331" i="41"/>
  <c r="AF333" i="41" s="1"/>
  <c r="AF335" i="41" s="1"/>
  <c r="P299" i="41"/>
  <c r="P301" i="41" s="1"/>
  <c r="P303" i="41" s="1"/>
  <c r="P305" i="41" s="1"/>
  <c r="AF299" i="41"/>
  <c r="AF301" i="41" s="1"/>
  <c r="AF303" i="41" s="1"/>
  <c r="AF305" i="41" s="1"/>
  <c r="P331" i="41"/>
  <c r="P333" i="41" s="1"/>
  <c r="P335" i="41" s="1"/>
  <c r="V365" i="41"/>
  <c r="V367" i="41" s="1"/>
  <c r="AE299" i="41"/>
  <c r="AE301" i="41" s="1"/>
  <c r="AE303" i="41" s="1"/>
  <c r="AE305" i="41" s="1"/>
  <c r="AE310" i="41" s="1"/>
  <c r="AD299" i="41"/>
  <c r="AD301" i="41" s="1"/>
  <c r="AD303" i="41" s="1"/>
  <c r="AD305" i="41" s="1"/>
  <c r="AD310" i="41" s="1"/>
  <c r="R322" i="41"/>
  <c r="R324" i="41" s="1"/>
  <c r="L399" i="41"/>
  <c r="L423" i="41" s="1"/>
  <c r="L427" i="41" s="1"/>
  <c r="L354" i="41"/>
  <c r="L356" i="41" s="1"/>
  <c r="P354" i="41"/>
  <c r="P356" i="41" s="1"/>
  <c r="P358" i="41" s="1"/>
  <c r="P360" i="41" s="1"/>
  <c r="N331" i="41"/>
  <c r="N333" i="41" s="1"/>
  <c r="N335" i="41" s="1"/>
  <c r="N337" i="41" s="1"/>
  <c r="AC354" i="41"/>
  <c r="AC356" i="41" s="1"/>
  <c r="AC358" i="41" s="1"/>
  <c r="AC360" i="41" s="1"/>
  <c r="AC369" i="41" s="1"/>
  <c r="AC394" i="41" s="1"/>
  <c r="P322" i="41"/>
  <c r="P324" i="41" s="1"/>
  <c r="AD331" i="41"/>
  <c r="AD333" i="41" s="1"/>
  <c r="AD335" i="41" s="1"/>
  <c r="AC299" i="41"/>
  <c r="AC301" i="41" s="1"/>
  <c r="AC303" i="41" s="1"/>
  <c r="AC305" i="41" s="1"/>
  <c r="N299" i="41"/>
  <c r="N301" i="41" s="1"/>
  <c r="N303" i="41" s="1"/>
  <c r="N305" i="41" s="1"/>
  <c r="M299" i="41"/>
  <c r="M301" i="41" s="1"/>
  <c r="M303" i="41" s="1"/>
  <c r="M305" i="41" s="1"/>
  <c r="M392" i="41" s="1"/>
  <c r="X301" i="41"/>
  <c r="X303" i="41" s="1"/>
  <c r="X305" i="41" s="1"/>
  <c r="S301" i="41"/>
  <c r="S303" i="41" s="1"/>
  <c r="S305" i="41" s="1"/>
  <c r="X333" i="41"/>
  <c r="X335" i="41" s="1"/>
  <c r="S333" i="41"/>
  <c r="S335" i="41" s="1"/>
  <c r="AE365" i="41"/>
  <c r="AE367" i="41" s="1"/>
  <c r="AD322" i="41"/>
  <c r="AD324" i="41" s="1"/>
  <c r="AD326" i="41" s="1"/>
  <c r="AD328" i="41" s="1"/>
  <c r="M322" i="41"/>
  <c r="M324" i="41" s="1"/>
  <c r="M326" i="41" s="1"/>
  <c r="M328" i="41" s="1"/>
  <c r="O333" i="41"/>
  <c r="O335" i="41" s="1"/>
  <c r="M331" i="41"/>
  <c r="M333" i="41" s="1"/>
  <c r="M335" i="41" s="1"/>
  <c r="AF365" i="41"/>
  <c r="AF367" i="41" s="1"/>
  <c r="AD365" i="41"/>
  <c r="AD367" i="41" s="1"/>
  <c r="M354" i="41"/>
  <c r="M356" i="41" s="1"/>
  <c r="M358" i="41" s="1"/>
  <c r="M360" i="41" s="1"/>
  <c r="M369" i="41"/>
  <c r="M394" i="41" s="1"/>
  <c r="P365" i="41"/>
  <c r="P367" i="41" s="1"/>
  <c r="N365" i="41"/>
  <c r="N367" i="41" s="1"/>
  <c r="J341" i="41"/>
  <c r="O365" i="41"/>
  <c r="O367" i="41" s="1"/>
  <c r="O322" i="41"/>
  <c r="O324" i="41" s="1"/>
  <c r="O326" i="41" s="1"/>
  <c r="O328" i="41" s="1"/>
  <c r="J342" i="41"/>
  <c r="Z326" i="41"/>
  <c r="Z328" i="41" s="1"/>
  <c r="U326" i="41"/>
  <c r="U328" i="41" s="1"/>
  <c r="X358" i="41" l="1"/>
  <c r="X360" i="41" s="1"/>
  <c r="X369" i="41" s="1"/>
  <c r="S358" i="41"/>
  <c r="S360" i="41" s="1"/>
  <c r="S369" i="41" s="1"/>
  <c r="S394" i="41" s="1"/>
  <c r="Z333" i="41"/>
  <c r="Z335" i="41" s="1"/>
  <c r="Z337" i="41" s="1"/>
  <c r="Z393" i="41" s="1"/>
  <c r="S326" i="41"/>
  <c r="S328" i="41" s="1"/>
  <c r="AA326" i="41"/>
  <c r="AA328" i="41" s="1"/>
  <c r="T333" i="41"/>
  <c r="T335" i="41" s="1"/>
  <c r="T301" i="41"/>
  <c r="T303" i="41" s="1"/>
  <c r="T305" i="41" s="1"/>
  <c r="T392" i="41" s="1"/>
  <c r="Z358" i="41"/>
  <c r="Z360" i="41" s="1"/>
  <c r="Z369" i="41" s="1"/>
  <c r="Z374" i="41" s="1"/>
  <c r="Z376" i="41" s="1"/>
  <c r="Z387" i="41" s="1"/>
  <c r="AG312" i="41"/>
  <c r="AG385" i="41" s="1"/>
  <c r="AG389" i="41" s="1"/>
  <c r="AG396" i="41" s="1"/>
  <c r="AG399" i="41" s="1"/>
  <c r="U358" i="41"/>
  <c r="U360" i="41" s="1"/>
  <c r="AA358" i="41"/>
  <c r="AA360" i="41" s="1"/>
  <c r="AA369" i="41" s="1"/>
  <c r="AA394" i="41" s="1"/>
  <c r="AN326" i="41"/>
  <c r="AN328" i="41" s="1"/>
  <c r="Y326" i="41"/>
  <c r="Y328" i="41" s="1"/>
  <c r="Y337" i="41" s="1"/>
  <c r="Y393" i="41" s="1"/>
  <c r="V358" i="41"/>
  <c r="V360" i="41" s="1"/>
  <c r="V369" i="41" s="1"/>
  <c r="V374" i="41" s="1"/>
  <c r="V376" i="41" s="1"/>
  <c r="V387" i="41" s="1"/>
  <c r="U333" i="41"/>
  <c r="U335" i="41" s="1"/>
  <c r="U337" i="41" s="1"/>
  <c r="U393" i="41" s="1"/>
  <c r="U301" i="41"/>
  <c r="U303" i="41" s="1"/>
  <c r="U305" i="41" s="1"/>
  <c r="U392" i="41" s="1"/>
  <c r="T326" i="41"/>
  <c r="T328" i="41" s="1"/>
  <c r="AC337" i="41"/>
  <c r="AC342" i="41" s="1"/>
  <c r="T358" i="41"/>
  <c r="T360" i="41" s="1"/>
  <c r="T369" i="41" s="1"/>
  <c r="T394" i="41" s="1"/>
  <c r="K326" i="41"/>
  <c r="K328" i="41" s="1"/>
  <c r="U369" i="41"/>
  <c r="U394" i="41" s="1"/>
  <c r="J374" i="41"/>
  <c r="J376" i="41" s="1"/>
  <c r="J387" i="41" s="1"/>
  <c r="Y358" i="41"/>
  <c r="Y360" i="41" s="1"/>
  <c r="Y369" i="41" s="1"/>
  <c r="Y394" i="41" s="1"/>
  <c r="N369" i="41"/>
  <c r="N394" i="41" s="1"/>
  <c r="AL358" i="41"/>
  <c r="AL360" i="41" s="1"/>
  <c r="AC374" i="41"/>
  <c r="AC376" i="41" s="1"/>
  <c r="AC387" i="41" s="1"/>
  <c r="L326" i="41"/>
  <c r="L328" i="41" s="1"/>
  <c r="Z392" i="41"/>
  <c r="Z310" i="41"/>
  <c r="Z308" i="41"/>
  <c r="Z309" i="41"/>
  <c r="O308" i="41"/>
  <c r="L358" i="41"/>
  <c r="L360" i="41" s="1"/>
  <c r="R326" i="41"/>
  <c r="R328" i="41" s="1"/>
  <c r="O310" i="41"/>
  <c r="O309" i="41"/>
  <c r="R358" i="41"/>
  <c r="R360" i="41" s="1"/>
  <c r="AE337" i="41"/>
  <c r="AE393" i="41" s="1"/>
  <c r="AD337" i="41"/>
  <c r="AD393" i="41" s="1"/>
  <c r="AE369" i="41"/>
  <c r="AE394" i="41" s="1"/>
  <c r="AI358" i="41"/>
  <c r="AI360" i="41" s="1"/>
  <c r="AN358" i="41"/>
  <c r="AN360" i="41" s="1"/>
  <c r="AJ358" i="41"/>
  <c r="AJ360" i="41" s="1"/>
  <c r="AO358" i="41"/>
  <c r="AO360" i="41" s="1"/>
  <c r="Q358" i="41"/>
  <c r="Q360" i="41" s="1"/>
  <c r="W358" i="41"/>
  <c r="W360" i="41" s="1"/>
  <c r="AH358" i="41"/>
  <c r="AH360" i="41" s="1"/>
  <c r="AK358" i="41"/>
  <c r="AK360" i="41" s="1"/>
  <c r="AB358" i="41"/>
  <c r="AB360" i="41" s="1"/>
  <c r="K358" i="41"/>
  <c r="K360" i="41" s="1"/>
  <c r="AM358" i="41"/>
  <c r="AM360" i="41" s="1"/>
  <c r="V333" i="41"/>
  <c r="V335" i="41" s="1"/>
  <c r="V337" i="41" s="1"/>
  <c r="AA333" i="41"/>
  <c r="AA335" i="41" s="1"/>
  <c r="AA337" i="41" s="1"/>
  <c r="V301" i="41"/>
  <c r="V303" i="41" s="1"/>
  <c r="V305" i="41" s="1"/>
  <c r="AA301" i="41"/>
  <c r="AA303" i="41" s="1"/>
  <c r="AA305" i="41" s="1"/>
  <c r="AD392" i="41"/>
  <c r="AD309" i="41"/>
  <c r="AD308" i="41"/>
  <c r="AI326" i="41"/>
  <c r="AI328" i="41" s="1"/>
  <c r="AM326" i="41"/>
  <c r="AM328" i="41" s="1"/>
  <c r="AB326" i="41"/>
  <c r="AB328" i="41" s="1"/>
  <c r="M308" i="41"/>
  <c r="Q326" i="41"/>
  <c r="Q328" i="41" s="1"/>
  <c r="AJ326" i="41"/>
  <c r="AJ328" i="41" s="1"/>
  <c r="M309" i="41"/>
  <c r="AH326" i="41"/>
  <c r="AH328" i="41" s="1"/>
  <c r="AK326" i="41"/>
  <c r="AK328" i="41" s="1"/>
  <c r="AL326" i="41"/>
  <c r="AL328" i="41" s="1"/>
  <c r="O337" i="41"/>
  <c r="O341" i="41" s="1"/>
  <c r="AO326" i="41"/>
  <c r="AO328" i="41" s="1"/>
  <c r="W326" i="41"/>
  <c r="W328" i="41" s="1"/>
  <c r="M310" i="41"/>
  <c r="Y392" i="41"/>
  <c r="Y308" i="41"/>
  <c r="Y310" i="41"/>
  <c r="Y309" i="41"/>
  <c r="P326" i="41"/>
  <c r="P328" i="41" s="1"/>
  <c r="P337" i="41" s="1"/>
  <c r="AF392" i="41"/>
  <c r="AF310" i="41"/>
  <c r="AF309" i="41"/>
  <c r="AF308" i="41"/>
  <c r="AC392" i="41"/>
  <c r="AC310" i="41"/>
  <c r="AC309" i="41"/>
  <c r="AC308" i="41"/>
  <c r="AD369" i="41"/>
  <c r="AE392" i="41"/>
  <c r="AE309" i="41"/>
  <c r="AE308" i="41"/>
  <c r="P392" i="41"/>
  <c r="P309" i="41"/>
  <c r="P310" i="41"/>
  <c r="P308" i="41"/>
  <c r="S392" i="41"/>
  <c r="S310" i="41"/>
  <c r="S309" i="41"/>
  <c r="S308" i="41"/>
  <c r="M337" i="41"/>
  <c r="S337" i="41"/>
  <c r="X392" i="41"/>
  <c r="X309" i="41"/>
  <c r="X308" i="41"/>
  <c r="X310" i="41"/>
  <c r="X337" i="41"/>
  <c r="AF326" i="41"/>
  <c r="AF328" i="41" s="1"/>
  <c r="AF337" i="41" s="1"/>
  <c r="AF369" i="41"/>
  <c r="AF394" i="41" s="1"/>
  <c r="P369" i="41"/>
  <c r="M374" i="41"/>
  <c r="M376" i="41" s="1"/>
  <c r="M387" i="41" s="1"/>
  <c r="J344" i="41"/>
  <c r="J386" i="41" s="1"/>
  <c r="N393" i="41"/>
  <c r="N342" i="41"/>
  <c r="N341" i="41"/>
  <c r="N392" i="41"/>
  <c r="N309" i="41"/>
  <c r="N310" i="41"/>
  <c r="N308" i="41"/>
  <c r="O369" i="41"/>
  <c r="X394" i="41"/>
  <c r="X374" i="41"/>
  <c r="X376" i="41" s="1"/>
  <c r="X387" i="41" s="1"/>
  <c r="T309" i="41" l="1"/>
  <c r="S374" i="41"/>
  <c r="S376" i="41" s="1"/>
  <c r="S387" i="41" s="1"/>
  <c r="T308" i="41"/>
  <c r="T312" i="41" s="1"/>
  <c r="T385" i="41" s="1"/>
  <c r="T310" i="41"/>
  <c r="T337" i="41"/>
  <c r="T393" i="41" s="1"/>
  <c r="Z394" i="41"/>
  <c r="T374" i="41"/>
  <c r="T376" i="41" s="1"/>
  <c r="T387" i="41" s="1"/>
  <c r="AA374" i="41"/>
  <c r="AA376" i="41" s="1"/>
  <c r="AA387" i="41" s="1"/>
  <c r="U374" i="41"/>
  <c r="U376" i="41" s="1"/>
  <c r="U387" i="41" s="1"/>
  <c r="J389" i="41"/>
  <c r="J396" i="41" s="1"/>
  <c r="J401" i="41" s="1"/>
  <c r="J404" i="41" s="1"/>
  <c r="J413" i="41" s="1"/>
  <c r="J32" i="65" s="1"/>
  <c r="J110" i="65" s="1"/>
  <c r="J121" i="65" s="1"/>
  <c r="J150" i="65" s="1"/>
  <c r="J55" i="105" s="1"/>
  <c r="J95" i="105" s="1"/>
  <c r="AC341" i="41"/>
  <c r="AC344" i="41" s="1"/>
  <c r="AC386" i="41" s="1"/>
  <c r="N374" i="41"/>
  <c r="N376" i="41" s="1"/>
  <c r="N387" i="41" s="1"/>
  <c r="AC393" i="41"/>
  <c r="U310" i="41"/>
  <c r="V394" i="41"/>
  <c r="Y342" i="41"/>
  <c r="U308" i="41"/>
  <c r="U309" i="41"/>
  <c r="U342" i="41"/>
  <c r="U341" i="41"/>
  <c r="Y341" i="41"/>
  <c r="AE374" i="41"/>
  <c r="AE376" i="41" s="1"/>
  <c r="AE387" i="41" s="1"/>
  <c r="Y374" i="41"/>
  <c r="Y376" i="41" s="1"/>
  <c r="Y387" i="41" s="1"/>
  <c r="Z312" i="41"/>
  <c r="Z385" i="41" s="1"/>
  <c r="AD342" i="41"/>
  <c r="Z342" i="41"/>
  <c r="O312" i="41"/>
  <c r="O385" i="41" s="1"/>
  <c r="AD341" i="41"/>
  <c r="Z341" i="41"/>
  <c r="AD312" i="41"/>
  <c r="AD385" i="41" s="1"/>
  <c r="O393" i="41"/>
  <c r="AE342" i="41"/>
  <c r="AF374" i="41"/>
  <c r="AF376" i="41" s="1"/>
  <c r="AF387" i="41" s="1"/>
  <c r="AE341" i="41"/>
  <c r="AG401" i="41"/>
  <c r="S312" i="41"/>
  <c r="S385" i="41" s="1"/>
  <c r="AC312" i="41"/>
  <c r="AC385" i="41" s="1"/>
  <c r="AA392" i="41"/>
  <c r="AA309" i="41"/>
  <c r="AA310" i="41"/>
  <c r="AA308" i="41"/>
  <c r="P393" i="41"/>
  <c r="P341" i="41"/>
  <c r="P342" i="41"/>
  <c r="V392" i="41"/>
  <c r="V309" i="41"/>
  <c r="V308" i="41"/>
  <c r="V310" i="41"/>
  <c r="AA393" i="41"/>
  <c r="AA342" i="41"/>
  <c r="AA341" i="41"/>
  <c r="V393" i="41"/>
  <c r="V342" i="41"/>
  <c r="V341" i="41"/>
  <c r="O342" i="41"/>
  <c r="O344" i="41" s="1"/>
  <c r="O386" i="41" s="1"/>
  <c r="P312" i="41"/>
  <c r="P385" i="41" s="1"/>
  <c r="AF312" i="41"/>
  <c r="AF385" i="41" s="1"/>
  <c r="Y312" i="41"/>
  <c r="Y385" i="41" s="1"/>
  <c r="M312" i="41"/>
  <c r="M385" i="41" s="1"/>
  <c r="AD394" i="41"/>
  <c r="AD374" i="41"/>
  <c r="AD376" i="41" s="1"/>
  <c r="AD387" i="41" s="1"/>
  <c r="AG400" i="41"/>
  <c r="N344" i="41"/>
  <c r="N386" i="41" s="1"/>
  <c r="AE312" i="41"/>
  <c r="AE385" i="41" s="1"/>
  <c r="AF393" i="41"/>
  <c r="AF342" i="41"/>
  <c r="AF341" i="41"/>
  <c r="S393" i="41"/>
  <c r="S342" i="41"/>
  <c r="S341" i="41"/>
  <c r="M393" i="41"/>
  <c r="M341" i="41"/>
  <c r="M342" i="41"/>
  <c r="X312" i="41"/>
  <c r="X385" i="41" s="1"/>
  <c r="X393" i="41"/>
  <c r="X341" i="41"/>
  <c r="X342" i="41"/>
  <c r="P394" i="41"/>
  <c r="P374" i="41"/>
  <c r="P376" i="41" s="1"/>
  <c r="P387" i="41" s="1"/>
  <c r="O394" i="41"/>
  <c r="O374" i="41"/>
  <c r="O376" i="41" s="1"/>
  <c r="O387" i="41" s="1"/>
  <c r="N312" i="41"/>
  <c r="N385" i="41" s="1"/>
  <c r="J399" i="41" l="1"/>
  <c r="J406" i="41" s="1"/>
  <c r="J415" i="41" s="1"/>
  <c r="J34" i="65" s="1"/>
  <c r="J112" i="65" s="1"/>
  <c r="J123" i="65" s="1"/>
  <c r="J152" i="65" s="1"/>
  <c r="J57" i="105" s="1"/>
  <c r="J97" i="105" s="1"/>
  <c r="T341" i="41"/>
  <c r="T342" i="41"/>
  <c r="J400" i="41"/>
  <c r="J405" i="41" s="1"/>
  <c r="J414" i="41" s="1"/>
  <c r="J33" i="65" s="1"/>
  <c r="J111" i="65" s="1"/>
  <c r="J122" i="65" s="1"/>
  <c r="J151" i="65" s="1"/>
  <c r="J56" i="105" s="1"/>
  <c r="J96" i="105" s="1"/>
  <c r="J32" i="82"/>
  <c r="J130" i="65"/>
  <c r="J159" i="65" s="1"/>
  <c r="J64" i="105" s="1"/>
  <c r="J105" i="105" s="1"/>
  <c r="J139" i="65"/>
  <c r="J168" i="65" s="1"/>
  <c r="J73" i="105" s="1"/>
  <c r="J115" i="105" s="1"/>
  <c r="U344" i="41"/>
  <c r="U386" i="41" s="1"/>
  <c r="Y344" i="41"/>
  <c r="Y386" i="41" s="1"/>
  <c r="Y389" i="41" s="1"/>
  <c r="Y396" i="41" s="1"/>
  <c r="Y399" i="41" s="1"/>
  <c r="Y406" i="41" s="1"/>
  <c r="Y415" i="41" s="1"/>
  <c r="Y34" i="65" s="1"/>
  <c r="Y112" i="65" s="1"/>
  <c r="U312" i="41"/>
  <c r="U385" i="41" s="1"/>
  <c r="AE344" i="41"/>
  <c r="AE386" i="41" s="1"/>
  <c r="AE389" i="41" s="1"/>
  <c r="AE396" i="41" s="1"/>
  <c r="AE400" i="41" s="1"/>
  <c r="AE405" i="41" s="1"/>
  <c r="AE414" i="41" s="1"/>
  <c r="AE33" i="65" s="1"/>
  <c r="AE111" i="65" s="1"/>
  <c r="AE122" i="65" s="1"/>
  <c r="AE151" i="65" s="1"/>
  <c r="AE56" i="105" s="1"/>
  <c r="AE96" i="105" s="1"/>
  <c r="AD344" i="41"/>
  <c r="AD386" i="41" s="1"/>
  <c r="AD389" i="41" s="1"/>
  <c r="AD396" i="41" s="1"/>
  <c r="AD400" i="41" s="1"/>
  <c r="AD405" i="41" s="1"/>
  <c r="AD414" i="41" s="1"/>
  <c r="AD33" i="65" s="1"/>
  <c r="AD111" i="65" s="1"/>
  <c r="Z344" i="41"/>
  <c r="Z386" i="41" s="1"/>
  <c r="Z389" i="41" s="1"/>
  <c r="Z396" i="41" s="1"/>
  <c r="Z400" i="41" s="1"/>
  <c r="Z405" i="41" s="1"/>
  <c r="Z414" i="41" s="1"/>
  <c r="Z33" i="65" s="1"/>
  <c r="Z111" i="65" s="1"/>
  <c r="Z122" i="65" s="1"/>
  <c r="Z151" i="65" s="1"/>
  <c r="Z56" i="105" s="1"/>
  <c r="Z96" i="105" s="1"/>
  <c r="AA344" i="41"/>
  <c r="AA386" i="41" s="1"/>
  <c r="AG423" i="41"/>
  <c r="AG427" i="41" s="1"/>
  <c r="P344" i="41"/>
  <c r="P386" i="41" s="1"/>
  <c r="P389" i="41" s="1"/>
  <c r="P396" i="41" s="1"/>
  <c r="AC389" i="41"/>
  <c r="AC396" i="41" s="1"/>
  <c r="AC401" i="41" s="1"/>
  <c r="AC404" i="41" s="1"/>
  <c r="AC413" i="41" s="1"/>
  <c r="AC32" i="65" s="1"/>
  <c r="AC110" i="65" s="1"/>
  <c r="V344" i="41"/>
  <c r="V386" i="41" s="1"/>
  <c r="O389" i="41"/>
  <c r="O396" i="41" s="1"/>
  <c r="O401" i="41" s="1"/>
  <c r="O404" i="41" s="1"/>
  <c r="O413" i="41" s="1"/>
  <c r="O32" i="65" s="1"/>
  <c r="O110" i="65" s="1"/>
  <c r="V312" i="41"/>
  <c r="V385" i="41" s="1"/>
  <c r="AA312" i="41"/>
  <c r="AA385" i="41" s="1"/>
  <c r="N389" i="41"/>
  <c r="N396" i="41" s="1"/>
  <c r="N401" i="41" s="1"/>
  <c r="N404" i="41" s="1"/>
  <c r="N413" i="41" s="1"/>
  <c r="N32" i="65" s="1"/>
  <c r="N110" i="65" s="1"/>
  <c r="AF344" i="41"/>
  <c r="AF386" i="41" s="1"/>
  <c r="AF389" i="41" s="1"/>
  <c r="AF396" i="41" s="1"/>
  <c r="AF400" i="41" s="1"/>
  <c r="AF405" i="41" s="1"/>
  <c r="AF414" i="41" s="1"/>
  <c r="AF33" i="65" s="1"/>
  <c r="AF111" i="65" s="1"/>
  <c r="H429" i="41"/>
  <c r="X344" i="41"/>
  <c r="X386" i="41" s="1"/>
  <c r="X389" i="41" s="1"/>
  <c r="X396" i="41" s="1"/>
  <c r="M344" i="41"/>
  <c r="M386" i="41" s="1"/>
  <c r="M389" i="41" s="1"/>
  <c r="M396" i="41" s="1"/>
  <c r="S344" i="41"/>
  <c r="S386" i="41" s="1"/>
  <c r="S389" i="41" s="1"/>
  <c r="S396" i="41" s="1"/>
  <c r="J140" i="65"/>
  <c r="J169" i="65" s="1"/>
  <c r="J74" i="105" s="1"/>
  <c r="J116" i="105" s="1"/>
  <c r="J423" i="41"/>
  <c r="J427" i="41" s="1"/>
  <c r="J33" i="82" l="1"/>
  <c r="J131" i="65"/>
  <c r="J160" i="65" s="1"/>
  <c r="J65" i="105" s="1"/>
  <c r="J183" i="105" s="1"/>
  <c r="J132" i="65"/>
  <c r="J161" i="65" s="1"/>
  <c r="J66" i="105" s="1"/>
  <c r="J184" i="105" s="1"/>
  <c r="J34" i="82"/>
  <c r="J141" i="65"/>
  <c r="J170" i="65" s="1"/>
  <c r="J75" i="105" s="1"/>
  <c r="J195" i="105" s="1"/>
  <c r="T344" i="41"/>
  <c r="T386" i="41" s="1"/>
  <c r="T389" i="41" s="1"/>
  <c r="T396" i="41" s="1"/>
  <c r="T399" i="41" s="1"/>
  <c r="J193" i="105"/>
  <c r="J182" i="105"/>
  <c r="U389" i="41"/>
  <c r="U396" i="41" s="1"/>
  <c r="U400" i="41" s="1"/>
  <c r="U405" i="41" s="1"/>
  <c r="U414" i="41" s="1"/>
  <c r="U33" i="65" s="1"/>
  <c r="U111" i="65" s="1"/>
  <c r="U140" i="65" s="1"/>
  <c r="U169" i="65" s="1"/>
  <c r="U74" i="105" s="1"/>
  <c r="U116" i="105" s="1"/>
  <c r="Z399" i="41"/>
  <c r="Z401" i="41"/>
  <c r="Z404" i="41" s="1"/>
  <c r="Z413" i="41" s="1"/>
  <c r="Z32" i="65" s="1"/>
  <c r="Z110" i="65" s="1"/>
  <c r="Z139" i="65" s="1"/>
  <c r="Z168" i="65" s="1"/>
  <c r="Z73" i="105" s="1"/>
  <c r="Z115" i="105" s="1"/>
  <c r="AC399" i="41"/>
  <c r="AC400" i="41"/>
  <c r="AC405" i="41" s="1"/>
  <c r="AC414" i="41" s="1"/>
  <c r="AC33" i="65" s="1"/>
  <c r="AC111" i="65" s="1"/>
  <c r="AC140" i="65" s="1"/>
  <c r="AC169" i="65" s="1"/>
  <c r="AC74" i="105" s="1"/>
  <c r="AA389" i="41"/>
  <c r="AA396" i="41" s="1"/>
  <c r="AA399" i="41" s="1"/>
  <c r="Z33" i="82"/>
  <c r="Z140" i="65"/>
  <c r="Z169" i="65" s="1"/>
  <c r="Z74" i="105" s="1"/>
  <c r="Z116" i="105" s="1"/>
  <c r="Z406" i="41"/>
  <c r="Z415" i="41" s="1"/>
  <c r="Z34" i="65" s="1"/>
  <c r="Z112" i="65" s="1"/>
  <c r="Z34" i="82" s="1"/>
  <c r="AE399" i="41"/>
  <c r="N399" i="41"/>
  <c r="N406" i="41" s="1"/>
  <c r="N415" i="41" s="1"/>
  <c r="N34" i="65" s="1"/>
  <c r="N112" i="65" s="1"/>
  <c r="AD140" i="65"/>
  <c r="AD169" i="65" s="1"/>
  <c r="AD74" i="105" s="1"/>
  <c r="AD116" i="105" s="1"/>
  <c r="AD33" i="82"/>
  <c r="N400" i="41"/>
  <c r="N405" i="41" s="1"/>
  <c r="N414" i="41" s="1"/>
  <c r="N33" i="65" s="1"/>
  <c r="N111" i="65" s="1"/>
  <c r="N140" i="65" s="1"/>
  <c r="N169" i="65" s="1"/>
  <c r="N74" i="105" s="1"/>
  <c r="AC406" i="41"/>
  <c r="AC415" i="41" s="1"/>
  <c r="AC34" i="65" s="1"/>
  <c r="AC112" i="65" s="1"/>
  <c r="AC34" i="82" s="1"/>
  <c r="AE401" i="41"/>
  <c r="AE404" i="41" s="1"/>
  <c r="AE413" i="41" s="1"/>
  <c r="AE32" i="65" s="1"/>
  <c r="AE110" i="65" s="1"/>
  <c r="AE139" i="65" s="1"/>
  <c r="AE168" i="65" s="1"/>
  <c r="AE73" i="105" s="1"/>
  <c r="Y400" i="41"/>
  <c r="Y405" i="41" s="1"/>
  <c r="Y414" i="41" s="1"/>
  <c r="Y33" i="65" s="1"/>
  <c r="Y111" i="65" s="1"/>
  <c r="Y122" i="65" s="1"/>
  <c r="Y151" i="65" s="1"/>
  <c r="Y56" i="105" s="1"/>
  <c r="Y96" i="105" s="1"/>
  <c r="Y401" i="41"/>
  <c r="Y404" i="41" s="1"/>
  <c r="Y413" i="41" s="1"/>
  <c r="Y32" i="65" s="1"/>
  <c r="Y110" i="65" s="1"/>
  <c r="Y139" i="65" s="1"/>
  <c r="Y168" i="65" s="1"/>
  <c r="Y73" i="105" s="1"/>
  <c r="Y115" i="105" s="1"/>
  <c r="V389" i="41"/>
  <c r="V396" i="41" s="1"/>
  <c r="V399" i="41" s="1"/>
  <c r="AD399" i="41"/>
  <c r="AD401" i="41"/>
  <c r="AD404" i="41" s="1"/>
  <c r="AD413" i="41" s="1"/>
  <c r="AD32" i="65" s="1"/>
  <c r="AD110" i="65" s="1"/>
  <c r="AF399" i="41"/>
  <c r="J106" i="105"/>
  <c r="AD122" i="65"/>
  <c r="AD151" i="65" s="1"/>
  <c r="AD56" i="105" s="1"/>
  <c r="AD96" i="105" s="1"/>
  <c r="AF401" i="41"/>
  <c r="AF404" i="41" s="1"/>
  <c r="AF413" i="41" s="1"/>
  <c r="AF32" i="65" s="1"/>
  <c r="AF110" i="65" s="1"/>
  <c r="AC121" i="65"/>
  <c r="AC150" i="65" s="1"/>
  <c r="AC55" i="105" s="1"/>
  <c r="AC95" i="105" s="1"/>
  <c r="AC32" i="82"/>
  <c r="AC139" i="65"/>
  <c r="AC168" i="65" s="1"/>
  <c r="AC73" i="105" s="1"/>
  <c r="AF122" i="65"/>
  <c r="AF151" i="65" s="1"/>
  <c r="AF56" i="105" s="1"/>
  <c r="AF96" i="105" s="1"/>
  <c r="AF140" i="65"/>
  <c r="AF169" i="65" s="1"/>
  <c r="AF74" i="105" s="1"/>
  <c r="AF33" i="82"/>
  <c r="AE140" i="65"/>
  <c r="AE169" i="65" s="1"/>
  <c r="AE74" i="105" s="1"/>
  <c r="AE194" i="105" s="1"/>
  <c r="AE33" i="82"/>
  <c r="J194" i="105"/>
  <c r="O400" i="41"/>
  <c r="O405" i="41" s="1"/>
  <c r="O414" i="41" s="1"/>
  <c r="O33" i="65" s="1"/>
  <c r="O111" i="65" s="1"/>
  <c r="O122" i="65" s="1"/>
  <c r="O151" i="65" s="1"/>
  <c r="O56" i="105" s="1"/>
  <c r="O96" i="105" s="1"/>
  <c r="T406" i="41"/>
  <c r="T415" i="41" s="1"/>
  <c r="T34" i="65" s="1"/>
  <c r="T112" i="65" s="1"/>
  <c r="S401" i="41"/>
  <c r="S404" i="41" s="1"/>
  <c r="S413" i="41" s="1"/>
  <c r="S32" i="65" s="1"/>
  <c r="S110" i="65" s="1"/>
  <c r="S400" i="41"/>
  <c r="S405" i="41" s="1"/>
  <c r="S414" i="41" s="1"/>
  <c r="S33" i="65" s="1"/>
  <c r="S111" i="65" s="1"/>
  <c r="S399" i="41"/>
  <c r="X399" i="41"/>
  <c r="X401" i="41"/>
  <c r="X404" i="41" s="1"/>
  <c r="X413" i="41" s="1"/>
  <c r="X32" i="65" s="1"/>
  <c r="X110" i="65" s="1"/>
  <c r="X400" i="41"/>
  <c r="X405" i="41" s="1"/>
  <c r="X414" i="41" s="1"/>
  <c r="X33" i="65" s="1"/>
  <c r="X111" i="65" s="1"/>
  <c r="Y141" i="65"/>
  <c r="Y170" i="65" s="1"/>
  <c r="Y75" i="105" s="1"/>
  <c r="Y34" i="82"/>
  <c r="Y123" i="65"/>
  <c r="Y152" i="65" s="1"/>
  <c r="Y57" i="105" s="1"/>
  <c r="Y97" i="105" s="1"/>
  <c r="P401" i="41"/>
  <c r="P404" i="41" s="1"/>
  <c r="P413" i="41" s="1"/>
  <c r="P32" i="65" s="1"/>
  <c r="P110" i="65" s="1"/>
  <c r="P400" i="41"/>
  <c r="P405" i="41" s="1"/>
  <c r="P414" i="41" s="1"/>
  <c r="P33" i="65" s="1"/>
  <c r="P111" i="65" s="1"/>
  <c r="P399" i="41"/>
  <c r="O399" i="41"/>
  <c r="J102" i="105"/>
  <c r="J146" i="105" s="1"/>
  <c r="J63" i="82" s="1"/>
  <c r="O121" i="65"/>
  <c r="O150" i="65" s="1"/>
  <c r="O55" i="105" s="1"/>
  <c r="O95" i="105" s="1"/>
  <c r="O32" i="82"/>
  <c r="O139" i="65"/>
  <c r="O168" i="65" s="1"/>
  <c r="O73" i="105" s="1"/>
  <c r="O130" i="65"/>
  <c r="O159" i="65" s="1"/>
  <c r="O64" i="105" s="1"/>
  <c r="N121" i="65"/>
  <c r="N150" i="65" s="1"/>
  <c r="N55" i="105" s="1"/>
  <c r="N95" i="105" s="1"/>
  <c r="N130" i="65"/>
  <c r="N159" i="65" s="1"/>
  <c r="N64" i="105" s="1"/>
  <c r="N139" i="65"/>
  <c r="N168" i="65" s="1"/>
  <c r="N73" i="105" s="1"/>
  <c r="N32" i="82"/>
  <c r="M400" i="41"/>
  <c r="M405" i="41" s="1"/>
  <c r="M414" i="41" s="1"/>
  <c r="M33" i="65" s="1"/>
  <c r="M111" i="65" s="1"/>
  <c r="M401" i="41"/>
  <c r="M404" i="41" s="1"/>
  <c r="M413" i="41" s="1"/>
  <c r="M32" i="65" s="1"/>
  <c r="M399" i="41"/>
  <c r="J117" i="105" l="1"/>
  <c r="J122" i="105" s="1"/>
  <c r="T401" i="41"/>
  <c r="T404" i="41" s="1"/>
  <c r="T413" i="41" s="1"/>
  <c r="T32" i="65" s="1"/>
  <c r="T110" i="65" s="1"/>
  <c r="T121" i="65" s="1"/>
  <c r="T150" i="65" s="1"/>
  <c r="T55" i="105" s="1"/>
  <c r="T95" i="105" s="1"/>
  <c r="J107" i="105"/>
  <c r="J112" i="105" s="1"/>
  <c r="U194" i="105"/>
  <c r="T400" i="41"/>
  <c r="T405" i="41" s="1"/>
  <c r="T414" i="41" s="1"/>
  <c r="T33" i="65" s="1"/>
  <c r="T111" i="65" s="1"/>
  <c r="T140" i="65" s="1"/>
  <c r="T169" i="65" s="1"/>
  <c r="T74" i="105" s="1"/>
  <c r="T116" i="105" s="1"/>
  <c r="J189" i="105"/>
  <c r="T139" i="65"/>
  <c r="T168" i="65" s="1"/>
  <c r="T73" i="105" s="1"/>
  <c r="T193" i="105" s="1"/>
  <c r="AF423" i="41"/>
  <c r="AF427" i="41" s="1"/>
  <c r="AE423" i="41"/>
  <c r="AE427" i="41" s="1"/>
  <c r="AC423" i="41"/>
  <c r="AC427" i="41" s="1"/>
  <c r="Y423" i="41"/>
  <c r="Y427" i="41" s="1"/>
  <c r="Z423" i="41"/>
  <c r="Z427" i="41" s="1"/>
  <c r="U33" i="82"/>
  <c r="U131" i="65"/>
  <c r="U160" i="65" s="1"/>
  <c r="U65" i="105" s="1"/>
  <c r="U106" i="105" s="1"/>
  <c r="U122" i="65"/>
  <c r="U151" i="65" s="1"/>
  <c r="U56" i="105" s="1"/>
  <c r="U96" i="105" s="1"/>
  <c r="U401" i="41"/>
  <c r="U404" i="41" s="1"/>
  <c r="U413" i="41" s="1"/>
  <c r="U32" i="65" s="1"/>
  <c r="U110" i="65" s="1"/>
  <c r="AC33" i="82"/>
  <c r="Z194" i="105"/>
  <c r="AC122" i="65"/>
  <c r="AC151" i="65" s="1"/>
  <c r="AC56" i="105" s="1"/>
  <c r="AC96" i="105" s="1"/>
  <c r="U399" i="41"/>
  <c r="Z193" i="105"/>
  <c r="AA401" i="41"/>
  <c r="AA404" i="41" s="1"/>
  <c r="AA413" i="41" s="1"/>
  <c r="AA32" i="65" s="1"/>
  <c r="AA110" i="65" s="1"/>
  <c r="AA139" i="65" s="1"/>
  <c r="AA168" i="65" s="1"/>
  <c r="AA73" i="105" s="1"/>
  <c r="AA115" i="105" s="1"/>
  <c r="Z123" i="65"/>
  <c r="Z152" i="65" s="1"/>
  <c r="Z57" i="105" s="1"/>
  <c r="Z97" i="105" s="1"/>
  <c r="Z141" i="65"/>
  <c r="Z170" i="65" s="1"/>
  <c r="Z75" i="105" s="1"/>
  <c r="Z195" i="105" s="1"/>
  <c r="AA400" i="41"/>
  <c r="AA405" i="41" s="1"/>
  <c r="AA414" i="41" s="1"/>
  <c r="AA33" i="65" s="1"/>
  <c r="AA111" i="65" s="1"/>
  <c r="AA140" i="65" s="1"/>
  <c r="AA169" i="65" s="1"/>
  <c r="AA74" i="105" s="1"/>
  <c r="AA116" i="105" s="1"/>
  <c r="AA406" i="41"/>
  <c r="AA415" i="41" s="1"/>
  <c r="AA34" i="65" s="1"/>
  <c r="AA112" i="65" s="1"/>
  <c r="AA141" i="65" s="1"/>
  <c r="AA170" i="65" s="1"/>
  <c r="AA75" i="105" s="1"/>
  <c r="AA117" i="105" s="1"/>
  <c r="Z121" i="65"/>
  <c r="Z150" i="65" s="1"/>
  <c r="Z55" i="105" s="1"/>
  <c r="Z95" i="105" s="1"/>
  <c r="Z32" i="82"/>
  <c r="Y33" i="82"/>
  <c r="Y140" i="65"/>
  <c r="Y169" i="65" s="1"/>
  <c r="Y74" i="105" s="1"/>
  <c r="Y116" i="105" s="1"/>
  <c r="Y32" i="82"/>
  <c r="AE406" i="41"/>
  <c r="AE415" i="41" s="1"/>
  <c r="AE34" i="65" s="1"/>
  <c r="AE112" i="65" s="1"/>
  <c r="AE34" i="82" s="1"/>
  <c r="Y121" i="65"/>
  <c r="Y150" i="65" s="1"/>
  <c r="Y55" i="105" s="1"/>
  <c r="Y95" i="105" s="1"/>
  <c r="Y102" i="105" s="1"/>
  <c r="Y174" i="105" s="1"/>
  <c r="Y65" i="82" s="1"/>
  <c r="Y193" i="105"/>
  <c r="N33" i="82"/>
  <c r="N122" i="65"/>
  <c r="N151" i="65" s="1"/>
  <c r="N56" i="105" s="1"/>
  <c r="N96" i="105" s="1"/>
  <c r="N131" i="65"/>
  <c r="N160" i="65" s="1"/>
  <c r="N65" i="105" s="1"/>
  <c r="N183" i="105" s="1"/>
  <c r="N423" i="41"/>
  <c r="N427" i="41" s="1"/>
  <c r="AD194" i="105"/>
  <c r="AE32" i="82"/>
  <c r="AE121" i="65"/>
  <c r="AE150" i="65" s="1"/>
  <c r="AE55" i="105" s="1"/>
  <c r="AE95" i="105" s="1"/>
  <c r="T32" i="82"/>
  <c r="AC123" i="65"/>
  <c r="AC152" i="65" s="1"/>
  <c r="AC57" i="105" s="1"/>
  <c r="AC97" i="105" s="1"/>
  <c r="AF406" i="41"/>
  <c r="AF415" i="41" s="1"/>
  <c r="AF34" i="65" s="1"/>
  <c r="AF112" i="65" s="1"/>
  <c r="AF123" i="65" s="1"/>
  <c r="AF152" i="65" s="1"/>
  <c r="AF57" i="105" s="1"/>
  <c r="AF97" i="105" s="1"/>
  <c r="T130" i="65"/>
  <c r="T159" i="65" s="1"/>
  <c r="T64" i="105" s="1"/>
  <c r="T105" i="105" s="1"/>
  <c r="AC141" i="65"/>
  <c r="AC170" i="65" s="1"/>
  <c r="AC75" i="105" s="1"/>
  <c r="AC117" i="105" s="1"/>
  <c r="O140" i="65"/>
  <c r="O169" i="65" s="1"/>
  <c r="O74" i="105" s="1"/>
  <c r="O116" i="105" s="1"/>
  <c r="AE116" i="105"/>
  <c r="O131" i="65"/>
  <c r="O160" i="65" s="1"/>
  <c r="O65" i="105" s="1"/>
  <c r="O106" i="105" s="1"/>
  <c r="O33" i="82"/>
  <c r="V406" i="41"/>
  <c r="V415" i="41" s="1"/>
  <c r="V34" i="65" s="1"/>
  <c r="V112" i="65" s="1"/>
  <c r="V141" i="65" s="1"/>
  <c r="V170" i="65" s="1"/>
  <c r="V75" i="105" s="1"/>
  <c r="V400" i="41"/>
  <c r="V405" i="41" s="1"/>
  <c r="V414" i="41" s="1"/>
  <c r="V33" i="65" s="1"/>
  <c r="V111" i="65" s="1"/>
  <c r="V401" i="41"/>
  <c r="V404" i="41" s="1"/>
  <c r="V413" i="41" s="1"/>
  <c r="V32" i="65" s="1"/>
  <c r="V110" i="65" s="1"/>
  <c r="AD121" i="65"/>
  <c r="AD150" i="65" s="1"/>
  <c r="AD55" i="105" s="1"/>
  <c r="AD95" i="105" s="1"/>
  <c r="AD139" i="65"/>
  <c r="AD168" i="65" s="1"/>
  <c r="AD73" i="105" s="1"/>
  <c r="AD32" i="82"/>
  <c r="AD406" i="41"/>
  <c r="AD415" i="41" s="1"/>
  <c r="AD34" i="65" s="1"/>
  <c r="AD112" i="65" s="1"/>
  <c r="AD423" i="41"/>
  <c r="AD427" i="41" s="1"/>
  <c r="J200" i="105"/>
  <c r="AF32" i="82"/>
  <c r="AF139" i="65"/>
  <c r="AF168" i="65" s="1"/>
  <c r="AF73" i="105" s="1"/>
  <c r="AF121" i="65"/>
  <c r="AF150" i="65" s="1"/>
  <c r="AF55" i="105" s="1"/>
  <c r="AF95" i="105" s="1"/>
  <c r="AC116" i="105"/>
  <c r="AC194" i="105"/>
  <c r="AC115" i="105"/>
  <c r="AC193" i="105"/>
  <c r="AF116" i="105"/>
  <c r="AF194" i="105"/>
  <c r="P423" i="41"/>
  <c r="P427" i="41" s="1"/>
  <c r="P406" i="41"/>
  <c r="P415" i="41" s="1"/>
  <c r="P34" i="65" s="1"/>
  <c r="P112" i="65" s="1"/>
  <c r="J140" i="105"/>
  <c r="J174" i="105"/>
  <c r="J65" i="82" s="1"/>
  <c r="AE115" i="105"/>
  <c r="AE193" i="105"/>
  <c r="O423" i="41"/>
  <c r="O427" i="41" s="1"/>
  <c r="O406" i="41"/>
  <c r="O415" i="41" s="1"/>
  <c r="O34" i="65" s="1"/>
  <c r="O112" i="65" s="1"/>
  <c r="O105" i="105"/>
  <c r="O182" i="105"/>
  <c r="O115" i="105"/>
  <c r="O193" i="105"/>
  <c r="P131" i="65"/>
  <c r="P160" i="65" s="1"/>
  <c r="P65" i="105" s="1"/>
  <c r="P140" i="65"/>
  <c r="P169" i="65" s="1"/>
  <c r="P74" i="105" s="1"/>
  <c r="P33" i="82"/>
  <c r="P122" i="65"/>
  <c r="P151" i="65" s="1"/>
  <c r="P56" i="105" s="1"/>
  <c r="P96" i="105" s="1"/>
  <c r="X32" i="82"/>
  <c r="X121" i="65"/>
  <c r="X150" i="65" s="1"/>
  <c r="X55" i="105" s="1"/>
  <c r="X95" i="105" s="1"/>
  <c r="X139" i="65"/>
  <c r="X168" i="65" s="1"/>
  <c r="X73" i="105" s="1"/>
  <c r="S122" i="65"/>
  <c r="S151" i="65" s="1"/>
  <c r="S56" i="105" s="1"/>
  <c r="S96" i="105" s="1"/>
  <c r="S140" i="65"/>
  <c r="S169" i="65" s="1"/>
  <c r="S74" i="105" s="1"/>
  <c r="S33" i="82"/>
  <c r="S131" i="65"/>
  <c r="S160" i="65" s="1"/>
  <c r="S65" i="105" s="1"/>
  <c r="P121" i="65"/>
  <c r="P150" i="65" s="1"/>
  <c r="P55" i="105" s="1"/>
  <c r="P95" i="105" s="1"/>
  <c r="P139" i="65"/>
  <c r="P168" i="65" s="1"/>
  <c r="P73" i="105" s="1"/>
  <c r="P130" i="65"/>
  <c r="P159" i="65" s="1"/>
  <c r="P64" i="105" s="1"/>
  <c r="P32" i="82"/>
  <c r="X423" i="41"/>
  <c r="X427" i="41" s="1"/>
  <c r="X406" i="41"/>
  <c r="X415" i="41" s="1"/>
  <c r="X34" i="65" s="1"/>
  <c r="X112" i="65" s="1"/>
  <c r="S130" i="65"/>
  <c r="S159" i="65" s="1"/>
  <c r="S64" i="105" s="1"/>
  <c r="S139" i="65"/>
  <c r="S168" i="65" s="1"/>
  <c r="S73" i="105" s="1"/>
  <c r="S32" i="82"/>
  <c r="S121" i="65"/>
  <c r="S150" i="65" s="1"/>
  <c r="S55" i="105" s="1"/>
  <c r="S95" i="105" s="1"/>
  <c r="T141" i="65"/>
  <c r="T170" i="65" s="1"/>
  <c r="T75" i="105" s="1"/>
  <c r="T34" i="82"/>
  <c r="T132" i="65"/>
  <c r="T161" i="65" s="1"/>
  <c r="T66" i="105" s="1"/>
  <c r="T123" i="65"/>
  <c r="T152" i="65" s="1"/>
  <c r="T57" i="105" s="1"/>
  <c r="T97" i="105" s="1"/>
  <c r="Y117" i="105"/>
  <c r="Y195" i="105"/>
  <c r="T194" i="105"/>
  <c r="X122" i="65"/>
  <c r="X151" i="65" s="1"/>
  <c r="X56" i="105" s="1"/>
  <c r="X96" i="105" s="1"/>
  <c r="X33" i="82"/>
  <c r="X140" i="65"/>
  <c r="X169" i="65" s="1"/>
  <c r="X74" i="105" s="1"/>
  <c r="S423" i="41"/>
  <c r="S427" i="41" s="1"/>
  <c r="S406" i="41"/>
  <c r="S415" i="41" s="1"/>
  <c r="S34" i="65" s="1"/>
  <c r="S112" i="65" s="1"/>
  <c r="N34" i="82"/>
  <c r="N132" i="65"/>
  <c r="N161" i="65" s="1"/>
  <c r="N66" i="105" s="1"/>
  <c r="N123" i="65"/>
  <c r="N152" i="65" s="1"/>
  <c r="N57" i="105" s="1"/>
  <c r="N97" i="105" s="1"/>
  <c r="N141" i="65"/>
  <c r="N170" i="65" s="1"/>
  <c r="N75" i="105" s="1"/>
  <c r="N106" i="105"/>
  <c r="N116" i="105"/>
  <c r="N194" i="105"/>
  <c r="N105" i="105"/>
  <c r="N182" i="105"/>
  <c r="N115" i="105"/>
  <c r="N193" i="105"/>
  <c r="M33" i="82"/>
  <c r="M131" i="65"/>
  <c r="M160" i="65" s="1"/>
  <c r="M65" i="105" s="1"/>
  <c r="M122" i="65"/>
  <c r="M151" i="65" s="1"/>
  <c r="M56" i="105" s="1"/>
  <c r="M96" i="105" s="1"/>
  <c r="M140" i="65"/>
  <c r="M169" i="65" s="1"/>
  <c r="M74" i="105" s="1"/>
  <c r="M423" i="41"/>
  <c r="M110" i="65"/>
  <c r="AF102" i="105" l="1"/>
  <c r="AF174" i="105" s="1"/>
  <c r="AF65" i="82" s="1"/>
  <c r="T131" i="65"/>
  <c r="T160" i="65" s="1"/>
  <c r="T65" i="105" s="1"/>
  <c r="T106" i="105" s="1"/>
  <c r="AA195" i="105"/>
  <c r="T115" i="105"/>
  <c r="T33" i="82"/>
  <c r="T122" i="65"/>
  <c r="T151" i="65" s="1"/>
  <c r="T56" i="105" s="1"/>
  <c r="T96" i="105" s="1"/>
  <c r="T102" i="105" s="1"/>
  <c r="T174" i="105" s="1"/>
  <c r="T65" i="82" s="1"/>
  <c r="T423" i="41"/>
  <c r="T427" i="41" s="1"/>
  <c r="J206" i="105"/>
  <c r="J73" i="82" s="1"/>
  <c r="AA122" i="105"/>
  <c r="AA142" i="105" s="1"/>
  <c r="Z117" i="105"/>
  <c r="Z122" i="105" s="1"/>
  <c r="Z142" i="105" s="1"/>
  <c r="AC102" i="105"/>
  <c r="AC174" i="105" s="1"/>
  <c r="AC65" i="82" s="1"/>
  <c r="Y122" i="105"/>
  <c r="Y142" i="105" s="1"/>
  <c r="Z102" i="105"/>
  <c r="Z146" i="105" s="1"/>
  <c r="Z63" i="82" s="1"/>
  <c r="AC122" i="105"/>
  <c r="AC148" i="105" s="1"/>
  <c r="U423" i="41"/>
  <c r="U427" i="41" s="1"/>
  <c r="AA423" i="41"/>
  <c r="AA427" i="41" s="1"/>
  <c r="V423" i="41"/>
  <c r="V427" i="41" s="1"/>
  <c r="U183" i="105"/>
  <c r="AA123" i="65"/>
  <c r="AA152" i="65" s="1"/>
  <c r="AA57" i="105" s="1"/>
  <c r="AA97" i="105" s="1"/>
  <c r="AA34" i="82"/>
  <c r="U139" i="65"/>
  <c r="U168" i="65" s="1"/>
  <c r="U73" i="105" s="1"/>
  <c r="U32" i="82"/>
  <c r="U130" i="65"/>
  <c r="U159" i="65" s="1"/>
  <c r="U64" i="105" s="1"/>
  <c r="U121" i="65"/>
  <c r="U150" i="65" s="1"/>
  <c r="U55" i="105" s="1"/>
  <c r="U95" i="105" s="1"/>
  <c r="U406" i="41"/>
  <c r="Z200" i="105"/>
  <c r="AE141" i="65"/>
  <c r="AE170" i="65" s="1"/>
  <c r="AE75" i="105" s="1"/>
  <c r="AE195" i="105" s="1"/>
  <c r="AE200" i="105" s="1"/>
  <c r="AA122" i="65"/>
  <c r="AA151" i="65" s="1"/>
  <c r="AA56" i="105" s="1"/>
  <c r="AA96" i="105" s="1"/>
  <c r="AA33" i="82"/>
  <c r="AA194" i="105"/>
  <c r="AE123" i="65"/>
  <c r="AE152" i="65" s="1"/>
  <c r="AE57" i="105" s="1"/>
  <c r="AE97" i="105" s="1"/>
  <c r="AE102" i="105" s="1"/>
  <c r="AA121" i="65"/>
  <c r="AA150" i="65" s="1"/>
  <c r="AA55" i="105" s="1"/>
  <c r="AA95" i="105" s="1"/>
  <c r="AA32" i="82"/>
  <c r="Y140" i="105"/>
  <c r="Y62" i="82" s="1"/>
  <c r="Y146" i="105"/>
  <c r="Y63" i="82" s="1"/>
  <c r="Y194" i="105"/>
  <c r="Y200" i="105" s="1"/>
  <c r="J142" i="105"/>
  <c r="J148" i="105"/>
  <c r="AF141" i="65"/>
  <c r="AF170" i="65" s="1"/>
  <c r="AF75" i="105" s="1"/>
  <c r="AF195" i="105" s="1"/>
  <c r="O183" i="105"/>
  <c r="O194" i="105"/>
  <c r="AA193" i="105"/>
  <c r="AC195" i="105"/>
  <c r="AC200" i="105" s="1"/>
  <c r="AF34" i="82"/>
  <c r="V132" i="65"/>
  <c r="V161" i="65" s="1"/>
  <c r="V66" i="105" s="1"/>
  <c r="V107" i="105" s="1"/>
  <c r="T182" i="105"/>
  <c r="V123" i="65"/>
  <c r="V152" i="65" s="1"/>
  <c r="V57" i="105" s="1"/>
  <c r="V97" i="105" s="1"/>
  <c r="V34" i="82"/>
  <c r="AF146" i="105"/>
  <c r="AF63" i="82" s="1"/>
  <c r="AF140" i="105"/>
  <c r="AF206" i="105" s="1"/>
  <c r="J207" i="105"/>
  <c r="J74" i="82" s="1"/>
  <c r="J62" i="82"/>
  <c r="V32" i="82"/>
  <c r="V121" i="65"/>
  <c r="V150" i="65" s="1"/>
  <c r="V55" i="105" s="1"/>
  <c r="V95" i="105" s="1"/>
  <c r="V139" i="65"/>
  <c r="V168" i="65" s="1"/>
  <c r="V73" i="105" s="1"/>
  <c r="V130" i="65"/>
  <c r="V159" i="65" s="1"/>
  <c r="V64" i="105" s="1"/>
  <c r="J141" i="105"/>
  <c r="J147" i="105"/>
  <c r="V33" i="82"/>
  <c r="V122" i="65"/>
  <c r="V151" i="65" s="1"/>
  <c r="V56" i="105" s="1"/>
  <c r="V96" i="105" s="1"/>
  <c r="V131" i="65"/>
  <c r="V160" i="65" s="1"/>
  <c r="V65" i="105" s="1"/>
  <c r="V140" i="65"/>
  <c r="V169" i="65" s="1"/>
  <c r="V74" i="105" s="1"/>
  <c r="AD141" i="65"/>
  <c r="AD170" i="65" s="1"/>
  <c r="AD75" i="105" s="1"/>
  <c r="AD34" i="82"/>
  <c r="AD123" i="65"/>
  <c r="AD152" i="65" s="1"/>
  <c r="AD57" i="105" s="1"/>
  <c r="AD97" i="105" s="1"/>
  <c r="AD102" i="105" s="1"/>
  <c r="AD115" i="105"/>
  <c r="AD193" i="105"/>
  <c r="AF115" i="105"/>
  <c r="AF193" i="105"/>
  <c r="V117" i="105"/>
  <c r="V195" i="105"/>
  <c r="N102" i="105"/>
  <c r="P116" i="105"/>
  <c r="P194" i="105"/>
  <c r="P106" i="105"/>
  <c r="P183" i="105"/>
  <c r="P105" i="105"/>
  <c r="P182" i="105"/>
  <c r="P132" i="65"/>
  <c r="P161" i="65" s="1"/>
  <c r="P66" i="105" s="1"/>
  <c r="P123" i="65"/>
  <c r="P152" i="65" s="1"/>
  <c r="P57" i="105" s="1"/>
  <c r="P97" i="105" s="1"/>
  <c r="P102" i="105" s="1"/>
  <c r="P146" i="105" s="1"/>
  <c r="P63" i="82" s="1"/>
  <c r="P141" i="65"/>
  <c r="P170" i="65" s="1"/>
  <c r="P75" i="105" s="1"/>
  <c r="P34" i="82"/>
  <c r="P115" i="105"/>
  <c r="P193" i="105"/>
  <c r="O132" i="65"/>
  <c r="O161" i="65" s="1"/>
  <c r="O66" i="105" s="1"/>
  <c r="O123" i="65"/>
  <c r="O152" i="65" s="1"/>
  <c r="O57" i="105" s="1"/>
  <c r="O97" i="105" s="1"/>
  <c r="O141" i="65"/>
  <c r="O170" i="65" s="1"/>
  <c r="O75" i="105" s="1"/>
  <c r="O34" i="82"/>
  <c r="S115" i="105"/>
  <c r="S193" i="105"/>
  <c r="S116" i="105"/>
  <c r="S194" i="105"/>
  <c r="S105" i="105"/>
  <c r="S182" i="105"/>
  <c r="S132" i="65"/>
  <c r="S161" i="65" s="1"/>
  <c r="S66" i="105" s="1"/>
  <c r="S34" i="82"/>
  <c r="S123" i="65"/>
  <c r="S152" i="65" s="1"/>
  <c r="S57" i="105" s="1"/>
  <c r="S97" i="105" s="1"/>
  <c r="S102" i="105" s="1"/>
  <c r="S141" i="65"/>
  <c r="S170" i="65" s="1"/>
  <c r="S75" i="105" s="1"/>
  <c r="X123" i="65"/>
  <c r="X152" i="65" s="1"/>
  <c r="X57" i="105" s="1"/>
  <c r="X97" i="105" s="1"/>
  <c r="X102" i="105" s="1"/>
  <c r="X34" i="82"/>
  <c r="X141" i="65"/>
  <c r="X170" i="65" s="1"/>
  <c r="X75" i="105" s="1"/>
  <c r="X193" i="105"/>
  <c r="X115" i="105"/>
  <c r="T107" i="105"/>
  <c r="T184" i="105"/>
  <c r="X116" i="105"/>
  <c r="X194" i="105"/>
  <c r="S106" i="105"/>
  <c r="S183" i="105"/>
  <c r="T117" i="105"/>
  <c r="T122" i="105" s="1"/>
  <c r="T195" i="105"/>
  <c r="T200" i="105" s="1"/>
  <c r="N107" i="105"/>
  <c r="N184" i="105"/>
  <c r="N189" i="105" s="1"/>
  <c r="N117" i="105"/>
  <c r="N195" i="105"/>
  <c r="N200" i="105" s="1"/>
  <c r="M116" i="105"/>
  <c r="M194" i="105"/>
  <c r="M106" i="105"/>
  <c r="M183" i="105"/>
  <c r="M427" i="41"/>
  <c r="M130" i="65"/>
  <c r="M159" i="65" s="1"/>
  <c r="M121" i="65"/>
  <c r="M32" i="82"/>
  <c r="M139" i="65"/>
  <c r="M168" i="65" s="1"/>
  <c r="T112" i="105" l="1"/>
  <c r="T183" i="105"/>
  <c r="T140" i="105"/>
  <c r="T62" i="82" s="1"/>
  <c r="T146" i="105"/>
  <c r="T63" i="82" s="1"/>
  <c r="AA148" i="105"/>
  <c r="Z140" i="105"/>
  <c r="Z62" i="82" s="1"/>
  <c r="Z174" i="105"/>
  <c r="Z65" i="82" s="1"/>
  <c r="H423" i="41"/>
  <c r="H427" i="41"/>
  <c r="H96" i="105"/>
  <c r="Z148" i="105"/>
  <c r="AE117" i="105"/>
  <c r="AE122" i="105" s="1"/>
  <c r="AE148" i="105" s="1"/>
  <c r="Y207" i="105"/>
  <c r="Y74" i="82" s="1"/>
  <c r="AC142" i="105"/>
  <c r="AF200" i="105"/>
  <c r="AF207" i="105" s="1"/>
  <c r="AF74" i="82" s="1"/>
  <c r="AC146" i="105"/>
  <c r="AC63" i="82" s="1"/>
  <c r="AC140" i="105"/>
  <c r="AC207" i="105" s="1"/>
  <c r="AC74" i="82" s="1"/>
  <c r="AA200" i="105"/>
  <c r="Y148" i="105"/>
  <c r="T141" i="105"/>
  <c r="T147" i="105"/>
  <c r="T142" i="105"/>
  <c r="T148" i="105"/>
  <c r="AD174" i="105"/>
  <c r="AD65" i="82" s="1"/>
  <c r="AD140" i="105"/>
  <c r="AD206" i="105" s="1"/>
  <c r="AD146" i="105"/>
  <c r="AD63" i="82" s="1"/>
  <c r="S174" i="105"/>
  <c r="S65" i="82" s="1"/>
  <c r="S146" i="105"/>
  <c r="S63" i="82" s="1"/>
  <c r="S140" i="105"/>
  <c r="S62" i="82" s="1"/>
  <c r="AE140" i="105"/>
  <c r="AE146" i="105"/>
  <c r="AE63" i="82" s="1"/>
  <c r="AE174" i="105"/>
  <c r="AE65" i="82" s="1"/>
  <c r="X174" i="105"/>
  <c r="X65" i="82" s="1"/>
  <c r="X146" i="105"/>
  <c r="X63" i="82" s="1"/>
  <c r="X140" i="105"/>
  <c r="X206" i="105" s="1"/>
  <c r="P140" i="105"/>
  <c r="P62" i="82" s="1"/>
  <c r="AA102" i="105"/>
  <c r="AA146" i="105" s="1"/>
  <c r="AA63" i="82" s="1"/>
  <c r="O102" i="105"/>
  <c r="P174" i="105"/>
  <c r="P65" i="82" s="1"/>
  <c r="V102" i="105"/>
  <c r="V174" i="105" s="1"/>
  <c r="V65" i="82" s="1"/>
  <c r="T189" i="105"/>
  <c r="U415" i="41"/>
  <c r="U34" i="65" s="1"/>
  <c r="U112" i="65" s="1"/>
  <c r="H431" i="41" a="1"/>
  <c r="H431" i="41" s="1"/>
  <c r="H433" i="41" s="1"/>
  <c r="U105" i="105"/>
  <c r="U182" i="105"/>
  <c r="U115" i="105"/>
  <c r="U193" i="105"/>
  <c r="AF117" i="105"/>
  <c r="AF122" i="105" s="1"/>
  <c r="Y206" i="105"/>
  <c r="AF62" i="82"/>
  <c r="V184" i="105"/>
  <c r="V116" i="105"/>
  <c r="H116" i="105" s="1"/>
  <c r="V194" i="105"/>
  <c r="V105" i="105"/>
  <c r="V182" i="105"/>
  <c r="V106" i="105"/>
  <c r="H106" i="105" s="1"/>
  <c r="V183" i="105"/>
  <c r="V115" i="105"/>
  <c r="V193" i="105"/>
  <c r="AD117" i="105"/>
  <c r="AD122" i="105" s="1"/>
  <c r="AD195" i="105"/>
  <c r="AD200" i="105" s="1"/>
  <c r="N174" i="105"/>
  <c r="N65" i="82" s="1"/>
  <c r="N146" i="105"/>
  <c r="N63" i="82" s="1"/>
  <c r="N140" i="105"/>
  <c r="N122" i="105"/>
  <c r="N112" i="105"/>
  <c r="P117" i="105"/>
  <c r="P122" i="105" s="1"/>
  <c r="P195" i="105"/>
  <c r="P200" i="105" s="1"/>
  <c r="P107" i="105"/>
  <c r="P112" i="105" s="1"/>
  <c r="P147" i="105" s="1"/>
  <c r="P184" i="105"/>
  <c r="P189" i="105" s="1"/>
  <c r="O117" i="105"/>
  <c r="O195" i="105"/>
  <c r="O200" i="105" s="1"/>
  <c r="O107" i="105"/>
  <c r="O184" i="105"/>
  <c r="O189" i="105" s="1"/>
  <c r="X117" i="105"/>
  <c r="X122" i="105" s="1"/>
  <c r="X195" i="105"/>
  <c r="X200" i="105" s="1"/>
  <c r="S107" i="105"/>
  <c r="S112" i="105" s="1"/>
  <c r="S184" i="105"/>
  <c r="S189" i="105" s="1"/>
  <c r="S117" i="105"/>
  <c r="S122" i="105" s="1"/>
  <c r="S195" i="105"/>
  <c r="S200" i="105" s="1"/>
  <c r="M64" i="105"/>
  <c r="M73" i="105"/>
  <c r="M150" i="65"/>
  <c r="T206" i="105" l="1"/>
  <c r="T73" i="82" s="1"/>
  <c r="Z207" i="105"/>
  <c r="Z74" i="82" s="1"/>
  <c r="T207" i="105"/>
  <c r="T74" i="82" s="1"/>
  <c r="Z206" i="105"/>
  <c r="V200" i="105"/>
  <c r="V146" i="105"/>
  <c r="V63" i="82" s="1"/>
  <c r="S207" i="105"/>
  <c r="S74" i="82" s="1"/>
  <c r="AD62" i="82"/>
  <c r="X62" i="82"/>
  <c r="AE142" i="105"/>
  <c r="S206" i="105"/>
  <c r="S73" i="82" s="1"/>
  <c r="X207" i="105"/>
  <c r="X74" i="82" s="1"/>
  <c r="AD207" i="105"/>
  <c r="AD74" i="82" s="1"/>
  <c r="V122" i="105"/>
  <c r="V142" i="105" s="1"/>
  <c r="P206" i="105"/>
  <c r="P73" i="82" s="1"/>
  <c r="P207" i="105"/>
  <c r="P74" i="82" s="1"/>
  <c r="AC62" i="82"/>
  <c r="AC206" i="105"/>
  <c r="S141" i="105"/>
  <c r="S147" i="105"/>
  <c r="AD142" i="105"/>
  <c r="AD148" i="105"/>
  <c r="V189" i="105"/>
  <c r="X148" i="105"/>
  <c r="X142" i="105"/>
  <c r="P142" i="105"/>
  <c r="P148" i="105"/>
  <c r="S142" i="105"/>
  <c r="S148" i="105"/>
  <c r="AF142" i="105"/>
  <c r="AF148" i="105"/>
  <c r="O122" i="105"/>
  <c r="O112" i="105"/>
  <c r="AA140" i="105"/>
  <c r="AA207" i="105" s="1"/>
  <c r="AA74" i="82" s="1"/>
  <c r="AA174" i="105"/>
  <c r="AA65" i="82" s="1"/>
  <c r="V140" i="105"/>
  <c r="V207" i="105" s="1"/>
  <c r="V74" i="82" s="1"/>
  <c r="P141" i="105"/>
  <c r="V112" i="105"/>
  <c r="V147" i="105" s="1"/>
  <c r="AE207" i="105"/>
  <c r="AE74" i="82" s="1"/>
  <c r="AE206" i="105"/>
  <c r="AE62" i="82"/>
  <c r="O174" i="105"/>
  <c r="O65" i="82" s="1"/>
  <c r="O140" i="105"/>
  <c r="O146" i="105"/>
  <c r="O63" i="82" s="1"/>
  <c r="A4" i="41"/>
  <c r="J55" i="55"/>
  <c r="U34" i="82"/>
  <c r="U123" i="65"/>
  <c r="U141" i="65"/>
  <c r="U170" i="65" s="1"/>
  <c r="U132" i="65"/>
  <c r="U161" i="65" s="1"/>
  <c r="N142" i="105"/>
  <c r="N148" i="105"/>
  <c r="N147" i="105"/>
  <c r="N141" i="105"/>
  <c r="N62" i="82"/>
  <c r="N207" i="105"/>
  <c r="N74" i="82" s="1"/>
  <c r="N206" i="105"/>
  <c r="N73" i="82" s="1"/>
  <c r="M105" i="105"/>
  <c r="M112" i="105" s="1"/>
  <c r="M182" i="105"/>
  <c r="M189" i="105" s="1"/>
  <c r="M115" i="105"/>
  <c r="M122" i="105" s="1"/>
  <c r="M193" i="105"/>
  <c r="M200" i="105" s="1"/>
  <c r="M55" i="105"/>
  <c r="V148" i="105" l="1"/>
  <c r="V141" i="105"/>
  <c r="AA62" i="82"/>
  <c r="AA206" i="105"/>
  <c r="V206" i="105"/>
  <c r="V73" i="82" s="1"/>
  <c r="V62" i="82"/>
  <c r="O142" i="105"/>
  <c r="O148" i="105"/>
  <c r="O141" i="105"/>
  <c r="O147" i="105"/>
  <c r="O207" i="105"/>
  <c r="O74" i="82" s="1"/>
  <c r="O206" i="105"/>
  <c r="O73" i="82" s="1"/>
  <c r="O62" i="82"/>
  <c r="U75" i="105"/>
  <c r="J84" i="106" a="1"/>
  <c r="U152" i="65"/>
  <c r="H178" i="65" a="1"/>
  <c r="H178" i="65" s="1"/>
  <c r="U66" i="105"/>
  <c r="J50" i="106" a="1"/>
  <c r="M148" i="105"/>
  <c r="M142" i="105"/>
  <c r="M147" i="105"/>
  <c r="M141" i="105"/>
  <c r="H105" i="105"/>
  <c r="H115" i="105"/>
  <c r="M95" i="105"/>
  <c r="A4" i="65" l="1"/>
  <c r="J56" i="55"/>
  <c r="P60" i="106"/>
  <c r="M51" i="106"/>
  <c r="J61" i="106"/>
  <c r="J65" i="106"/>
  <c r="O74" i="106"/>
  <c r="P72" i="106"/>
  <c r="N61" i="106"/>
  <c r="L61" i="106"/>
  <c r="P61" i="106"/>
  <c r="M61" i="106"/>
  <c r="N60" i="106"/>
  <c r="N74" i="106"/>
  <c r="K74" i="106"/>
  <c r="P50" i="106"/>
  <c r="P77" i="106"/>
  <c r="K68" i="106"/>
  <c r="L55" i="106"/>
  <c r="K72" i="106"/>
  <c r="M79" i="106"/>
  <c r="K55" i="106"/>
  <c r="L59" i="106"/>
  <c r="N78" i="106"/>
  <c r="K51" i="106"/>
  <c r="M74" i="106"/>
  <c r="M81" i="106"/>
  <c r="M67" i="106"/>
  <c r="O69" i="106"/>
  <c r="M76" i="106"/>
  <c r="L78" i="106"/>
  <c r="N57" i="106"/>
  <c r="O63" i="106"/>
  <c r="P67" i="106"/>
  <c r="J71" i="106"/>
  <c r="J76" i="106"/>
  <c r="N68" i="106"/>
  <c r="O58" i="106"/>
  <c r="N70" i="106"/>
  <c r="O71" i="106"/>
  <c r="M77" i="106"/>
  <c r="M69" i="106"/>
  <c r="O59" i="106"/>
  <c r="K78" i="106"/>
  <c r="P73" i="106"/>
  <c r="N59" i="106"/>
  <c r="M54" i="106"/>
  <c r="P55" i="106"/>
  <c r="O60" i="106"/>
  <c r="K75" i="106"/>
  <c r="L64" i="106"/>
  <c r="N76" i="106"/>
  <c r="K77" i="106"/>
  <c r="N65" i="106"/>
  <c r="J58" i="106"/>
  <c r="J67" i="106"/>
  <c r="L66" i="106"/>
  <c r="K57" i="106"/>
  <c r="O72" i="106"/>
  <c r="P56" i="106"/>
  <c r="N66" i="106"/>
  <c r="L68" i="106"/>
  <c r="J66" i="106"/>
  <c r="O61" i="106"/>
  <c r="O68" i="106"/>
  <c r="L81" i="106"/>
  <c r="M63" i="106"/>
  <c r="M52" i="106"/>
  <c r="L58" i="106"/>
  <c r="J52" i="106"/>
  <c r="N55" i="106"/>
  <c r="L50" i="106"/>
  <c r="O65" i="106"/>
  <c r="N72" i="106"/>
  <c r="P76" i="106"/>
  <c r="J68" i="106"/>
  <c r="M65" i="106"/>
  <c r="P57" i="106"/>
  <c r="J54" i="106"/>
  <c r="O81" i="106"/>
  <c r="J63" i="106"/>
  <c r="K53" i="106"/>
  <c r="L74" i="106"/>
  <c r="M70" i="106"/>
  <c r="O54" i="106"/>
  <c r="J60" i="106"/>
  <c r="K58" i="106"/>
  <c r="M55" i="106"/>
  <c r="L51" i="106"/>
  <c r="N51" i="106"/>
  <c r="K81" i="106"/>
  <c r="P79" i="106"/>
  <c r="P64" i="106"/>
  <c r="N69" i="106"/>
  <c r="L62" i="106"/>
  <c r="O70" i="106"/>
  <c r="M58" i="106"/>
  <c r="K73" i="106"/>
  <c r="P69" i="106"/>
  <c r="O57" i="106"/>
  <c r="P71" i="106"/>
  <c r="M62" i="106"/>
  <c r="J81" i="106"/>
  <c r="J73" i="106"/>
  <c r="J78" i="106"/>
  <c r="L71" i="106"/>
  <c r="K66" i="106"/>
  <c r="N71" i="106"/>
  <c r="P62" i="106"/>
  <c r="K60" i="106"/>
  <c r="N56" i="106"/>
  <c r="J50" i="106"/>
  <c r="M68" i="106"/>
  <c r="M71" i="106"/>
  <c r="L77" i="106"/>
  <c r="M78" i="106"/>
  <c r="J56" i="106"/>
  <c r="L54" i="106"/>
  <c r="O62" i="106"/>
  <c r="J72" i="106"/>
  <c r="P54" i="106"/>
  <c r="K63" i="106"/>
  <c r="M66" i="106"/>
  <c r="N64" i="106"/>
  <c r="N63" i="106"/>
  <c r="M57" i="106"/>
  <c r="P81" i="106"/>
  <c r="O78" i="106"/>
  <c r="J59" i="106"/>
  <c r="K59" i="106"/>
  <c r="P58" i="106"/>
  <c r="M60" i="106"/>
  <c r="L63" i="106"/>
  <c r="L70" i="106"/>
  <c r="P59" i="106"/>
  <c r="O55" i="106"/>
  <c r="O64" i="106"/>
  <c r="L72" i="106"/>
  <c r="O66" i="106"/>
  <c r="M80" i="106"/>
  <c r="M50" i="106"/>
  <c r="N81" i="106"/>
  <c r="P75" i="106"/>
  <c r="L73" i="106"/>
  <c r="P52" i="106"/>
  <c r="O73" i="106"/>
  <c r="M73" i="106"/>
  <c r="L52" i="106"/>
  <c r="K71" i="106"/>
  <c r="J80" i="106"/>
  <c r="N75" i="106"/>
  <c r="O79" i="106"/>
  <c r="K52" i="106"/>
  <c r="K70" i="106"/>
  <c r="K69" i="106"/>
  <c r="P78" i="106"/>
  <c r="N79" i="106"/>
  <c r="O76" i="106"/>
  <c r="L75" i="106"/>
  <c r="P53" i="106"/>
  <c r="J77" i="106"/>
  <c r="M64" i="106"/>
  <c r="M59" i="106"/>
  <c r="N77" i="106"/>
  <c r="P68" i="106"/>
  <c r="J75" i="106"/>
  <c r="M56" i="106"/>
  <c r="O75" i="106"/>
  <c r="L76" i="106"/>
  <c r="O67" i="106"/>
  <c r="K80" i="106"/>
  <c r="M75" i="106"/>
  <c r="L60" i="106"/>
  <c r="N54" i="106"/>
  <c r="J57" i="106"/>
  <c r="N52" i="106"/>
  <c r="J55" i="106"/>
  <c r="K62" i="106"/>
  <c r="K67" i="106"/>
  <c r="K50" i="106"/>
  <c r="O50" i="106"/>
  <c r="K54" i="106"/>
  <c r="O52" i="106"/>
  <c r="M72" i="106"/>
  <c r="O56" i="106"/>
  <c r="N50" i="106"/>
  <c r="P70" i="106"/>
  <c r="N73" i="106"/>
  <c r="L79" i="106"/>
  <c r="K64" i="106"/>
  <c r="N80" i="106"/>
  <c r="P65" i="106"/>
  <c r="J70" i="106"/>
  <c r="P66" i="106"/>
  <c r="K79" i="106"/>
  <c r="K56" i="106"/>
  <c r="O51" i="106"/>
  <c r="J74" i="106"/>
  <c r="P74" i="106"/>
  <c r="J64" i="106"/>
  <c r="L67" i="106"/>
  <c r="J51" i="106"/>
  <c r="O77" i="106"/>
  <c r="N62" i="106"/>
  <c r="L80" i="106"/>
  <c r="M53" i="106"/>
  <c r="L69" i="106"/>
  <c r="P80" i="106"/>
  <c r="K65" i="106"/>
  <c r="L57" i="106"/>
  <c r="O80" i="106"/>
  <c r="K61" i="106"/>
  <c r="P51" i="106"/>
  <c r="K76" i="106"/>
  <c r="L53" i="106"/>
  <c r="N53" i="106"/>
  <c r="N67" i="106"/>
  <c r="J62" i="106"/>
  <c r="J69" i="106"/>
  <c r="O53" i="106"/>
  <c r="N58" i="106"/>
  <c r="L56" i="106"/>
  <c r="L65" i="106"/>
  <c r="P63" i="106"/>
  <c r="J53" i="106"/>
  <c r="J79" i="106"/>
  <c r="U107" i="105"/>
  <c r="U184" i="105"/>
  <c r="U189" i="105" s="1"/>
  <c r="U57" i="105"/>
  <c r="U97" i="105" s="1"/>
  <c r="J16" i="106" a="1"/>
  <c r="O94" i="106"/>
  <c r="M107" i="106"/>
  <c r="J89" i="106"/>
  <c r="K111" i="106"/>
  <c r="P112" i="106"/>
  <c r="K99" i="106"/>
  <c r="O108" i="106"/>
  <c r="J85" i="106"/>
  <c r="K94" i="106"/>
  <c r="O91" i="106"/>
  <c r="N93" i="106"/>
  <c r="P84" i="106"/>
  <c r="M86" i="106"/>
  <c r="O86" i="106"/>
  <c r="N109" i="106"/>
  <c r="L105" i="106"/>
  <c r="L107" i="106"/>
  <c r="J96" i="106"/>
  <c r="J86" i="106"/>
  <c r="P96" i="106"/>
  <c r="P101" i="106"/>
  <c r="J92" i="106"/>
  <c r="N98" i="106"/>
  <c r="L108" i="106"/>
  <c r="N108" i="106"/>
  <c r="N114" i="106"/>
  <c r="K84" i="106"/>
  <c r="K109" i="106"/>
  <c r="K88" i="106"/>
  <c r="N105" i="106"/>
  <c r="K98" i="106"/>
  <c r="L88" i="106"/>
  <c r="J115" i="106"/>
  <c r="K100" i="106"/>
  <c r="M98" i="106"/>
  <c r="O95" i="106"/>
  <c r="P87" i="106"/>
  <c r="O88" i="106"/>
  <c r="K102" i="106"/>
  <c r="L110" i="106"/>
  <c r="P114" i="106"/>
  <c r="K89" i="106"/>
  <c r="J105" i="106"/>
  <c r="N104" i="106"/>
  <c r="O85" i="106"/>
  <c r="J97" i="106"/>
  <c r="N94" i="106"/>
  <c r="O103" i="106"/>
  <c r="K106" i="106"/>
  <c r="J112" i="106"/>
  <c r="J88" i="106"/>
  <c r="L100" i="106"/>
  <c r="N103" i="106"/>
  <c r="L109" i="106"/>
  <c r="M102" i="106"/>
  <c r="O115" i="106"/>
  <c r="O106" i="106"/>
  <c r="M97" i="106"/>
  <c r="P111" i="106"/>
  <c r="P115" i="106"/>
  <c r="N106" i="106"/>
  <c r="J104" i="106"/>
  <c r="K91" i="106"/>
  <c r="N86" i="106"/>
  <c r="P110" i="106"/>
  <c r="J108" i="106"/>
  <c r="N112" i="106"/>
  <c r="J101" i="106"/>
  <c r="P113" i="106"/>
  <c r="L111" i="106"/>
  <c r="L96" i="106"/>
  <c r="K112" i="106"/>
  <c r="J95" i="106"/>
  <c r="L90" i="106"/>
  <c r="O113" i="106"/>
  <c r="L94" i="106"/>
  <c r="O110" i="106"/>
  <c r="K108" i="106"/>
  <c r="M114" i="106"/>
  <c r="J87" i="106"/>
  <c r="P93" i="106"/>
  <c r="N87" i="106"/>
  <c r="M105" i="106"/>
  <c r="P102" i="106"/>
  <c r="N89" i="106"/>
  <c r="M112" i="106"/>
  <c r="P95" i="106"/>
  <c r="P100" i="106"/>
  <c r="K101" i="106"/>
  <c r="O93" i="106"/>
  <c r="K95" i="106"/>
  <c r="P106" i="106"/>
  <c r="M89" i="106"/>
  <c r="N111" i="106"/>
  <c r="N115" i="106"/>
  <c r="L104" i="106"/>
  <c r="J102" i="106"/>
  <c r="P91" i="106"/>
  <c r="P90" i="106"/>
  <c r="M104" i="106"/>
  <c r="K86" i="106"/>
  <c r="P92" i="106"/>
  <c r="M87" i="106"/>
  <c r="O102" i="106"/>
  <c r="P85" i="106"/>
  <c r="M110" i="106"/>
  <c r="N110" i="106"/>
  <c r="M106" i="106"/>
  <c r="J91" i="106"/>
  <c r="P99" i="106"/>
  <c r="N113" i="106"/>
  <c r="K104" i="106"/>
  <c r="L89" i="106"/>
  <c r="L95" i="106"/>
  <c r="L97" i="106"/>
  <c r="K107" i="106"/>
  <c r="L93" i="106"/>
  <c r="N84" i="106"/>
  <c r="J109" i="106"/>
  <c r="M115" i="106"/>
  <c r="M88" i="106"/>
  <c r="N90" i="106"/>
  <c r="J114" i="106"/>
  <c r="L99" i="106"/>
  <c r="M85" i="106"/>
  <c r="N92" i="106"/>
  <c r="M109" i="106"/>
  <c r="L87" i="106"/>
  <c r="N99" i="106"/>
  <c r="J111" i="106"/>
  <c r="L103" i="106"/>
  <c r="M99" i="106"/>
  <c r="M92" i="106"/>
  <c r="P98" i="106"/>
  <c r="K85" i="106"/>
  <c r="L92" i="106"/>
  <c r="P86" i="106"/>
  <c r="K105" i="106"/>
  <c r="L86" i="106"/>
  <c r="K113" i="106"/>
  <c r="M100" i="106"/>
  <c r="O107" i="106"/>
  <c r="M91" i="106"/>
  <c r="L106" i="106"/>
  <c r="O99" i="106"/>
  <c r="O89" i="106"/>
  <c r="J103" i="106"/>
  <c r="L85" i="106"/>
  <c r="O101" i="106"/>
  <c r="N88" i="106"/>
  <c r="P97" i="106"/>
  <c r="O87" i="106"/>
  <c r="L84" i="106"/>
  <c r="L98" i="106"/>
  <c r="O104" i="106"/>
  <c r="M84" i="106"/>
  <c r="O105" i="106"/>
  <c r="J107" i="106"/>
  <c r="L112" i="106"/>
  <c r="O90" i="106"/>
  <c r="N97" i="106"/>
  <c r="P104" i="106"/>
  <c r="K103" i="106"/>
  <c r="L102" i="106"/>
  <c r="K114" i="106"/>
  <c r="P88" i="106"/>
  <c r="J84" i="106"/>
  <c r="M103" i="106"/>
  <c r="K92" i="106"/>
  <c r="O98" i="106"/>
  <c r="N96" i="106"/>
  <c r="M93" i="106"/>
  <c r="P109" i="106"/>
  <c r="N95" i="106"/>
  <c r="J100" i="106"/>
  <c r="L115" i="106"/>
  <c r="O111" i="106"/>
  <c r="M96" i="106"/>
  <c r="K93" i="106"/>
  <c r="J99" i="106"/>
  <c r="K110" i="106"/>
  <c r="K97" i="106"/>
  <c r="L101" i="106"/>
  <c r="O96" i="106"/>
  <c r="L113" i="106"/>
  <c r="O100" i="106"/>
  <c r="M90" i="106"/>
  <c r="P103" i="106"/>
  <c r="M111" i="106"/>
  <c r="P105" i="106"/>
  <c r="M94" i="106"/>
  <c r="M95" i="106"/>
  <c r="P107" i="106"/>
  <c r="N102" i="106"/>
  <c r="M101" i="106"/>
  <c r="K90" i="106"/>
  <c r="P89" i="106"/>
  <c r="N100" i="106"/>
  <c r="O92" i="106"/>
  <c r="L114" i="106"/>
  <c r="P108" i="106"/>
  <c r="J113" i="106"/>
  <c r="K96" i="106"/>
  <c r="J90" i="106"/>
  <c r="O84" i="106"/>
  <c r="N85" i="106"/>
  <c r="P94" i="106"/>
  <c r="N101" i="106"/>
  <c r="M113" i="106"/>
  <c r="K115" i="106"/>
  <c r="O109" i="106"/>
  <c r="O114" i="106"/>
  <c r="J98" i="106"/>
  <c r="L91" i="106"/>
  <c r="K87" i="106"/>
  <c r="O97" i="106"/>
  <c r="J110" i="106"/>
  <c r="N91" i="106"/>
  <c r="J93" i="106"/>
  <c r="M108" i="106"/>
  <c r="J94" i="106"/>
  <c r="J106" i="106"/>
  <c r="O112" i="106"/>
  <c r="N107" i="106"/>
  <c r="U117" i="105"/>
  <c r="U195" i="105"/>
  <c r="U200" i="105" s="1"/>
  <c r="M102" i="105"/>
  <c r="H95" i="105"/>
  <c r="U122" i="105" l="1"/>
  <c r="H117" i="105"/>
  <c r="H122" i="105" s="1"/>
  <c r="H107" i="105"/>
  <c r="H112" i="105" s="1"/>
  <c r="U112" i="105"/>
  <c r="U102" i="105"/>
  <c r="H97" i="105"/>
  <c r="H102" i="105" s="1"/>
  <c r="M33" i="106"/>
  <c r="O27" i="106"/>
  <c r="J22" i="106"/>
  <c r="O20" i="106"/>
  <c r="L18" i="106"/>
  <c r="L22" i="106"/>
  <c r="N44" i="106"/>
  <c r="L43" i="106"/>
  <c r="P26" i="106"/>
  <c r="N43" i="106"/>
  <c r="O39" i="106"/>
  <c r="L38" i="106"/>
  <c r="K36" i="106"/>
  <c r="K25" i="106"/>
  <c r="J20" i="106"/>
  <c r="K47" i="106"/>
  <c r="M41" i="106"/>
  <c r="L26" i="106"/>
  <c r="P21" i="106"/>
  <c r="K42" i="106"/>
  <c r="P25" i="106"/>
  <c r="O28" i="106"/>
  <c r="O47" i="106"/>
  <c r="J16" i="106"/>
  <c r="J33" i="106"/>
  <c r="O26" i="106"/>
  <c r="J36" i="106"/>
  <c r="J21" i="106"/>
  <c r="O19" i="106"/>
  <c r="J18" i="106"/>
  <c r="K30" i="106"/>
  <c r="O18" i="106"/>
  <c r="O46" i="106"/>
  <c r="P39" i="106"/>
  <c r="P23" i="106"/>
  <c r="O38" i="106"/>
  <c r="P27" i="106"/>
  <c r="O22" i="106"/>
  <c r="M44" i="106"/>
  <c r="K46" i="106"/>
  <c r="M39" i="106"/>
  <c r="J42" i="106"/>
  <c r="M17" i="106"/>
  <c r="M40" i="106"/>
  <c r="N30" i="106"/>
  <c r="O42" i="106"/>
  <c r="L20" i="106"/>
  <c r="J45" i="106"/>
  <c r="N35" i="106"/>
  <c r="L36" i="106"/>
  <c r="N31" i="106"/>
  <c r="N20" i="106"/>
  <c r="J37" i="106"/>
  <c r="P45" i="106"/>
  <c r="K29" i="106"/>
  <c r="L32" i="106"/>
  <c r="P29" i="106"/>
  <c r="M19" i="106"/>
  <c r="O21" i="106"/>
  <c r="K37" i="106"/>
  <c r="K26" i="106"/>
  <c r="O43" i="106"/>
  <c r="K18" i="106"/>
  <c r="K40" i="106"/>
  <c r="N22" i="106"/>
  <c r="N17" i="106"/>
  <c r="O41" i="106"/>
  <c r="P30" i="106"/>
  <c r="L46" i="106"/>
  <c r="N16" i="106"/>
  <c r="K19" i="106"/>
  <c r="O31" i="106"/>
  <c r="L45" i="106"/>
  <c r="P47" i="106"/>
  <c r="M28" i="106"/>
  <c r="L21" i="106"/>
  <c r="L37" i="106"/>
  <c r="M23" i="106"/>
  <c r="N33" i="106"/>
  <c r="P20" i="106"/>
  <c r="N41" i="106"/>
  <c r="N32" i="106"/>
  <c r="K34" i="106"/>
  <c r="K41" i="106"/>
  <c r="K44" i="106"/>
  <c r="J28" i="106"/>
  <c r="K31" i="106"/>
  <c r="J35" i="106"/>
  <c r="O29" i="106"/>
  <c r="P16" i="106"/>
  <c r="O36" i="106"/>
  <c r="J27" i="106"/>
  <c r="O25" i="106"/>
  <c r="P31" i="106"/>
  <c r="J31" i="106"/>
  <c r="L30" i="106"/>
  <c r="P37" i="106"/>
  <c r="P34" i="106"/>
  <c r="O34" i="106"/>
  <c r="P42" i="106"/>
  <c r="L25" i="106"/>
  <c r="M42" i="106"/>
  <c r="P24" i="106"/>
  <c r="L34" i="106"/>
  <c r="N40" i="106"/>
  <c r="L42" i="106"/>
  <c r="M47" i="106"/>
  <c r="M36" i="106"/>
  <c r="L16" i="106"/>
  <c r="O40" i="106"/>
  <c r="K27" i="106"/>
  <c r="O33" i="106"/>
  <c r="M45" i="106"/>
  <c r="J26" i="106"/>
  <c r="P36" i="106"/>
  <c r="J40" i="106"/>
  <c r="M21" i="106"/>
  <c r="N34" i="106"/>
  <c r="O35" i="106"/>
  <c r="M24" i="106"/>
  <c r="J23" i="106"/>
  <c r="P18" i="106"/>
  <c r="M27" i="106"/>
  <c r="M20" i="106"/>
  <c r="M16" i="106"/>
  <c r="K17" i="106"/>
  <c r="J32" i="106"/>
  <c r="K35" i="106"/>
  <c r="P44" i="106"/>
  <c r="O32" i="106"/>
  <c r="L44" i="106"/>
  <c r="L24" i="106"/>
  <c r="J24" i="106"/>
  <c r="P32" i="106"/>
  <c r="N25" i="106"/>
  <c r="P28" i="106"/>
  <c r="J44" i="106"/>
  <c r="P46" i="106"/>
  <c r="L28" i="106"/>
  <c r="L41" i="106"/>
  <c r="J43" i="106"/>
  <c r="L39" i="106"/>
  <c r="K16" i="106"/>
  <c r="P43" i="106"/>
  <c r="M26" i="106"/>
  <c r="P17" i="106"/>
  <c r="K21" i="106"/>
  <c r="K43" i="106"/>
  <c r="N37" i="106"/>
  <c r="N29" i="106"/>
  <c r="K32" i="106"/>
  <c r="O17" i="106"/>
  <c r="J46" i="106"/>
  <c r="J30" i="106"/>
  <c r="J34" i="106"/>
  <c r="P40" i="106"/>
  <c r="L47" i="106"/>
  <c r="J41" i="106"/>
  <c r="O30" i="106"/>
  <c r="N42" i="106"/>
  <c r="L31" i="106"/>
  <c r="N46" i="106"/>
  <c r="O44" i="106"/>
  <c r="P19" i="106"/>
  <c r="M29" i="106"/>
  <c r="M35" i="106"/>
  <c r="J29" i="106"/>
  <c r="J39" i="106"/>
  <c r="K39" i="106"/>
  <c r="M46" i="106"/>
  <c r="M38" i="106"/>
  <c r="N26" i="106"/>
  <c r="N27" i="106"/>
  <c r="J19" i="106"/>
  <c r="L23" i="106"/>
  <c r="P41" i="106"/>
  <c r="M31" i="106"/>
  <c r="J17" i="106"/>
  <c r="N28" i="106"/>
  <c r="O24" i="106"/>
  <c r="K28" i="106"/>
  <c r="P33" i="106"/>
  <c r="L33" i="106"/>
  <c r="N19" i="106"/>
  <c r="M43" i="106"/>
  <c r="L29" i="106"/>
  <c r="K24" i="106"/>
  <c r="K20" i="106"/>
  <c r="M25" i="106"/>
  <c r="K33" i="106"/>
  <c r="N45" i="106"/>
  <c r="K45" i="106"/>
  <c r="L35" i="106"/>
  <c r="K22" i="106"/>
  <c r="M34" i="106"/>
  <c r="N36" i="106"/>
  <c r="N23" i="106"/>
  <c r="L40" i="106"/>
  <c r="K23" i="106"/>
  <c r="N18" i="106"/>
  <c r="N39" i="106"/>
  <c r="N47" i="106"/>
  <c r="P22" i="106"/>
  <c r="N24" i="106"/>
  <c r="M22" i="106"/>
  <c r="M18" i="106"/>
  <c r="M37" i="106"/>
  <c r="J38" i="106"/>
  <c r="L17" i="106"/>
  <c r="N21" i="106"/>
  <c r="O45" i="106"/>
  <c r="K38" i="106"/>
  <c r="N38" i="106"/>
  <c r="M32" i="106"/>
  <c r="L27" i="106"/>
  <c r="L19" i="106"/>
  <c r="M30" i="106"/>
  <c r="J25" i="106"/>
  <c r="J47" i="106"/>
  <c r="O23" i="106"/>
  <c r="P38" i="106"/>
  <c r="O37" i="106"/>
  <c r="O16" i="106"/>
  <c r="P35" i="106"/>
  <c r="M174" i="105"/>
  <c r="M65" i="82" s="1"/>
  <c r="M146" i="105"/>
  <c r="M63" i="82" s="1"/>
  <c r="M140" i="105"/>
  <c r="H132" i="105" l="1"/>
  <c r="H133" i="105" s="1"/>
  <c r="H136" i="105" s="1"/>
  <c r="U140" i="105"/>
  <c r="U174" i="105"/>
  <c r="U65" i="82" s="1"/>
  <c r="U146" i="105"/>
  <c r="U63" i="82" s="1"/>
  <c r="U147" i="105"/>
  <c r="U141" i="105"/>
  <c r="U148" i="105"/>
  <c r="U142" i="105"/>
  <c r="H119" i="106" a="1"/>
  <c r="H119" i="106" s="1"/>
  <c r="J58" i="55" s="1"/>
  <c r="M62" i="82"/>
  <c r="M206" i="105"/>
  <c r="M73" i="82" s="1"/>
  <c r="M207" i="105"/>
  <c r="M74" i="82" s="1"/>
  <c r="H135" i="105" l="1"/>
  <c r="H211" i="105" a="1"/>
  <c r="H211" i="105" s="1"/>
  <c r="A4" i="105" s="1"/>
  <c r="H78" i="82" a="1"/>
  <c r="H78" i="82" s="1"/>
  <c r="A4" i="82" s="1"/>
  <c r="U62" i="82"/>
  <c r="U206" i="105"/>
  <c r="U73" i="82" s="1"/>
  <c r="U207" i="105"/>
  <c r="U74" i="82" s="1"/>
  <c r="A4" i="106"/>
  <c r="J59" i="55" l="1"/>
  <c r="J57" i="5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<sst xmlns="http://schemas.openxmlformats.org/spreadsheetml/2006/main" count="7946" uniqueCount="1167">
  <si>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</si>
  <si>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</si>
  <si>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</si>
  <si>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</si>
  <si>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</si>
  <si>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</si>
  <si>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</si>
  <si>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</si>
  <si>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</si>
  <si>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</si>
  <si>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</si>
  <si>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</si>
  <si>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</si>
  <si>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</si>
  <si>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</si>
  <si>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</si>
  <si>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</si>
  <si>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</si>
  <si>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</si>
  <si>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</si>
  <si>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</si>
  <si>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</si>
  <si>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</si>
  <si>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</si>
  <si>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</si>
  <si>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</si>
  <si>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</si>
  <si>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</si>
  <si>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</si>
  <si>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</si>
  <si>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</si>
  <si>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</si>
  <si>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</si>
  <si>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</si>
  <si>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</si>
  <si>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</si>
  <si>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</si>
  <si>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</si>
  <si>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</si>
  <si>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</si>
  <si>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</si>
  <si>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</si>
  <si>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</si>
  <si>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</si>
  <si>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</si>
  <si>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</si>
  <si>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</si>
  <si>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</si>
  <si>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</si>
  <si>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</si>
  <si>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</si>
  <si>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</si>
  <si>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</si>
  <si>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</si>
  <si>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</si>
  <si>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</si>
  <si>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</si>
  <si>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</si>
  <si>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</si>
  <si>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</si>
  <si>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</si>
  <si>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</si>
  <si>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</si>
  <si>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</si>
  <si>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</si>
  <si>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</si>
  <si>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</si>
  <si>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</si>
  <si>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</si>
  <si>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</si>
  <si>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</si>
  <si>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</si>
  <si>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</si>
  <si>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</si>
  <si>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</si>
  <si>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</si>
  <si>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</si>
  <si>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</si>
  <si>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</si>
  <si>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</si>
  <si>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</si>
  <si>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</si>
  <si>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</si>
  <si>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</si>
  <si>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</si>
  <si>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</si>
  <si>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</si>
  <si>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</si>
  <si>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</si>
  <si>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</si>
  <si>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</si>
  <si>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</si>
  <si>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</si>
  <si>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</si>
  <si>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</si>
  <si>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</si>
  <si>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</si>
  <si>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</si>
  <si>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</si>
  <si>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</si>
  <si>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</si>
  <si>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</si>
  <si>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</si>
  <si>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</si>
  <si>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</si>
  <si>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</si>
  <si>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</si>
  <si>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</si>
  <si>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</si>
  <si>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</si>
  <si>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</si>
  <si>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</si>
  <si>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</si>
  <si>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</si>
  <si>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</si>
  <si>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</si>
  <si>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</si>
  <si>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</si>
  <si>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</si>
  <si>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</si>
  <si>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</si>
  <si>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</si>
  <si>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</si>
  <si>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</si>
  <si>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</si>
  <si>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</si>
  <si>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</si>
  <si>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</si>
  <si>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</si>
  <si>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</si>
  <si>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</si>
  <si>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</si>
  <si>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</si>
  <si>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</si>
  <si>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</si>
  <si>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</si>
  <si>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</si>
  <si>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</si>
  <si>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</si>
  <si>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</si>
  <si>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</si>
  <si>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</si>
  <si>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</si>
  <si>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</si>
  <si>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</si>
  <si>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</si>
  <si>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</si>
  <si>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</si>
  <si>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</si>
  <si>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</si>
  <si>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</si>
  <si>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</si>
  <si>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</si>
  <si>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</si>
  <si>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</si>
  <si>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</si>
  <si>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</si>
  <si>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</si>
  <si>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</si>
  <si>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</si>
  <si>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</si>
  <si>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</si>
  <si>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</si>
  <si>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</si>
  <si>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</si>
  <si>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</si>
  <si>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</si>
  <si>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</si>
  <si>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</si>
  <si>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</si>
  <si>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</si>
  <si>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</si>
  <si>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</si>
  <si>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</si>
  <si>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</si>
  <si>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</si>
  <si>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</si>
  <si>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</si>
  <si>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</si>
  <si>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</si>
  <si>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</si>
  <si>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</si>
  <si>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</si>
  <si>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</si>
  <si>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</si>
  <si>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</si>
  <si>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</si>
  <si>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</si>
  <si>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</si>
  <si>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</si>
  <si>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</si>
  <si>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</si>
  <si>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</si>
  <si>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</si>
  <si>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</si>
  <si>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</si>
  <si>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</si>
  <si>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</si>
  <si>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</si>
  <si>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</si>
  <si>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</si>
  <si>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</si>
  <si>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</si>
  <si>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</si>
  <si>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</si>
  <si>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</si>
  <si>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</si>
  <si>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</si>
  <si>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</si>
  <si>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</si>
  <si>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</si>
  <si>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</si>
  <si>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</si>
  <si>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</si>
  <si>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</si>
  <si>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</si>
  <si>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</si>
  <si>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</si>
  <si>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</si>
  <si>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</si>
  <si>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</si>
  <si>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</si>
  <si>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</si>
  <si>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</si>
  <si>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</si>
  <si>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</si>
  <si>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</si>
  <si>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</si>
  <si>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</si>
  <si>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</si>
  <si>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</si>
  <si>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</si>
  <si>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</si>
  <si>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</si>
  <si>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</si>
  <si>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</si>
  <si>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</si>
  <si>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</si>
  <si>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</si>
  <si>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</si>
  <si>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</si>
  <si>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</si>
  <si>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</si>
  <si>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</si>
  <si>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</si>
  <si>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</si>
  <si>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</si>
  <si>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</si>
  <si>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</si>
  <si>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</si>
  <si>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</si>
  <si>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</si>
  <si>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</si>
  <si>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</si>
  <si>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</si>
  <si>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</si>
  <si>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</si>
  <si>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</si>
  <si>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</si>
  <si>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</si>
  <si>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</si>
  <si>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</si>
  <si>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</si>
  <si>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</si>
  <si>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</si>
  <si>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</si>
  <si>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</si>
  <si>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</si>
  <si>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</si>
  <si>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</si>
  <si>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</si>
  <si>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</si>
  <si>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</si>
  <si>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</si>
  <si>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</si>
  <si>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</si>
  <si>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</si>
  <si>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</si>
  <si>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</si>
  <si>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</si>
  <si>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</si>
  <si>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</si>
  <si>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</si>
  <si>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</si>
  <si>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</si>
  <si>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</si>
  <si>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</si>
  <si>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</si>
  <si>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</si>
  <si>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</si>
  <si>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</si>
  <si>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</si>
  <si>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</si>
  <si>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</si>
  <si>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</si>
  <si>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</si>
  <si>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</si>
  <si>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</si>
  <si>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</si>
  <si>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</si>
  <si>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</si>
  <si>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</si>
  <si>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</si>
  <si>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</si>
  <si>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</si>
  <si>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</si>
  <si>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</si>
  <si>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</si>
  <si>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</si>
  <si>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</si>
  <si>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</si>
  <si>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</si>
  <si>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</si>
  <si>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</si>
  <si>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</si>
  <si>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</si>
  <si>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</si>
  <si>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</si>
  <si>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</si>
  <si>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</si>
  <si>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</si>
  <si>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</si>
  <si>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</si>
  <si>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</si>
  <si>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</si>
  <si>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</si>
  <si>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</si>
  <si>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</si>
  <si>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</si>
  <si>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</si>
  <si>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</si>
  <si>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</si>
  <si>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</si>
  <si>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</si>
  <si>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</si>
  <si>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</si>
  <si>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</si>
  <si>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</si>
  <si>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</si>
  <si>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</si>
  <si>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</si>
  <si>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</si>
  <si>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</si>
  <si>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</si>
  <si>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</si>
  <si>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</si>
  <si>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</si>
  <si>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</si>
  <si>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</si>
  <si>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</si>
  <si>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</si>
  <si>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</si>
  <si>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</si>
  <si>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</si>
  <si>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</si>
  <si>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</si>
  <si>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</si>
  <si>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</si>
  <si>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</si>
  <si>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</si>
  <si>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</si>
  <si>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</si>
  <si>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</si>
  <si>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</si>
  <si>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</si>
  <si>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</si>
  <si>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</si>
  <si>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</si>
  <si>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</si>
  <si>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</si>
  <si>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</si>
  <si>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</si>
  <si>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</si>
  <si>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</si>
  <si>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</si>
  <si>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</si>
  <si>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</si>
  <si>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</si>
  <si>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</si>
  <si>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</si>
  <si>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</si>
  <si>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</si>
  <si>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</si>
  <si>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</si>
  <si>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</si>
  <si>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</si>
  <si>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</si>
  <si>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</si>
  <si>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</si>
  <si>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</si>
  <si>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</si>
  <si>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</si>
  <si>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</si>
  <si>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</si>
  <si>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</si>
  <si>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</si>
  <si>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</si>
  <si>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</si>
  <si>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</si>
  <si>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</si>
  <si>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</si>
  <si>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</si>
  <si>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</si>
  <si>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</si>
  <si>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</si>
  <si>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</si>
  <si>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</si>
  <si>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</si>
  <si>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</si>
  <si>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</si>
  <si>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</si>
  <si>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</si>
  <si>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</si>
  <si>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</si>
  <si>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</si>
  <si>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</si>
  <si>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</si>
  <si>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</si>
  <si>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</si>
  <si>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</si>
  <si>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</si>
  <si>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</si>
  <si>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</si>
  <si>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</si>
  <si>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</si>
  <si>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</si>
  <si>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</si>
  <si>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</si>
  <si>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</si>
  <si>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</si>
  <si>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</si>
  <si>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</si>
  <si>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</si>
  <si>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</si>
  <si>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</si>
  <si>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</si>
  <si>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</si>
  <si>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</si>
  <si>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</si>
  <si>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</si>
  <si>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</si>
  <si>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</si>
  <si>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</si>
  <si>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</si>
  <si>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</si>
  <si>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</si>
  <si>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</si>
  <si>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</si>
  <si>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</si>
  <si>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</si>
  <si>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</si>
  <si>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</si>
  <si>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</si>
  <si>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</si>
  <si>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</si>
  <si>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</si>
  <si>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</si>
  <si>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</si>
  <si>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</si>
  <si>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</si>
  <si>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</si>
  <si>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</si>
  <si>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</si>
  <si>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</si>
  <si>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</si>
  <si>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</si>
  <si>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</si>
  <si>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</si>
  <si>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</si>
  <si>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</si>
  <si>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</si>
  <si>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</si>
  <si>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</si>
  <si>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</si>
  <si>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</si>
  <si>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</si>
  <si>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</si>
  <si>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</si>
  <si>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</si>
  <si>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</si>
  <si>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</si>
  <si>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</si>
  <si>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</si>
  <si>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</si>
  <si>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</si>
  <si>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</si>
  <si>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</si>
  <si>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</si>
  <si>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</si>
  <si>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</si>
  <si>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</si>
  <si>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</si>
  <si>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</si>
  <si>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</si>
  <si>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</si>
  <si>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</si>
  <si>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</si>
  <si>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</si>
  <si>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</si>
  <si>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</si>
  <si>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</si>
  <si>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</si>
  <si>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</si>
  <si>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</si>
  <si>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</si>
  <si>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</si>
  <si>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</si>
  <si>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</si>
  <si>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</si>
  <si>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</si>
  <si>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</si>
  <si>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</si>
  <si>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</si>
  <si>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</si>
  <si>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</si>
  <si>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</si>
  <si>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</si>
  <si>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</si>
  <si>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</si>
  <si>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</si>
  <si>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</si>
  <si>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</si>
  <si>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</si>
  <si>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</si>
  <si>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</si>
  <si>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</si>
  <si>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</si>
  <si>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</si>
  <si>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</si>
  <si>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</si>
  <si>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</si>
  <si>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</si>
  <si>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</si>
  <si>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</si>
  <si>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</si>
  <si>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</si>
  <si>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</si>
  <si>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</si>
  <si>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</si>
  <si>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</si>
  <si>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</si>
  <si>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</si>
  <si>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</si>
  <si>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</si>
  <si>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</si>
  <si>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</si>
  <si>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</si>
  <si>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</si>
  <si>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</si>
  <si>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</si>
  <si>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</si>
  <si>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</si>
  <si>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</si>
  <si>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</si>
  <si>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</si>
  <si>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</si>
  <si>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</si>
  <si>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</si>
  <si>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</si>
  <si>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</si>
  <si>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</si>
  <si>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</si>
  <si>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</si>
  <si>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</si>
  <si>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</si>
  <si>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</si>
  <si>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</si>
  <si>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</si>
  <si>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</si>
  <si>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</si>
  <si>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</si>
  <si>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</si>
  <si>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</si>
  <si>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</si>
  <si>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</si>
  <si>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</si>
  <si>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</si>
  <si>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</si>
  <si>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</si>
  <si>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</si>
  <si>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</si>
  <si>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</si>
  <si>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</si>
  <si>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</si>
  <si>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</si>
  <si>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</si>
  <si>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</si>
  <si>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</si>
  <si>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</si>
  <si>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</si>
  <si>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</si>
  <si>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</si>
  <si>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</si>
  <si>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</si>
  <si>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</si>
  <si>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</si>
  <si>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</si>
  <si>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</si>
  <si>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</si>
  <si>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</si>
  <si>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</si>
  <si>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</si>
  <si>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</si>
  <si>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</si>
  <si>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</si>
  <si>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</si>
  <si>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</si>
  <si>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</si>
  <si>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</si>
  <si>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</si>
  <si>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</si>
  <si>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</si>
  <si>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</si>
  <si>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</si>
  <si>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</si>
  <si>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</si>
  <si>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</si>
  <si>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</si>
  <si>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</si>
  <si>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</si>
  <si>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</si>
  <si>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</si>
  <si>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</si>
  <si>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</si>
  <si>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</si>
  <si>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</si>
  <si>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</si>
  <si>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</si>
  <si>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</si>
  <si>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</si>
  <si>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</si>
  <si>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</si>
  <si>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</si>
  <si>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</si>
  <si>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</si>
  <si>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</si>
  <si>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</si>
  <si>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</si>
  <si>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</si>
  <si>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</si>
  <si>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</si>
  <si>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</si>
  <si>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</si>
  <si>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</si>
  <si>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</si>
  <si>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</si>
  <si>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</si>
  <si>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</si>
  <si>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</si>
  <si>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</si>
  <si>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</si>
  <si>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</si>
  <si>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</si>
  <si>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</si>
  <si>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</si>
  <si>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</si>
  <si>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</si>
  <si>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</si>
  <si>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</si>
  <si>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</si>
  <si>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</si>
  <si>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</si>
  <si>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</si>
  <si>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</si>
  <si>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</si>
  <si>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</si>
  <si>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</si>
  <si>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</si>
  <si>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</si>
  <si>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</si>
  <si>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</si>
  <si>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</si>
  <si>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</si>
  <si>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</si>
  <si>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</si>
  <si>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</si>
  <si>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</si>
  <si>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</si>
  <si>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</si>
  <si>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</si>
  <si>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</si>
  <si>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</si>
  <si>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</si>
  <si>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</si>
  <si>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</si>
  <si>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</si>
  <si>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</si>
  <si>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</si>
  <si>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</si>
  <si>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</si>
  <si>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</si>
  <si>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</si>
  <si>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</si>
  <si>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</si>
  <si>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</si>
  <si>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</si>
  <si>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</si>
  <si>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</si>
  <si>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</si>
  <si>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</si>
  <si>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</si>
  <si>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</si>
  <si>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</si>
  <si>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</si>
  <si>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</si>
  <si>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</si>
  <si>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</si>
  <si>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</si>
  <si>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</si>
  <si>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</si>
  <si>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</si>
  <si>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</si>
  <si>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</si>
  <si>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</si>
  <si>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</si>
  <si>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</si>
  <si>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</si>
  <si>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</si>
  <si>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</si>
  <si>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</si>
  <si>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</si>
  <si>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</si>
  <si>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</si>
  <si>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</si>
  <si>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</si>
  <si>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</si>
  <si>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</si>
  <si>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</si>
  <si>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</si>
  <si>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</si>
  <si>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</si>
  <si>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</si>
  <si>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</si>
  <si>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</si>
  <si>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</si>
  <si>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</si>
  <si>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</si>
  <si>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</si>
  <si>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</si>
  <si>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</si>
  <si>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</si>
  <si>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</si>
  <si>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</si>
  <si>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</si>
  <si>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</si>
  <si>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</si>
  <si>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</si>
  <si>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</si>
  <si>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</si>
  <si>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</si>
  <si>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</si>
  <si>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</si>
  <si>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</si>
  <si>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</si>
  <si>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</si>
  <si>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</si>
  <si>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</si>
  <si>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</si>
  <si>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</si>
  <si>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</si>
  <si>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</si>
  <si>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</si>
  <si>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</si>
  <si>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</si>
  <si>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</si>
  <si>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</si>
  <si>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</si>
  <si>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</si>
  <si>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</si>
  <si>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</si>
  <si>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</si>
  <si>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</si>
  <si>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</si>
  <si>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</si>
  <si>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</si>
  <si>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</si>
  <si>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</si>
  <si>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</si>
  <si>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</si>
  <si>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</si>
  <si>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</si>
  <si>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</si>
  <si>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</si>
  <si>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</si>
  <si>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</si>
  <si>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</si>
  <si>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</si>
  <si>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</si>
  <si>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</si>
  <si>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</si>
  <si>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</si>
  <si>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</si>
  <si>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</si>
  <si>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</si>
  <si>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</si>
  <si>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</si>
  <si>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</si>
  <si>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</si>
  <si>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</si>
  <si>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</si>
  <si>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</si>
  <si>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</si>
  <si>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</si>
  <si>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</si>
  <si>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</si>
  <si>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</si>
  <si>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</si>
  <si>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</si>
  <si>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</si>
  <si>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</si>
  <si>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</si>
  <si>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</si>
  <si>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</si>
  <si>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</si>
  <si>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</si>
  <si>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</si>
  <si>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</si>
  <si>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</si>
  <si>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</si>
  <si>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</si>
  <si>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</si>
  <si>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</si>
  <si>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</si>
  <si>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</si>
  <si>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</si>
  <si>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</si>
  <si>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</si>
  <si>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</si>
  <si>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</si>
  <si>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</si>
  <si>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</si>
  <si>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</si>
  <si>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</si>
  <si>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</si>
  <si>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</si>
  <si>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</si>
  <si>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</si>
  <si>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</si>
  <si>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</si>
  <si>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</si>
  <si>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</si>
  <si>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</si>
  <si>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</si>
  <si>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</si>
  <si>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</si>
  <si>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</si>
  <si>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</si>
  <si>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</si>
  <si>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</si>
  <si>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</si>
  <si>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</si>
  <si>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</si>
  <si>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</si>
  <si>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</si>
  <si>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</si>
  <si>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</si>
  <si>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</si>
  <si>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</si>
  <si>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</si>
  <si>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</si>
  <si>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</si>
  <si>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</si>
  <si>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</si>
  <si>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</si>
  <si>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</si>
  <si>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</si>
  <si>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</si>
  <si>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</si>
  <si>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</si>
  <si>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</si>
  <si>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</si>
  <si>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</si>
  <si>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</si>
  <si>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</si>
  <si>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</si>
  <si>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</si>
  <si>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</si>
  <si>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</si>
  <si>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</si>
  <si>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</si>
  <si>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</si>
  <si>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</si>
  <si>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</si>
  <si>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</si>
  <si>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</si>
  <si>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</si>
  <si>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</si>
  <si>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</si>
  <si>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</si>
  <si>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</si>
  <si>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</si>
  <si>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</si>
  <si>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</si>
  <si>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</si>
  <si>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</si>
  <si>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</si>
  <si>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</si>
  <si>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</si>
  <si>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</si>
  <si>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</si>
  <si>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</si>
  <si>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</si>
  <si>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</si>
  <si>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</si>
  <si>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</si>
  <si>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</si>
  <si>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</si>
  <si>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</si>
  <si>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</si>
  <si>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</si>
  <si>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</si>
  <si>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</si>
  <si>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</si>
  <si>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</si>
  <si>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</si>
  <si>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</si>
  <si>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</si>
  <si>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</si>
  <si>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</si>
  <si>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</si>
  <si>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</si>
  <si>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</si>
  <si>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</si>
  <si>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</si>
  <si>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</si>
  <si>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</si>
  <si>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</si>
  <si>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</si>
  <si>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</si>
  <si>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</si>
  <si>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</si>
  <si>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</si>
  <si>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</si>
  <si>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</si>
  <si>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</si>
  <si>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</si>
  <si>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</si>
  <si>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</si>
  <si>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</si>
  <si>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</si>
  <si>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</si>
  <si>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</si>
  <si>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</si>
  <si>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</si>
  <si>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</si>
  <si>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</si>
  <si>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</si>
  <si>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</si>
  <si>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</si>
  <si>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</si>
  <si>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</si>
  <si>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</si>
  <si>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</si>
  <si>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</si>
  <si>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</si>
  <si>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</si>
  <si>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</si>
  <si>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</si>
  <si>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</si>
  <si>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</si>
  <si>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</si>
  <si>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</si>
  <si>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</si>
  <si>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</si>
  <si>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</si>
  <si>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</si>
  <si>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</si>
  <si>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</si>
  <si>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</si>
  <si>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</si>
  <si>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</si>
  <si>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</si>
  <si>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</si>
  <si>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</si>
  <si>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</si>
  <si>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</si>
  <si>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</si>
  <si>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</si>
  <si>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</si>
  <si>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</si>
  <si>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</si>
  <si>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</si>
  <si>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</si>
  <si>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</si>
  <si>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</si>
  <si>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</si>
  <si>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</si>
  <si>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</si>
  <si>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</si>
  <si>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</si>
  <si>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</si>
  <si>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</si>
  <si>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</si>
  <si>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</si>
  <si>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</si>
  <si>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</si>
  <si>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</si>
  <si>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</si>
  <si>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</si>
  <si>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</si>
  <si>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</si>
  <si>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</si>
  <si>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</si>
  <si>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</si>
  <si>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</si>
  <si>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</si>
  <si>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</si>
  <si>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</si>
  <si>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</si>
  <si>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</si>
  <si>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</si>
  <si>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</si>
  <si>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</si>
  <si>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</si>
  <si>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</si>
  <si>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</si>
  <si>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</si>
  <si>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</si>
  <si>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</si>
  <si>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</si>
  <si>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</si>
  <si>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</si>
  <si>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</si>
  <si>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</si>
  <si>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</si>
  <si>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</si>
  <si>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</si>
  <si>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</si>
  <si>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</si>
  <si>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</si>
  <si>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</si>
  <si>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</si>
  <si>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</si>
  <si>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</si>
  <si>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</si>
  <si>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</si>
  <si>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</si>
  <si>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</si>
  <si>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</si>
  <si>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</si>
  <si>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</si>
  <si>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</si>
  <si>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</si>
  <si>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</si>
  <si>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</si>
  <si>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</si>
  <si>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</si>
  <si>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</si>
  <si>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</si>
  <si>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</si>
  <si>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</si>
  <si>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</si>
  <si>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</si>
  <si>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</si>
  <si>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</si>
  <si>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</si>
  <si>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</si>
  <si>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</si>
  <si>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</si>
  <si>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</si>
  <si>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</si>
  <si>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</si>
  <si>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</si>
  <si>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</si>
  <si>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</si>
  <si>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</si>
  <si>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</si>
  <si>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</si>
  <si>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</si>
  <si>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</si>
  <si>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</si>
  <si>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</si>
  <si>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</si>
  <si>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</si>
  <si>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</si>
  <si>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</si>
  <si>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</si>
  <si>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</si>
  <si>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</si>
  <si>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</si>
  <si>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</si>
  <si>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</si>
  <si>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</si>
  <si>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</si>
  <si>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</si>
  <si>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</si>
  <si>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</si>
  <si>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</si>
  <si>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</si>
  <si>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</si>
  <si>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</si>
  <si>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</si>
  <si>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</si>
  <si>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</si>
  <si>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</si>
  <si>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</si>
  <si>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</si>
  <si>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</si>
  <si>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</si>
  <si>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</si>
  <si>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</si>
  <si>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</si>
  <si>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</si>
  <si>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</si>
  <si>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</si>
  <si>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</si>
  <si>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</si>
  <si>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</si>
  <si>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</si>
  <si>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</si>
  <si>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</si>
  <si>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</si>
  <si>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</si>
  <si>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</si>
  <si>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</si>
  <si>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</si>
  <si>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</si>
  <si>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</si>
  <si>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</si>
  <si>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</si>
  <si>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</si>
  <si>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</si>
  <si>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</si>
  <si>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</si>
  <si>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</si>
  <si>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</si>
  <si>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</si>
  <si>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</si>
  <si>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</si>
  <si>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</si>
  <si>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</si>
  <si>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</si>
  <si>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</si>
  <si>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</si>
  <si>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</si>
  <si>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</si>
  <si>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</si>
  <si>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</si>
  <si>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</si>
  <si>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</si>
  <si>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</si>
  <si>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</si>
  <si>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</si>
  <si>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</si>
  <si>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</si>
  <si>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</si>
  <si>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</si>
  <si>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</si>
  <si>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</si>
  <si>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</si>
  <si>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</si>
  <si>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</si>
  <si>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</si>
  <si>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</si>
  <si>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</si>
  <si>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</si>
  <si>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</si>
  <si>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</si>
  <si>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</si>
  <si>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</si>
  <si>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</si>
  <si>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</si>
  <si>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</si>
  <si>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</si>
  <si>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</si>
  <si>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South West</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</si>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</sst>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00_ ;\-#,##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34" sqref="D34"/>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2.1999999999999999E-2</v>
      </c>
      <c r="L19" s="106">
        <f>'Inputs by network level'!L15</f>
        <v>3.1E-2</v>
      </c>
      <c r="M19" s="84"/>
      <c r="N19" s="106">
        <f>'Inputs by network level'!N15</f>
        <v>7.4999999999999997E-2</v>
      </c>
      <c r="O19" s="84"/>
      <c r="P19" s="84"/>
      <c r="Q19" s="106">
        <f>'Inputs by network level'!Q15</f>
        <v>0.37</v>
      </c>
      <c r="R19" s="84"/>
      <c r="S19" s="84"/>
      <c r="T19" s="56"/>
      <c r="U19" s="56"/>
    </row>
    <row r="20" spans="2:23" x14ac:dyDescent="0.25">
      <c r="E20" t="s">
        <v>243</v>
      </c>
      <c r="F20" s="105"/>
      <c r="G20" s="12" t="s">
        <v>167</v>
      </c>
      <c r="H20" s="3"/>
      <c r="I20" s="3"/>
      <c r="J20" s="107">
        <f t="shared" ref="J20" si="0">IF(I20 = "", 1, I20 / (1 + J19))</f>
        <v>1</v>
      </c>
      <c r="K20" s="107">
        <f>IF(J20 = "", 1, J20 / (1 + K19))</f>
        <v>0.97847358121330719</v>
      </c>
      <c r="L20" s="107">
        <f t="shared" ref="L20:S20" si="1">IF(K20 = "", 1, K20 / (1 + L19))</f>
        <v>0.94905294007110308</v>
      </c>
      <c r="M20" s="107">
        <f t="shared" si="1"/>
        <v>0.94905294007110308</v>
      </c>
      <c r="N20" s="107">
        <f t="shared" si="1"/>
        <v>0.88283994425218892</v>
      </c>
      <c r="O20" s="107">
        <f t="shared" si="1"/>
        <v>0.88283994425218892</v>
      </c>
      <c r="P20" s="107">
        <f t="shared" si="1"/>
        <v>0.88283994425218892</v>
      </c>
      <c r="Q20" s="107">
        <f t="shared" si="1"/>
        <v>0.64440871843225467</v>
      </c>
      <c r="R20" s="107">
        <f t="shared" si="1"/>
        <v>0.64440871843225467</v>
      </c>
      <c r="S20" s="107">
        <f t="shared" si="1"/>
        <v>0.64440871843225467</v>
      </c>
      <c r="T20" s="56"/>
      <c r="U20" s="56"/>
    </row>
    <row r="21" spans="2:23" x14ac:dyDescent="0.25">
      <c r="E21" t="s">
        <v>387</v>
      </c>
      <c r="F21" s="105"/>
      <c r="G21" s="12" t="s">
        <v>167</v>
      </c>
      <c r="H21" s="3"/>
      <c r="I21" s="3"/>
      <c r="J21" s="107">
        <f>1 / J20 - 1</f>
        <v>0</v>
      </c>
      <c r="K21" s="107">
        <f t="shared" ref="K21:S21" si="2">1 / K20 - 1</f>
        <v>2.200000000000002E-2</v>
      </c>
      <c r="L21" s="107">
        <f t="shared" si="2"/>
        <v>5.3682000000000007E-2</v>
      </c>
      <c r="M21" s="107">
        <f t="shared" si="2"/>
        <v>5.3682000000000007E-2</v>
      </c>
      <c r="N21" s="107">
        <f t="shared" si="2"/>
        <v>0.13270815000000002</v>
      </c>
      <c r="O21" s="107">
        <f t="shared" si="2"/>
        <v>0.13270815000000002</v>
      </c>
      <c r="P21" s="107">
        <f t="shared" si="2"/>
        <v>0.13270815000000002</v>
      </c>
      <c r="Q21" s="107">
        <f t="shared" si="2"/>
        <v>0.55181016550000006</v>
      </c>
      <c r="R21" s="107">
        <f t="shared" si="2"/>
        <v>0.55181016550000006</v>
      </c>
      <c r="S21" s="107">
        <f t="shared" si="2"/>
        <v>0.55181016550000006</v>
      </c>
      <c r="T21" s="56"/>
      <c r="U21" s="56"/>
    </row>
    <row r="22" spans="2:23" x14ac:dyDescent="0.25">
      <c r="E22" t="s">
        <v>388</v>
      </c>
      <c r="F22" s="105"/>
      <c r="G22" s="12" t="s">
        <v>167</v>
      </c>
      <c r="H22" s="3"/>
      <c r="I22" s="3"/>
      <c r="J22" s="84"/>
      <c r="K22" s="84"/>
      <c r="L22" s="84"/>
      <c r="M22" s="84"/>
      <c r="N22" s="84"/>
      <c r="O22" s="84"/>
      <c r="P22" s="107">
        <f>M21</f>
        <v>5.3682000000000007E-2</v>
      </c>
      <c r="Q22" s="84"/>
      <c r="R22" s="84"/>
      <c r="S22" s="84"/>
      <c r="T22" s="56"/>
      <c r="U22" s="56"/>
    </row>
    <row r="23" spans="2:23" x14ac:dyDescent="0.25">
      <c r="E23" t="s">
        <v>389</v>
      </c>
      <c r="F23" s="105"/>
      <c r="G23" s="12" t="s">
        <v>167</v>
      </c>
      <c r="H23" s="3"/>
      <c r="I23" s="3" t="s">
        <v>154</v>
      </c>
      <c r="J23" s="108">
        <f t="shared" ref="J23:S23" si="3">IF(J22 = "", J21, J22)</f>
        <v>0</v>
      </c>
      <c r="K23" s="108">
        <f t="shared" si="3"/>
        <v>2.200000000000002E-2</v>
      </c>
      <c r="L23" s="108">
        <f t="shared" si="3"/>
        <v>5.3682000000000007E-2</v>
      </c>
      <c r="M23" s="108">
        <f t="shared" si="3"/>
        <v>5.3682000000000007E-2</v>
      </c>
      <c r="N23" s="108">
        <f t="shared" si="3"/>
        <v>0.13270815000000002</v>
      </c>
      <c r="O23" s="108">
        <f t="shared" si="3"/>
        <v>0.13270815000000002</v>
      </c>
      <c r="P23" s="108">
        <f t="shared" si="3"/>
        <v>5.3682000000000007E-2</v>
      </c>
      <c r="Q23" s="108">
        <f t="shared" si="3"/>
        <v>0.55181016550000006</v>
      </c>
      <c r="R23" s="108">
        <f t="shared" si="3"/>
        <v>0.55181016550000006</v>
      </c>
      <c r="S23" s="108">
        <f t="shared" si="3"/>
        <v>0.55181016550000006</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1.0009999999999999</v>
      </c>
      <c r="M27" s="110">
        <f>'Inputs by network level'!M19</f>
        <v>1.004</v>
      </c>
      <c r="N27" s="110">
        <f>'Inputs by network level'!N19</f>
        <v>1.0109999999999999</v>
      </c>
      <c r="O27" s="110">
        <f>'Inputs by network level'!O19</f>
        <v>1.016</v>
      </c>
      <c r="P27" s="69"/>
      <c r="Q27" s="110">
        <f>'Inputs by network level'!Q19</f>
        <v>1.0329999999999999</v>
      </c>
      <c r="R27" s="110">
        <f>'Inputs by network level'!R19</f>
        <v>1.046</v>
      </c>
      <c r="S27" s="110">
        <f>'Inputs by network level'!S19</f>
        <v>1.0609999999999999</v>
      </c>
      <c r="T27" s="69"/>
      <c r="U27" s="69"/>
    </row>
    <row r="28" spans="2:23" x14ac:dyDescent="0.25">
      <c r="E28" t="s">
        <v>392</v>
      </c>
      <c r="F28" s="109"/>
      <c r="G28" s="62" t="s">
        <v>283</v>
      </c>
      <c r="H28" s="3"/>
      <c r="I28" s="3"/>
      <c r="J28" s="88">
        <f>K27</f>
        <v>1</v>
      </c>
      <c r="K28" s="69"/>
      <c r="L28" s="69"/>
      <c r="M28" s="69"/>
      <c r="N28" s="69"/>
      <c r="O28" s="69"/>
      <c r="P28" s="88">
        <f>O27</f>
        <v>1.016</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1.0009999999999999</v>
      </c>
      <c r="M29" s="111">
        <f t="shared" si="4"/>
        <v>1.004</v>
      </c>
      <c r="N29" s="111">
        <f t="shared" si="4"/>
        <v>1.0109999999999999</v>
      </c>
      <c r="O29" s="111">
        <f t="shared" si="4"/>
        <v>1.016</v>
      </c>
      <c r="P29" s="111">
        <f t="shared" si="4"/>
        <v>1.016</v>
      </c>
      <c r="Q29" s="111">
        <f t="shared" si="4"/>
        <v>1.0329999999999999</v>
      </c>
      <c r="R29" s="111">
        <f t="shared" si="4"/>
        <v>1.046</v>
      </c>
      <c r="S29" s="111">
        <f t="shared" si="4"/>
        <v>1.0609999999999999</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v>
      </c>
      <c r="I37" s="3"/>
    </row>
    <row r="38" spans="3:23" x14ac:dyDescent="0.25">
      <c r="E38" t="s">
        <v>396</v>
      </c>
      <c r="F38" s="105"/>
      <c r="G38" s="12" t="s">
        <v>167</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1.0609999999999999</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1.0609999999999999</v>
      </c>
      <c r="T126" s="73"/>
      <c r="U126" s="73"/>
      <c r="W126" s="3"/>
    </row>
    <row r="127" spans="3:23" x14ac:dyDescent="0.25">
      <c r="F127" t="s">
        <v>829</v>
      </c>
      <c r="G127" s="62" t="s">
        <v>283</v>
      </c>
      <c r="H127" s="88">
        <f t="shared" si="37"/>
        <v>1.0609999999999999</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1.0609999999999999</v>
      </c>
      <c r="T127" s="69"/>
      <c r="U127" s="69"/>
      <c r="W127" s="3"/>
    </row>
    <row r="128" spans="3:23" x14ac:dyDescent="0.25">
      <c r="F128" t="s">
        <v>828</v>
      </c>
      <c r="G128" s="62" t="s">
        <v>283</v>
      </c>
      <c r="H128" s="88">
        <f t="shared" si="37"/>
        <v>1.0609999999999999</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1.0609999999999999</v>
      </c>
      <c r="T128" s="69"/>
      <c r="U128" s="69"/>
      <c r="W128" s="3"/>
    </row>
    <row r="129" spans="5:23" x14ac:dyDescent="0.25">
      <c r="F129" t="s">
        <v>830</v>
      </c>
      <c r="G129" s="62" t="s">
        <v>283</v>
      </c>
      <c r="H129" s="88">
        <f t="shared" si="37"/>
        <v>1.0609999999999999</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1.0609999999999999</v>
      </c>
      <c r="T129" s="69"/>
      <c r="U129" s="69"/>
    </row>
    <row r="130" spans="5:23" x14ac:dyDescent="0.25">
      <c r="F130" t="s">
        <v>836</v>
      </c>
      <c r="G130" s="62" t="s">
        <v>283</v>
      </c>
      <c r="H130" s="88">
        <f t="shared" si="37"/>
        <v>1.0609999999999999</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1.0609999999999999</v>
      </c>
      <c r="T130" s="69"/>
      <c r="U130" s="69"/>
    </row>
    <row r="131" spans="5:23" x14ac:dyDescent="0.25">
      <c r="F131" t="s">
        <v>837</v>
      </c>
      <c r="G131" s="62" t="s">
        <v>283</v>
      </c>
      <c r="H131" s="88">
        <f t="shared" si="37"/>
        <v>1.046</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1.046</v>
      </c>
      <c r="S131" s="88">
        <f>OR(SUM(S70:$S70) = 1, SUM(S70:$S70) = -1) * S$29</f>
        <v>0</v>
      </c>
      <c r="T131" s="69"/>
      <c r="U131" s="69"/>
    </row>
    <row r="132" spans="5:23" x14ac:dyDescent="0.25">
      <c r="F132" t="s">
        <v>838</v>
      </c>
      <c r="G132" s="62" t="s">
        <v>283</v>
      </c>
      <c r="H132" s="88">
        <f t="shared" si="37"/>
        <v>1.0329999999999999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1.016</v>
      </c>
      <c r="Q132" s="88">
        <f>OR(SUM(Q71:$S71) = 1, SUM(Q71:$S71) = -1) * Q$29</f>
        <v>1.0329999999999999</v>
      </c>
      <c r="R132" s="88">
        <f>OR(SUM(R71:$S71) = 1, SUM(R71:$S71) = -1) * R$29</f>
        <v>0</v>
      </c>
      <c r="S132" s="88">
        <f>OR(SUM(S71:$S71) = 1, SUM(S71:$S71) = -1) * S$29</f>
        <v>0</v>
      </c>
      <c r="T132" s="69"/>
      <c r="U132" s="69"/>
    </row>
    <row r="133" spans="5:23" x14ac:dyDescent="0.25">
      <c r="F133" t="s">
        <v>839</v>
      </c>
      <c r="G133" s="62" t="s">
        <v>283</v>
      </c>
      <c r="H133" s="88">
        <f t="shared" si="37"/>
        <v>1.0609999999999999</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1.0609999999999999</v>
      </c>
      <c r="T133" s="69"/>
      <c r="U133" s="69"/>
    </row>
    <row r="134" spans="5:23" x14ac:dyDescent="0.25">
      <c r="F134" t="s">
        <v>831</v>
      </c>
      <c r="G134" s="62" t="s">
        <v>283</v>
      </c>
      <c r="H134" s="88">
        <f t="shared" si="37"/>
        <v>1.0609999999999999</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1.0609999999999999</v>
      </c>
      <c r="T134" s="69"/>
      <c r="U134" s="69"/>
    </row>
    <row r="135" spans="5:23" x14ac:dyDescent="0.25">
      <c r="F135" t="s">
        <v>832</v>
      </c>
      <c r="G135" s="62" t="s">
        <v>283</v>
      </c>
      <c r="H135" s="88">
        <f t="shared" si="37"/>
        <v>1.046</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1.046</v>
      </c>
      <c r="S135" s="88">
        <f>OR(SUM(S74:$S74) = 1, SUM(S74:$S74) = -1) * S$29</f>
        <v>0</v>
      </c>
      <c r="T135" s="69"/>
      <c r="U135" s="69"/>
    </row>
    <row r="136" spans="5:23" x14ac:dyDescent="0.25">
      <c r="F136" t="s">
        <v>833</v>
      </c>
      <c r="G136" s="62" t="s">
        <v>283</v>
      </c>
      <c r="H136" s="88">
        <f t="shared" si="37"/>
        <v>1.0609999999999999</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1.0609999999999999</v>
      </c>
      <c r="T136" s="69"/>
      <c r="U136" s="69"/>
    </row>
    <row r="137" spans="5:23" x14ac:dyDescent="0.25">
      <c r="F137" t="s">
        <v>842</v>
      </c>
      <c r="G137" s="62" t="s">
        <v>283</v>
      </c>
      <c r="H137" s="88">
        <f t="shared" si="37"/>
        <v>1.0609999999999999</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1.0609999999999999</v>
      </c>
      <c r="T137" s="69"/>
      <c r="U137" s="69"/>
    </row>
    <row r="138" spans="5:23" x14ac:dyDescent="0.25">
      <c r="F138" t="s">
        <v>834</v>
      </c>
      <c r="G138" s="62" t="s">
        <v>283</v>
      </c>
      <c r="H138" s="88">
        <f t="shared" si="37"/>
        <v>1.046</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1.046</v>
      </c>
      <c r="S138" s="88">
        <f>OR(SUM(S77:$S77) = 1, SUM(S77:$S77) = -1) * S$29</f>
        <v>0</v>
      </c>
      <c r="T138" s="69"/>
      <c r="U138" s="69"/>
    </row>
    <row r="139" spans="5:23" x14ac:dyDescent="0.25">
      <c r="F139" t="s">
        <v>841</v>
      </c>
      <c r="G139" s="62" t="s">
        <v>283</v>
      </c>
      <c r="H139" s="88">
        <f t="shared" si="37"/>
        <v>1.046</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1.046</v>
      </c>
      <c r="S139" s="88">
        <f>OR(SUM(S78:$S78) = 1, SUM(S78:$S78) = -1) * S$29</f>
        <v>0</v>
      </c>
      <c r="T139" s="69"/>
      <c r="U139" s="69"/>
    </row>
    <row r="140" spans="5:23" x14ac:dyDescent="0.25">
      <c r="F140" t="s">
        <v>835</v>
      </c>
      <c r="G140" s="62" t="s">
        <v>283</v>
      </c>
      <c r="H140" s="88">
        <f t="shared" si="37"/>
        <v>1.0329999999999999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1.016</v>
      </c>
      <c r="Q140" s="88">
        <f>OR(SUM(Q79:$S79) = 1, SUM(Q79:$S79) = -1) * Q$29</f>
        <v>1.0329999999999999</v>
      </c>
      <c r="R140" s="88">
        <f>OR(SUM(R79:$S79) = 1, SUM(R79:$S79) = -1) * R$29</f>
        <v>0</v>
      </c>
      <c r="S140" s="88">
        <f>OR(SUM(S79:$S79) = 1, SUM(S79:$S79) = -1) * S$29</f>
        <v>0</v>
      </c>
      <c r="T140" s="69"/>
      <c r="U140" s="69"/>
    </row>
    <row r="141" spans="5:23" x14ac:dyDescent="0.25">
      <c r="F141" s="28" t="s">
        <v>840</v>
      </c>
      <c r="G141" s="70" t="s">
        <v>283</v>
      </c>
      <c r="H141" s="90">
        <f t="shared" si="37"/>
        <v>1.0329999999999999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1.016</v>
      </c>
      <c r="Q141" s="90">
        <f>OR(SUM(Q80:$S80) = 1, SUM(Q80:$S80) = -1) * Q$29</f>
        <v>1.0329999999999999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1.0609999999999999</v>
      </c>
      <c r="K145" s="91">
        <f t="shared" si="38"/>
        <v>1.0609999999999999</v>
      </c>
      <c r="L145" s="91">
        <f t="shared" si="38"/>
        <v>1.0609999999999999</v>
      </c>
      <c r="M145" s="91">
        <f t="shared" si="38"/>
        <v>1.0609999999999999</v>
      </c>
      <c r="N145" s="91">
        <f t="shared" si="38"/>
        <v>1.0609999999999999</v>
      </c>
      <c r="O145" s="91">
        <f t="shared" si="38"/>
        <v>1.0609999999999999</v>
      </c>
      <c r="P145" s="91">
        <f t="shared" si="38"/>
        <v>0</v>
      </c>
      <c r="Q145" s="91">
        <f t="shared" si="38"/>
        <v>1.0609999999999999</v>
      </c>
      <c r="R145" s="91">
        <f t="shared" si="38"/>
        <v>1.0609999999999999</v>
      </c>
      <c r="S145" s="91">
        <f t="shared" si="38"/>
        <v>1.0609999999999999</v>
      </c>
      <c r="T145" s="73"/>
      <c r="U145" s="73"/>
    </row>
    <row r="146" spans="6:23" x14ac:dyDescent="0.25">
      <c r="F146" t="s">
        <v>829</v>
      </c>
      <c r="G146" s="62" t="s">
        <v>283</v>
      </c>
      <c r="H146" s="53"/>
      <c r="J146" s="111">
        <f t="shared" ref="J146:S146" si="39">$H127 * J105</f>
        <v>1.0609999999999999</v>
      </c>
      <c r="K146" s="111">
        <f t="shared" si="39"/>
        <v>1.0609999999999999</v>
      </c>
      <c r="L146" s="111">
        <f t="shared" si="39"/>
        <v>1.0609999999999999</v>
      </c>
      <c r="M146" s="111">
        <f t="shared" si="39"/>
        <v>1.0609999999999999</v>
      </c>
      <c r="N146" s="111">
        <f t="shared" si="39"/>
        <v>1.0609999999999999</v>
      </c>
      <c r="O146" s="111">
        <f t="shared" si="39"/>
        <v>1.0609999999999999</v>
      </c>
      <c r="P146" s="111">
        <f t="shared" si="39"/>
        <v>0</v>
      </c>
      <c r="Q146" s="111">
        <f t="shared" si="39"/>
        <v>1.0609999999999999</v>
      </c>
      <c r="R146" s="111">
        <f t="shared" si="39"/>
        <v>1.0609999999999999</v>
      </c>
      <c r="S146" s="111">
        <f t="shared" si="39"/>
        <v>1.0609999999999999</v>
      </c>
      <c r="T146" s="69"/>
      <c r="U146" s="69"/>
      <c r="W146" s="3"/>
    </row>
    <row r="147" spans="6:23" x14ac:dyDescent="0.25">
      <c r="F147" t="s">
        <v>828</v>
      </c>
      <c r="G147" s="62" t="s">
        <v>283</v>
      </c>
      <c r="H147" s="53"/>
      <c r="J147" s="111">
        <f t="shared" ref="J147:S147" si="40">$H128 * J106</f>
        <v>1.0609999999999999</v>
      </c>
      <c r="K147" s="111">
        <f t="shared" si="40"/>
        <v>1.0609999999999999</v>
      </c>
      <c r="L147" s="111">
        <f t="shared" si="40"/>
        <v>1.0609999999999999</v>
      </c>
      <c r="M147" s="111">
        <f t="shared" si="40"/>
        <v>1.0609999999999999</v>
      </c>
      <c r="N147" s="111">
        <f t="shared" si="40"/>
        <v>1.0609999999999999</v>
      </c>
      <c r="O147" s="111">
        <f t="shared" si="40"/>
        <v>1.0609999999999999</v>
      </c>
      <c r="P147" s="111">
        <f t="shared" si="40"/>
        <v>0</v>
      </c>
      <c r="Q147" s="111">
        <f t="shared" si="40"/>
        <v>1.0609999999999999</v>
      </c>
      <c r="R147" s="111">
        <f t="shared" si="40"/>
        <v>1.0609999999999999</v>
      </c>
      <c r="S147" s="111">
        <f t="shared" si="40"/>
        <v>1.0609999999999999</v>
      </c>
      <c r="T147" s="69"/>
      <c r="U147" s="69"/>
      <c r="W147" s="3"/>
    </row>
    <row r="148" spans="6:23" x14ac:dyDescent="0.25">
      <c r="F148" t="s">
        <v>830</v>
      </c>
      <c r="G148" s="62" t="s">
        <v>283</v>
      </c>
      <c r="H148" s="53"/>
      <c r="J148" s="111">
        <f t="shared" ref="J148:S148" si="41">$H129 * J107</f>
        <v>1.0609999999999999</v>
      </c>
      <c r="K148" s="111">
        <f t="shared" si="41"/>
        <v>1.0609999999999999</v>
      </c>
      <c r="L148" s="111">
        <f t="shared" si="41"/>
        <v>1.0609999999999999</v>
      </c>
      <c r="M148" s="111">
        <f t="shared" si="41"/>
        <v>1.0609999999999999</v>
      </c>
      <c r="N148" s="111">
        <f t="shared" si="41"/>
        <v>1.0609999999999999</v>
      </c>
      <c r="O148" s="111">
        <f t="shared" si="41"/>
        <v>1.0609999999999999</v>
      </c>
      <c r="P148" s="111">
        <f t="shared" si="41"/>
        <v>0</v>
      </c>
      <c r="Q148" s="111">
        <f t="shared" si="41"/>
        <v>1.0609999999999999</v>
      </c>
      <c r="R148" s="111">
        <f t="shared" si="41"/>
        <v>1.0609999999999999</v>
      </c>
      <c r="S148" s="111">
        <f t="shared" si="41"/>
        <v>1.0609999999999999</v>
      </c>
      <c r="T148" s="69"/>
      <c r="U148" s="69"/>
    </row>
    <row r="149" spans="6:23" x14ac:dyDescent="0.25">
      <c r="F149" t="s">
        <v>836</v>
      </c>
      <c r="G149" s="62" t="s">
        <v>283</v>
      </c>
      <c r="H149" s="53"/>
      <c r="J149" s="111">
        <f t="shared" ref="J149:S149" si="42">$H130 * J108</f>
        <v>1.0609999999999999</v>
      </c>
      <c r="K149" s="111">
        <f t="shared" si="42"/>
        <v>1.0609999999999999</v>
      </c>
      <c r="L149" s="111">
        <f t="shared" si="42"/>
        <v>1.0609999999999999</v>
      </c>
      <c r="M149" s="111">
        <f t="shared" si="42"/>
        <v>1.0609999999999999</v>
      </c>
      <c r="N149" s="111">
        <f t="shared" si="42"/>
        <v>1.0609999999999999</v>
      </c>
      <c r="O149" s="111">
        <f t="shared" si="42"/>
        <v>1.0609999999999999</v>
      </c>
      <c r="P149" s="111">
        <f t="shared" si="42"/>
        <v>0</v>
      </c>
      <c r="Q149" s="111">
        <f t="shared" si="42"/>
        <v>1.0609999999999999</v>
      </c>
      <c r="R149" s="111">
        <f t="shared" si="42"/>
        <v>1.0609999999999999</v>
      </c>
      <c r="S149" s="111">
        <f t="shared" si="42"/>
        <v>1.0609999999999999</v>
      </c>
      <c r="T149" s="69"/>
      <c r="U149" s="69"/>
    </row>
    <row r="150" spans="6:23" x14ac:dyDescent="0.25">
      <c r="F150" t="s">
        <v>837</v>
      </c>
      <c r="G150" s="62" t="s">
        <v>283</v>
      </c>
      <c r="H150" s="53"/>
      <c r="J150" s="111">
        <f t="shared" ref="J150:S150" si="43">$H131 * J109</f>
        <v>1.046</v>
      </c>
      <c r="K150" s="111">
        <f t="shared" si="43"/>
        <v>1.046</v>
      </c>
      <c r="L150" s="111">
        <f t="shared" si="43"/>
        <v>1.046</v>
      </c>
      <c r="M150" s="111">
        <f t="shared" si="43"/>
        <v>1.046</v>
      </c>
      <c r="N150" s="111">
        <f t="shared" si="43"/>
        <v>1.046</v>
      </c>
      <c r="O150" s="111">
        <f t="shared" si="43"/>
        <v>1.046</v>
      </c>
      <c r="P150" s="111">
        <f t="shared" si="43"/>
        <v>0</v>
      </c>
      <c r="Q150" s="111">
        <f t="shared" si="43"/>
        <v>1.046</v>
      </c>
      <c r="R150" s="111">
        <f t="shared" si="43"/>
        <v>1.046</v>
      </c>
      <c r="S150" s="111">
        <f t="shared" si="43"/>
        <v>0</v>
      </c>
      <c r="T150" s="69"/>
      <c r="U150" s="69"/>
    </row>
    <row r="151" spans="6:23" x14ac:dyDescent="0.25">
      <c r="F151" t="s">
        <v>838</v>
      </c>
      <c r="G151" s="62" t="s">
        <v>283</v>
      </c>
      <c r="H151" s="53"/>
      <c r="J151" s="111">
        <f t="shared" ref="J151:S151" si="44">$H132 * J110</f>
        <v>1.0329999999999999</v>
      </c>
      <c r="K151" s="111">
        <f t="shared" si="44"/>
        <v>1.0329999999999999</v>
      </c>
      <c r="L151" s="111">
        <f t="shared" si="44"/>
        <v>1.0329999999999999</v>
      </c>
      <c r="M151" s="111">
        <f t="shared" si="44"/>
        <v>1.0329999999999999</v>
      </c>
      <c r="N151" s="111">
        <f t="shared" si="44"/>
        <v>1.0329999999999999</v>
      </c>
      <c r="O151" s="111">
        <f t="shared" si="44"/>
        <v>1.0329999999999999</v>
      </c>
      <c r="P151" s="111">
        <f t="shared" si="44"/>
        <v>0</v>
      </c>
      <c r="Q151" s="111">
        <f t="shared" si="44"/>
        <v>1.0329999999999999</v>
      </c>
      <c r="R151" s="111">
        <f t="shared" si="44"/>
        <v>0</v>
      </c>
      <c r="S151" s="111">
        <f t="shared" si="44"/>
        <v>0</v>
      </c>
      <c r="T151" s="69"/>
      <c r="U151" s="69"/>
    </row>
    <row r="152" spans="6:23" x14ac:dyDescent="0.25">
      <c r="F152" t="s">
        <v>839</v>
      </c>
      <c r="G152" s="62" t="s">
        <v>283</v>
      </c>
      <c r="H152" s="53"/>
      <c r="J152" s="111">
        <f t="shared" ref="J152:S152" si="45">$H133 * J111</f>
        <v>1.0609999999999999</v>
      </c>
      <c r="K152" s="111">
        <f t="shared" si="45"/>
        <v>1.0609999999999999</v>
      </c>
      <c r="L152" s="111">
        <f t="shared" si="45"/>
        <v>1.0609999999999999</v>
      </c>
      <c r="M152" s="111">
        <f t="shared" si="45"/>
        <v>1.0609999999999999</v>
      </c>
      <c r="N152" s="111">
        <f t="shared" si="45"/>
        <v>1.0609999999999999</v>
      </c>
      <c r="O152" s="111">
        <f t="shared" si="45"/>
        <v>1.0609999999999999</v>
      </c>
      <c r="P152" s="111">
        <f t="shared" si="45"/>
        <v>0</v>
      </c>
      <c r="Q152" s="111">
        <f t="shared" si="45"/>
        <v>1.0609999999999999</v>
      </c>
      <c r="R152" s="111">
        <f t="shared" si="45"/>
        <v>1.0609999999999999</v>
      </c>
      <c r="S152" s="111">
        <f t="shared" si="45"/>
        <v>1.0609999999999999</v>
      </c>
      <c r="T152" s="69"/>
      <c r="U152" s="69"/>
    </row>
    <row r="153" spans="6:23" x14ac:dyDescent="0.25">
      <c r="F153" t="s">
        <v>831</v>
      </c>
      <c r="G153" s="62" t="s">
        <v>283</v>
      </c>
      <c r="H153" s="53"/>
      <c r="J153" s="111">
        <f t="shared" ref="J153:S153" si="46">$H134 * J112</f>
        <v>-1.0609999999999999</v>
      </c>
      <c r="K153" s="111">
        <f t="shared" si="46"/>
        <v>-1.0609999999999999</v>
      </c>
      <c r="L153" s="111">
        <f t="shared" si="46"/>
        <v>-1.0609999999999999</v>
      </c>
      <c r="M153" s="111">
        <f t="shared" si="46"/>
        <v>-1.0609999999999999</v>
      </c>
      <c r="N153" s="111">
        <f t="shared" si="46"/>
        <v>-1.0609999999999999</v>
      </c>
      <c r="O153" s="111">
        <f t="shared" si="46"/>
        <v>-1.0609999999999999</v>
      </c>
      <c r="P153" s="111">
        <f t="shared" si="46"/>
        <v>0</v>
      </c>
      <c r="Q153" s="111">
        <f t="shared" si="46"/>
        <v>-1.0609999999999999</v>
      </c>
      <c r="R153" s="111">
        <f t="shared" si="46"/>
        <v>-1.0609999999999999</v>
      </c>
      <c r="S153" s="111">
        <f t="shared" si="46"/>
        <v>0</v>
      </c>
      <c r="T153" s="69"/>
      <c r="U153" s="69"/>
    </row>
    <row r="154" spans="6:23" x14ac:dyDescent="0.25">
      <c r="F154" t="s">
        <v>832</v>
      </c>
      <c r="G154" s="62" t="s">
        <v>283</v>
      </c>
      <c r="H154" s="53"/>
      <c r="J154" s="111">
        <f t="shared" ref="J154:S154" si="47">$H135 * J113</f>
        <v>-1.046</v>
      </c>
      <c r="K154" s="111">
        <f t="shared" si="47"/>
        <v>-1.046</v>
      </c>
      <c r="L154" s="111">
        <f t="shared" si="47"/>
        <v>-1.046</v>
      </c>
      <c r="M154" s="111">
        <f t="shared" si="47"/>
        <v>-1.046</v>
      </c>
      <c r="N154" s="111">
        <f t="shared" si="47"/>
        <v>-1.046</v>
      </c>
      <c r="O154" s="111">
        <f t="shared" si="47"/>
        <v>-1.046</v>
      </c>
      <c r="P154" s="111">
        <f t="shared" si="47"/>
        <v>0</v>
      </c>
      <c r="Q154" s="111">
        <f t="shared" si="47"/>
        <v>-1.046</v>
      </c>
      <c r="R154" s="111">
        <f t="shared" si="47"/>
        <v>0</v>
      </c>
      <c r="S154" s="111">
        <f t="shared" si="47"/>
        <v>0</v>
      </c>
      <c r="T154" s="69"/>
      <c r="U154" s="69"/>
    </row>
    <row r="155" spans="6:23" x14ac:dyDescent="0.25">
      <c r="F155" t="s">
        <v>833</v>
      </c>
      <c r="G155" s="62" t="s">
        <v>283</v>
      </c>
      <c r="H155" s="53"/>
      <c r="J155" s="111">
        <f t="shared" ref="J155:S155" si="48">$H136 * J114</f>
        <v>-1.0609999999999999</v>
      </c>
      <c r="K155" s="111">
        <f t="shared" si="48"/>
        <v>-1.0609999999999999</v>
      </c>
      <c r="L155" s="111">
        <f t="shared" si="48"/>
        <v>-1.0609999999999999</v>
      </c>
      <c r="M155" s="111">
        <f t="shared" si="48"/>
        <v>-1.0609999999999999</v>
      </c>
      <c r="N155" s="111">
        <f t="shared" si="48"/>
        <v>-1.0609999999999999</v>
      </c>
      <c r="O155" s="111">
        <f t="shared" si="48"/>
        <v>-1.0609999999999999</v>
      </c>
      <c r="P155" s="111">
        <f t="shared" si="48"/>
        <v>0</v>
      </c>
      <c r="Q155" s="111">
        <f t="shared" si="48"/>
        <v>-1.0609999999999999</v>
      </c>
      <c r="R155" s="111">
        <f t="shared" si="48"/>
        <v>-1.0609999999999999</v>
      </c>
      <c r="S155" s="111">
        <f t="shared" si="48"/>
        <v>0</v>
      </c>
      <c r="T155" s="69"/>
      <c r="U155" s="69"/>
    </row>
    <row r="156" spans="6:23" x14ac:dyDescent="0.25">
      <c r="F156" t="s">
        <v>842</v>
      </c>
      <c r="G156" s="62" t="s">
        <v>283</v>
      </c>
      <c r="H156" s="53"/>
      <c r="J156" s="111">
        <f t="shared" ref="J156:S156" si="49">$H137 * J115</f>
        <v>-1.0609999999999999</v>
      </c>
      <c r="K156" s="111">
        <f t="shared" si="49"/>
        <v>-1.0609999999999999</v>
      </c>
      <c r="L156" s="111">
        <f t="shared" si="49"/>
        <v>-1.0609999999999999</v>
      </c>
      <c r="M156" s="111">
        <f t="shared" si="49"/>
        <v>-1.0609999999999999</v>
      </c>
      <c r="N156" s="111">
        <f t="shared" si="49"/>
        <v>-1.0609999999999999</v>
      </c>
      <c r="O156" s="111">
        <f t="shared" si="49"/>
        <v>-1.0609999999999999</v>
      </c>
      <c r="P156" s="111">
        <f t="shared" si="49"/>
        <v>0</v>
      </c>
      <c r="Q156" s="111">
        <f t="shared" si="49"/>
        <v>-1.0609999999999999</v>
      </c>
      <c r="R156" s="111">
        <f t="shared" si="49"/>
        <v>-1.0609999999999999</v>
      </c>
      <c r="S156" s="111">
        <f t="shared" si="49"/>
        <v>0</v>
      </c>
      <c r="T156" s="69"/>
      <c r="U156" s="69"/>
    </row>
    <row r="157" spans="6:23" x14ac:dyDescent="0.25">
      <c r="F157" t="s">
        <v>834</v>
      </c>
      <c r="G157" s="62" t="s">
        <v>283</v>
      </c>
      <c r="H157" s="53"/>
      <c r="J157" s="111">
        <f t="shared" ref="J157:S157" si="50">$H138 * J116</f>
        <v>-1.046</v>
      </c>
      <c r="K157" s="111">
        <f t="shared" si="50"/>
        <v>-1.046</v>
      </c>
      <c r="L157" s="111">
        <f t="shared" si="50"/>
        <v>-1.046</v>
      </c>
      <c r="M157" s="111">
        <f t="shared" si="50"/>
        <v>-1.046</v>
      </c>
      <c r="N157" s="111">
        <f t="shared" si="50"/>
        <v>-1.046</v>
      </c>
      <c r="O157" s="111">
        <f t="shared" si="50"/>
        <v>-1.046</v>
      </c>
      <c r="P157" s="111">
        <f t="shared" si="50"/>
        <v>0</v>
      </c>
      <c r="Q157" s="111">
        <f t="shared" si="50"/>
        <v>-1.046</v>
      </c>
      <c r="R157" s="111">
        <f t="shared" si="50"/>
        <v>0</v>
      </c>
      <c r="S157" s="111">
        <f t="shared" si="50"/>
        <v>0</v>
      </c>
      <c r="T157" s="69"/>
      <c r="U157" s="69"/>
    </row>
    <row r="158" spans="6:23" x14ac:dyDescent="0.25">
      <c r="F158" t="s">
        <v>841</v>
      </c>
      <c r="G158" s="62" t="s">
        <v>283</v>
      </c>
      <c r="H158" s="53"/>
      <c r="J158" s="111">
        <f t="shared" ref="J158:S158" si="51">$H139 * J117</f>
        <v>-1.046</v>
      </c>
      <c r="K158" s="111">
        <f t="shared" si="51"/>
        <v>-1.046</v>
      </c>
      <c r="L158" s="111">
        <f t="shared" si="51"/>
        <v>-1.046</v>
      </c>
      <c r="M158" s="111">
        <f t="shared" si="51"/>
        <v>-1.046</v>
      </c>
      <c r="N158" s="111">
        <f t="shared" si="51"/>
        <v>-1.046</v>
      </c>
      <c r="O158" s="111">
        <f t="shared" si="51"/>
        <v>-1.046</v>
      </c>
      <c r="P158" s="111">
        <f t="shared" si="51"/>
        <v>0</v>
      </c>
      <c r="Q158" s="111">
        <f t="shared" si="51"/>
        <v>-1.046</v>
      </c>
      <c r="R158" s="111">
        <f t="shared" si="51"/>
        <v>0</v>
      </c>
      <c r="S158" s="111">
        <f t="shared" si="51"/>
        <v>0</v>
      </c>
      <c r="T158" s="69"/>
      <c r="U158" s="69"/>
    </row>
    <row r="159" spans="6:23" x14ac:dyDescent="0.25">
      <c r="F159" t="s">
        <v>835</v>
      </c>
      <c r="G159" s="62" t="s">
        <v>283</v>
      </c>
      <c r="H159" s="53"/>
      <c r="J159" s="111">
        <f t="shared" ref="J159:S159" si="52">$H140 * J118</f>
        <v>-1.0329999999999999</v>
      </c>
      <c r="K159" s="111">
        <f t="shared" si="52"/>
        <v>-1.0329999999999999</v>
      </c>
      <c r="L159" s="111">
        <f t="shared" si="52"/>
        <v>-1.0329999999999999</v>
      </c>
      <c r="M159" s="111">
        <f t="shared" si="52"/>
        <v>-1.0329999999999999</v>
      </c>
      <c r="N159" s="111">
        <f t="shared" si="52"/>
        <v>-1.0329999999999999</v>
      </c>
      <c r="O159" s="111">
        <f t="shared" si="52"/>
        <v>-1.0329999999999999</v>
      </c>
      <c r="P159" s="111">
        <f t="shared" si="52"/>
        <v>0</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-1.0329999999999999</v>
      </c>
      <c r="K160" s="121">
        <f t="shared" si="53"/>
        <v>-1.0329999999999999</v>
      </c>
      <c r="L160" s="121">
        <f t="shared" si="53"/>
        <v>-1.0329999999999999</v>
      </c>
      <c r="M160" s="121">
        <f t="shared" si="53"/>
        <v>-1.0329999999999999</v>
      </c>
      <c r="N160" s="121">
        <f t="shared" si="53"/>
        <v>-1.0329999999999999</v>
      </c>
      <c r="O160" s="121">
        <f t="shared" si="53"/>
        <v>-1.0329999999999999</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-1.0609999999999999</v>
      </c>
      <c r="K172" s="111">
        <f t="shared" si="54"/>
        <v>-1.0609999999999999</v>
      </c>
      <c r="L172" s="111">
        <f t="shared" si="54"/>
        <v>-1.0609999999999999</v>
      </c>
      <c r="M172" s="111">
        <f t="shared" si="54"/>
        <v>-1.0609999999999999</v>
      </c>
      <c r="N172" s="111">
        <f t="shared" si="54"/>
        <v>-1.0609999999999999</v>
      </c>
      <c r="O172" s="111">
        <f t="shared" si="54"/>
        <v>-1.0609999999999999</v>
      </c>
      <c r="P172" s="111">
        <f t="shared" si="54"/>
        <v>0</v>
      </c>
      <c r="Q172" s="111">
        <f t="shared" si="54"/>
        <v>-1.0609999999999999</v>
      </c>
      <c r="R172" s="111">
        <f t="shared" si="54"/>
        <v>-1.0609999999999999</v>
      </c>
      <c r="S172" s="111">
        <f t="shared" si="54"/>
        <v>-1.0609999999999999</v>
      </c>
      <c r="T172" s="69"/>
      <c r="U172" s="69"/>
    </row>
    <row r="173" spans="5:23" x14ac:dyDescent="0.25">
      <c r="F173" t="s">
        <v>832</v>
      </c>
      <c r="G173" s="62" t="s">
        <v>283</v>
      </c>
      <c r="H173" s="53"/>
      <c r="J173" s="111">
        <f t="shared" ref="J173:S173" si="55">$H135 * J74</f>
        <v>-1.046</v>
      </c>
      <c r="K173" s="111">
        <f t="shared" si="55"/>
        <v>-1.046</v>
      </c>
      <c r="L173" s="111">
        <f t="shared" si="55"/>
        <v>-1.046</v>
      </c>
      <c r="M173" s="111">
        <f t="shared" si="55"/>
        <v>-1.046</v>
      </c>
      <c r="N173" s="111">
        <f t="shared" si="55"/>
        <v>-1.046</v>
      </c>
      <c r="O173" s="111">
        <f t="shared" si="55"/>
        <v>-1.046</v>
      </c>
      <c r="P173" s="111">
        <f t="shared" si="55"/>
        <v>0</v>
      </c>
      <c r="Q173" s="111">
        <f t="shared" si="55"/>
        <v>-1.046</v>
      </c>
      <c r="R173" s="111">
        <f t="shared" si="55"/>
        <v>-1.046</v>
      </c>
      <c r="S173" s="111">
        <f t="shared" si="55"/>
        <v>0</v>
      </c>
      <c r="T173" s="69"/>
      <c r="U173" s="69"/>
    </row>
    <row r="174" spans="5:23" x14ac:dyDescent="0.25">
      <c r="F174" t="s">
        <v>833</v>
      </c>
      <c r="G174" s="62" t="s">
        <v>283</v>
      </c>
      <c r="H174" s="53"/>
      <c r="J174" s="111">
        <f t="shared" ref="J174:S174" si="56">$H136 * J75</f>
        <v>-1.0609999999999999</v>
      </c>
      <c r="K174" s="111">
        <f t="shared" si="56"/>
        <v>-1.0609999999999999</v>
      </c>
      <c r="L174" s="111">
        <f t="shared" si="56"/>
        <v>-1.0609999999999999</v>
      </c>
      <c r="M174" s="111">
        <f t="shared" si="56"/>
        <v>-1.0609999999999999</v>
      </c>
      <c r="N174" s="111">
        <f t="shared" si="56"/>
        <v>-1.0609999999999999</v>
      </c>
      <c r="O174" s="111">
        <f t="shared" si="56"/>
        <v>-1.0609999999999999</v>
      </c>
      <c r="P174" s="111">
        <f t="shared" si="56"/>
        <v>0</v>
      </c>
      <c r="Q174" s="111">
        <f t="shared" si="56"/>
        <v>-1.0609999999999999</v>
      </c>
      <c r="R174" s="111">
        <f t="shared" si="56"/>
        <v>-1.0609999999999999</v>
      </c>
      <c r="S174" s="111">
        <f t="shared" si="56"/>
        <v>-1.0609999999999999</v>
      </c>
      <c r="T174" s="69"/>
      <c r="U174" s="69"/>
    </row>
    <row r="175" spans="5:23" x14ac:dyDescent="0.25">
      <c r="F175" t="s">
        <v>842</v>
      </c>
      <c r="G175" s="62" t="s">
        <v>283</v>
      </c>
      <c r="H175" s="53"/>
      <c r="J175" s="111">
        <f t="shared" ref="J175:S175" si="57">$H137 * J76</f>
        <v>-1.0609999999999999</v>
      </c>
      <c r="K175" s="111">
        <f t="shared" si="57"/>
        <v>-1.0609999999999999</v>
      </c>
      <c r="L175" s="111">
        <f t="shared" si="57"/>
        <v>-1.0609999999999999</v>
      </c>
      <c r="M175" s="111">
        <f t="shared" si="57"/>
        <v>-1.0609999999999999</v>
      </c>
      <c r="N175" s="111">
        <f t="shared" si="57"/>
        <v>-1.0609999999999999</v>
      </c>
      <c r="O175" s="111">
        <f t="shared" si="57"/>
        <v>-1.0609999999999999</v>
      </c>
      <c r="P175" s="111">
        <f t="shared" si="57"/>
        <v>0</v>
      </c>
      <c r="Q175" s="111">
        <f t="shared" si="57"/>
        <v>-1.0609999999999999</v>
      </c>
      <c r="R175" s="111">
        <f t="shared" si="57"/>
        <v>-1.0609999999999999</v>
      </c>
      <c r="S175" s="111">
        <f t="shared" si="57"/>
        <v>-1.0609999999999999</v>
      </c>
      <c r="T175" s="69"/>
      <c r="U175" s="69"/>
    </row>
    <row r="176" spans="5:23" x14ac:dyDescent="0.25">
      <c r="F176" t="s">
        <v>834</v>
      </c>
      <c r="G176" s="62" t="s">
        <v>283</v>
      </c>
      <c r="H176" s="53"/>
      <c r="J176" s="111">
        <f t="shared" ref="J176:S176" si="58">$H138 * J77</f>
        <v>-1.046</v>
      </c>
      <c r="K176" s="111">
        <f t="shared" si="58"/>
        <v>-1.046</v>
      </c>
      <c r="L176" s="111">
        <f t="shared" si="58"/>
        <v>-1.046</v>
      </c>
      <c r="M176" s="111">
        <f t="shared" si="58"/>
        <v>-1.046</v>
      </c>
      <c r="N176" s="111">
        <f t="shared" si="58"/>
        <v>-1.046</v>
      </c>
      <c r="O176" s="111">
        <f t="shared" si="58"/>
        <v>-1.046</v>
      </c>
      <c r="P176" s="111">
        <f t="shared" si="58"/>
        <v>0</v>
      </c>
      <c r="Q176" s="111">
        <f t="shared" si="58"/>
        <v>-1.046</v>
      </c>
      <c r="R176" s="111">
        <f t="shared" si="58"/>
        <v>-1.046</v>
      </c>
      <c r="S176" s="111">
        <f t="shared" si="58"/>
        <v>0</v>
      </c>
      <c r="T176" s="69"/>
      <c r="U176" s="69"/>
    </row>
    <row r="177" spans="2:23" x14ac:dyDescent="0.25">
      <c r="F177" t="s">
        <v>841</v>
      </c>
      <c r="G177" s="62" t="s">
        <v>283</v>
      </c>
      <c r="H177" s="53"/>
      <c r="J177" s="111">
        <f t="shared" ref="J177:S177" si="59">$H139 * J78</f>
        <v>-1.046</v>
      </c>
      <c r="K177" s="111">
        <f t="shared" si="59"/>
        <v>-1.046</v>
      </c>
      <c r="L177" s="111">
        <f t="shared" si="59"/>
        <v>-1.046</v>
      </c>
      <c r="M177" s="111">
        <f t="shared" si="59"/>
        <v>-1.046</v>
      </c>
      <c r="N177" s="111">
        <f t="shared" si="59"/>
        <v>-1.046</v>
      </c>
      <c r="O177" s="111">
        <f t="shared" si="59"/>
        <v>-1.046</v>
      </c>
      <c r="P177" s="111">
        <f t="shared" si="59"/>
        <v>0</v>
      </c>
      <c r="Q177" s="111">
        <f t="shared" si="59"/>
        <v>-1.046</v>
      </c>
      <c r="R177" s="111">
        <f t="shared" si="59"/>
        <v>-1.046</v>
      </c>
      <c r="S177" s="111">
        <f t="shared" si="59"/>
        <v>0</v>
      </c>
      <c r="T177" s="69"/>
      <c r="U177" s="69"/>
    </row>
    <row r="178" spans="2:23" x14ac:dyDescent="0.25">
      <c r="F178" t="s">
        <v>835</v>
      </c>
      <c r="G178" s="62" t="s">
        <v>283</v>
      </c>
      <c r="H178" s="53"/>
      <c r="J178" s="111">
        <f t="shared" ref="J178:S178" si="60">$H140 * J79</f>
        <v>-1.0329999999999999</v>
      </c>
      <c r="K178" s="111">
        <f t="shared" si="60"/>
        <v>-1.0329999999999999</v>
      </c>
      <c r="L178" s="111">
        <f t="shared" si="60"/>
        <v>-1.0329999999999999</v>
      </c>
      <c r="M178" s="111">
        <f t="shared" si="60"/>
        <v>-1.0329999999999999</v>
      </c>
      <c r="N178" s="111">
        <f t="shared" si="60"/>
        <v>-1.0329999999999999</v>
      </c>
      <c r="O178" s="111">
        <f t="shared" si="60"/>
        <v>-1.0329999999999999</v>
      </c>
      <c r="P178" s="111">
        <f t="shared" si="60"/>
        <v>0</v>
      </c>
      <c r="Q178" s="111">
        <f t="shared" si="60"/>
        <v>-1.0329999999999999</v>
      </c>
      <c r="R178" s="111">
        <f t="shared" si="60"/>
        <v>0</v>
      </c>
      <c r="S178" s="111">
        <f t="shared" si="60"/>
        <v>0</v>
      </c>
      <c r="T178" s="69"/>
      <c r="U178" s="69"/>
    </row>
    <row r="179" spans="2:23" x14ac:dyDescent="0.25">
      <c r="F179" s="28" t="s">
        <v>840</v>
      </c>
      <c r="G179" s="70" t="s">
        <v>283</v>
      </c>
      <c r="H179" s="120"/>
      <c r="I179" s="28"/>
      <c r="J179" s="121">
        <f t="shared" ref="J179:S179" si="61">$H141 * J80</f>
        <v>-1.0329999999999999</v>
      </c>
      <c r="K179" s="121">
        <f t="shared" si="61"/>
        <v>-1.0329999999999999</v>
      </c>
      <c r="L179" s="121">
        <f t="shared" si="61"/>
        <v>-1.0329999999999999</v>
      </c>
      <c r="M179" s="121">
        <f t="shared" si="61"/>
        <v>-1.0329999999999999</v>
      </c>
      <c r="N179" s="121">
        <f t="shared" si="61"/>
        <v>-1.0329999999999999</v>
      </c>
      <c r="O179" s="121">
        <f t="shared" si="61"/>
        <v>-1.0329999999999999</v>
      </c>
      <c r="P179" s="121">
        <f t="shared" si="61"/>
        <v>0</v>
      </c>
      <c r="Q179" s="121">
        <f t="shared" si="61"/>
        <v>-1.0329999999999999</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0.81</v>
      </c>
      <c r="P43" s="21">
        <f>'Inputs by network level'!P26</f>
        <v>0</v>
      </c>
      <c r="Q43" s="21">
        <f>'Inputs by network level'!Q26</f>
        <v>0.81</v>
      </c>
      <c r="R43" s="21">
        <f>'Inputs by network level'!R26</f>
        <v>0.95</v>
      </c>
      <c r="S43" s="21">
        <f>'Inputs by network level'!S26</f>
        <v>0.95</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0.81</v>
      </c>
      <c r="P44" s="21">
        <f>'Inputs by network level'!P27</f>
        <v>0</v>
      </c>
      <c r="Q44" s="21">
        <f>'Inputs by network level'!Q27</f>
        <v>0.81</v>
      </c>
      <c r="R44" s="21">
        <f>'Inputs by network level'!R27</f>
        <v>0.95</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0.67</v>
      </c>
      <c r="N45" s="21">
        <f>'Inputs by network level'!N28</f>
        <v>0.67</v>
      </c>
      <c r="O45" s="21">
        <f>'Inputs by network level'!O28</f>
        <v>1</v>
      </c>
      <c r="P45" s="21">
        <f>'Inputs by network level'!P28</f>
        <v>0</v>
      </c>
      <c r="Q45" s="21">
        <f>'Inputs by network level'!Q28</f>
        <v>1</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0.67</v>
      </c>
      <c r="N46" s="131">
        <f>'Inputs by network level'!N29</f>
        <v>0.67</v>
      </c>
      <c r="O46" s="131">
        <f>'Inputs by network level'!O29</f>
        <v>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0.81</v>
      </c>
      <c r="P51" s="101">
        <f t="shared" si="0"/>
        <v>0</v>
      </c>
      <c r="Q51" s="101">
        <f t="shared" si="0"/>
        <v>0.81</v>
      </c>
      <c r="R51" s="101">
        <f t="shared" si="0"/>
        <v>0.95</v>
      </c>
      <c r="S51" s="101">
        <f t="shared" si="0"/>
        <v>0.95</v>
      </c>
      <c r="T51" s="60"/>
      <c r="U51" s="60"/>
    </row>
    <row r="52" spans="5:23" x14ac:dyDescent="0.25">
      <c r="F52" s="23" t="s">
        <v>829</v>
      </c>
      <c r="G52" s="23"/>
      <c r="H52" s="62" t="s">
        <v>167</v>
      </c>
      <c r="J52" s="60"/>
      <c r="K52" s="60"/>
      <c r="L52" s="101">
        <f t="shared" si="0"/>
        <v>0</v>
      </c>
      <c r="M52" s="101">
        <f t="shared" si="0"/>
        <v>0</v>
      </c>
      <c r="N52" s="101">
        <f t="shared" si="0"/>
        <v>0</v>
      </c>
      <c r="O52" s="101">
        <f t="shared" si="0"/>
        <v>0.81</v>
      </c>
      <c r="P52" s="101">
        <f t="shared" si="0"/>
        <v>0</v>
      </c>
      <c r="Q52" s="101">
        <f t="shared" si="0"/>
        <v>0.81</v>
      </c>
      <c r="R52" s="101">
        <f t="shared" si="0"/>
        <v>0.95</v>
      </c>
      <c r="S52" s="101">
        <f t="shared" si="0"/>
        <v>0.95</v>
      </c>
      <c r="T52" s="60"/>
      <c r="U52" s="60"/>
    </row>
    <row r="53" spans="5:23" x14ac:dyDescent="0.25">
      <c r="F53" s="23" t="s">
        <v>828</v>
      </c>
      <c r="G53" s="23"/>
      <c r="H53" s="62" t="s">
        <v>167</v>
      </c>
      <c r="J53" s="60"/>
      <c r="K53" s="60"/>
      <c r="L53" s="101">
        <f t="shared" si="0"/>
        <v>0</v>
      </c>
      <c r="M53" s="101">
        <f t="shared" si="0"/>
        <v>0</v>
      </c>
      <c r="N53" s="101">
        <f t="shared" si="0"/>
        <v>0</v>
      </c>
      <c r="O53" s="101">
        <f t="shared" si="0"/>
        <v>0.81</v>
      </c>
      <c r="P53" s="101">
        <f t="shared" si="0"/>
        <v>0</v>
      </c>
      <c r="Q53" s="101">
        <f t="shared" si="0"/>
        <v>0.81</v>
      </c>
      <c r="R53" s="101">
        <f t="shared" si="0"/>
        <v>0.95</v>
      </c>
      <c r="S53" s="101">
        <f t="shared" si="0"/>
        <v>0.95</v>
      </c>
      <c r="T53" s="60"/>
      <c r="U53" s="60"/>
    </row>
    <row r="54" spans="5:23" x14ac:dyDescent="0.25">
      <c r="F54" s="23" t="s">
        <v>830</v>
      </c>
      <c r="G54" s="23"/>
      <c r="H54" s="62" t="s">
        <v>167</v>
      </c>
      <c r="J54" s="60"/>
      <c r="K54" s="60"/>
      <c r="L54" s="101">
        <f t="shared" si="0"/>
        <v>0</v>
      </c>
      <c r="M54" s="101">
        <f t="shared" si="0"/>
        <v>0</v>
      </c>
      <c r="N54" s="101">
        <f t="shared" si="0"/>
        <v>0</v>
      </c>
      <c r="O54" s="101">
        <f t="shared" si="0"/>
        <v>0.81</v>
      </c>
      <c r="P54" s="101">
        <f t="shared" si="0"/>
        <v>0</v>
      </c>
      <c r="Q54" s="101">
        <f t="shared" si="0"/>
        <v>0.81</v>
      </c>
      <c r="R54" s="101">
        <f t="shared" si="0"/>
        <v>0.95</v>
      </c>
      <c r="S54" s="101">
        <f t="shared" si="0"/>
        <v>0.95</v>
      </c>
      <c r="T54" s="60"/>
      <c r="U54" s="60"/>
    </row>
    <row r="55" spans="5:23" x14ac:dyDescent="0.25">
      <c r="F55" s="23" t="s">
        <v>836</v>
      </c>
      <c r="G55" s="23"/>
      <c r="H55" s="62" t="s">
        <v>167</v>
      </c>
      <c r="J55" s="60"/>
      <c r="K55" s="60"/>
      <c r="L55" s="101">
        <f t="shared" si="0"/>
        <v>0</v>
      </c>
      <c r="M55" s="101">
        <f t="shared" si="0"/>
        <v>0</v>
      </c>
      <c r="N55" s="101">
        <f t="shared" si="0"/>
        <v>0</v>
      </c>
      <c r="O55" s="101">
        <f t="shared" si="0"/>
        <v>0.81</v>
      </c>
      <c r="P55" s="101">
        <f t="shared" si="0"/>
        <v>0</v>
      </c>
      <c r="Q55" s="101">
        <f t="shared" si="0"/>
        <v>0.81</v>
      </c>
      <c r="R55" s="101">
        <f t="shared" si="0"/>
        <v>0.95</v>
      </c>
      <c r="S55" s="101">
        <f t="shared" si="0"/>
        <v>0.95</v>
      </c>
      <c r="T55" s="60"/>
      <c r="U55" s="60"/>
    </row>
    <row r="56" spans="5:23" x14ac:dyDescent="0.25">
      <c r="F56" s="23" t="s">
        <v>837</v>
      </c>
      <c r="G56" s="23"/>
      <c r="H56" s="62" t="s">
        <v>167</v>
      </c>
      <c r="J56" s="60"/>
      <c r="K56" s="60"/>
      <c r="L56" s="101">
        <f t="shared" si="0"/>
        <v>0</v>
      </c>
      <c r="M56" s="101">
        <f t="shared" si="0"/>
        <v>0</v>
      </c>
      <c r="N56" s="101">
        <f t="shared" si="0"/>
        <v>0</v>
      </c>
      <c r="O56" s="101">
        <f t="shared" si="0"/>
        <v>0.81</v>
      </c>
      <c r="P56" s="101">
        <f t="shared" si="0"/>
        <v>0</v>
      </c>
      <c r="Q56" s="101">
        <f t="shared" si="0"/>
        <v>0.81</v>
      </c>
      <c r="R56" s="101">
        <f t="shared" si="0"/>
        <v>0.95</v>
      </c>
      <c r="S56" s="101">
        <f t="shared" si="0"/>
        <v>0</v>
      </c>
      <c r="T56" s="60"/>
      <c r="U56" s="60"/>
    </row>
    <row r="57" spans="5:23" x14ac:dyDescent="0.25">
      <c r="F57" s="23" t="s">
        <v>838</v>
      </c>
      <c r="G57" s="23"/>
      <c r="H57" s="62" t="s">
        <v>167</v>
      </c>
      <c r="J57" s="60"/>
      <c r="K57" s="60"/>
      <c r="L57" s="101">
        <f t="shared" si="0"/>
        <v>0</v>
      </c>
      <c r="M57" s="101">
        <f t="shared" si="0"/>
        <v>0.67</v>
      </c>
      <c r="N57" s="101">
        <f t="shared" si="0"/>
        <v>0.67</v>
      </c>
      <c r="O57" s="101">
        <f t="shared" si="0"/>
        <v>1</v>
      </c>
      <c r="P57" s="101">
        <f t="shared" si="0"/>
        <v>0</v>
      </c>
      <c r="Q57" s="101">
        <f t="shared" si="0"/>
        <v>1</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0.81</v>
      </c>
      <c r="P58" s="101">
        <f t="shared" si="0"/>
        <v>0</v>
      </c>
      <c r="Q58" s="101">
        <f t="shared" si="0"/>
        <v>0.81</v>
      </c>
      <c r="R58" s="101">
        <f t="shared" si="0"/>
        <v>0.95</v>
      </c>
      <c r="S58" s="101">
        <f t="shared" si="0"/>
        <v>0.95</v>
      </c>
      <c r="T58" s="60"/>
      <c r="U58" s="60"/>
    </row>
    <row r="59" spans="5:23" x14ac:dyDescent="0.25">
      <c r="F59" s="23" t="s">
        <v>831</v>
      </c>
      <c r="G59" s="23"/>
      <c r="H59" s="62" t="s">
        <v>167</v>
      </c>
      <c r="J59" s="60"/>
      <c r="K59" s="60"/>
      <c r="L59" s="101">
        <f t="shared" si="0"/>
        <v>0</v>
      </c>
      <c r="M59" s="101">
        <f t="shared" si="0"/>
        <v>0</v>
      </c>
      <c r="N59" s="101">
        <f t="shared" si="0"/>
        <v>0</v>
      </c>
      <c r="O59" s="101">
        <f t="shared" si="0"/>
        <v>0.81</v>
      </c>
      <c r="P59" s="101">
        <f t="shared" si="0"/>
        <v>0</v>
      </c>
      <c r="Q59" s="101">
        <f t="shared" si="0"/>
        <v>0.81</v>
      </c>
      <c r="R59" s="101">
        <f t="shared" si="0"/>
        <v>0.95</v>
      </c>
      <c r="S59" s="101">
        <f t="shared" si="0"/>
        <v>0.95</v>
      </c>
      <c r="T59" s="60"/>
      <c r="U59" s="60"/>
    </row>
    <row r="60" spans="5:23" x14ac:dyDescent="0.25">
      <c r="F60" s="23" t="s">
        <v>832</v>
      </c>
      <c r="G60" s="23"/>
      <c r="H60" s="62" t="s">
        <v>167</v>
      </c>
      <c r="J60" s="60"/>
      <c r="K60" s="60"/>
      <c r="L60" s="101">
        <f t="shared" si="0"/>
        <v>0</v>
      </c>
      <c r="M60" s="101">
        <f t="shared" si="0"/>
        <v>0</v>
      </c>
      <c r="N60" s="101">
        <f t="shared" si="0"/>
        <v>0</v>
      </c>
      <c r="O60" s="101">
        <f t="shared" si="0"/>
        <v>0.81</v>
      </c>
      <c r="P60" s="101">
        <f t="shared" si="0"/>
        <v>0</v>
      </c>
      <c r="Q60" s="101">
        <f t="shared" si="0"/>
        <v>0.81</v>
      </c>
      <c r="R60" s="101">
        <f t="shared" si="0"/>
        <v>0.95</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0.81</v>
      </c>
      <c r="P61" s="101">
        <f t="shared" si="1"/>
        <v>0</v>
      </c>
      <c r="Q61" s="101">
        <f t="shared" si="1"/>
        <v>0.81</v>
      </c>
      <c r="R61" s="101">
        <f t="shared" si="1"/>
        <v>0.95</v>
      </c>
      <c r="S61" s="101">
        <f t="shared" si="1"/>
        <v>0.95</v>
      </c>
      <c r="T61" s="60"/>
      <c r="U61" s="60"/>
    </row>
    <row r="62" spans="5:23" x14ac:dyDescent="0.25">
      <c r="F62" s="23" t="s">
        <v>842</v>
      </c>
      <c r="G62" s="23"/>
      <c r="H62" s="62" t="s">
        <v>167</v>
      </c>
      <c r="J62" s="60"/>
      <c r="K62" s="60"/>
      <c r="L62" s="101">
        <f t="shared" si="1"/>
        <v>0</v>
      </c>
      <c r="M62" s="101">
        <f t="shared" si="1"/>
        <v>0</v>
      </c>
      <c r="N62" s="101">
        <f t="shared" si="1"/>
        <v>0</v>
      </c>
      <c r="O62" s="101">
        <f t="shared" si="1"/>
        <v>0.81</v>
      </c>
      <c r="P62" s="101">
        <f t="shared" si="1"/>
        <v>0</v>
      </c>
      <c r="Q62" s="101">
        <f t="shared" si="1"/>
        <v>0.81</v>
      </c>
      <c r="R62" s="101">
        <f t="shared" si="1"/>
        <v>0.95</v>
      </c>
      <c r="S62" s="101">
        <f t="shared" si="1"/>
        <v>0.95</v>
      </c>
      <c r="T62" s="60"/>
      <c r="U62" s="60"/>
    </row>
    <row r="63" spans="5:23" x14ac:dyDescent="0.25">
      <c r="F63" s="23" t="s">
        <v>834</v>
      </c>
      <c r="G63" s="23"/>
      <c r="H63" s="62" t="s">
        <v>167</v>
      </c>
      <c r="J63" s="60"/>
      <c r="K63" s="60"/>
      <c r="L63" s="101">
        <f t="shared" si="1"/>
        <v>0</v>
      </c>
      <c r="M63" s="101">
        <f t="shared" si="1"/>
        <v>0</v>
      </c>
      <c r="N63" s="101">
        <f t="shared" si="1"/>
        <v>0</v>
      </c>
      <c r="O63" s="101">
        <f t="shared" si="1"/>
        <v>0.81</v>
      </c>
      <c r="P63" s="101">
        <f t="shared" si="1"/>
        <v>0</v>
      </c>
      <c r="Q63" s="101">
        <f t="shared" si="1"/>
        <v>0.81</v>
      </c>
      <c r="R63" s="101">
        <f t="shared" si="1"/>
        <v>0.95</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0.81</v>
      </c>
      <c r="P64" s="101">
        <f t="shared" si="1"/>
        <v>0</v>
      </c>
      <c r="Q64" s="101">
        <f t="shared" si="1"/>
        <v>0.81</v>
      </c>
      <c r="R64" s="101">
        <f t="shared" si="1"/>
        <v>0.95</v>
      </c>
      <c r="S64" s="101">
        <f t="shared" si="1"/>
        <v>0</v>
      </c>
      <c r="T64" s="60"/>
      <c r="U64" s="60"/>
    </row>
    <row r="65" spans="2:23" x14ac:dyDescent="0.25">
      <c r="F65" s="23" t="s">
        <v>835</v>
      </c>
      <c r="G65" s="23"/>
      <c r="H65" s="62" t="s">
        <v>167</v>
      </c>
      <c r="J65" s="60"/>
      <c r="K65" s="60"/>
      <c r="L65" s="101">
        <f t="shared" si="1"/>
        <v>0</v>
      </c>
      <c r="M65" s="101">
        <f t="shared" si="1"/>
        <v>0.67</v>
      </c>
      <c r="N65" s="101">
        <f t="shared" si="1"/>
        <v>0.67</v>
      </c>
      <c r="O65" s="101">
        <f t="shared" si="1"/>
        <v>1</v>
      </c>
      <c r="P65" s="101">
        <f t="shared" si="1"/>
        <v>0</v>
      </c>
      <c r="Q65" s="101">
        <f t="shared" si="1"/>
        <v>1</v>
      </c>
      <c r="R65" s="101">
        <f t="shared" si="1"/>
        <v>0</v>
      </c>
      <c r="S65" s="101">
        <f t="shared" si="1"/>
        <v>0</v>
      </c>
      <c r="T65" s="60"/>
      <c r="U65" s="60"/>
    </row>
    <row r="66" spans="2:23" x14ac:dyDescent="0.25">
      <c r="F66" s="57" t="s">
        <v>840</v>
      </c>
      <c r="G66" s="57"/>
      <c r="H66" s="70" t="s">
        <v>167</v>
      </c>
      <c r="I66" s="28"/>
      <c r="J66" s="61"/>
      <c r="K66" s="61"/>
      <c r="L66" s="133">
        <f t="shared" si="1"/>
        <v>0</v>
      </c>
      <c r="M66" s="133">
        <f t="shared" si="1"/>
        <v>0.67</v>
      </c>
      <c r="N66" s="133">
        <f t="shared" si="1"/>
        <v>0.67</v>
      </c>
      <c r="O66" s="133">
        <f t="shared" si="1"/>
        <v>1</v>
      </c>
      <c r="P66" s="133">
        <f t="shared" si="1"/>
        <v>0</v>
      </c>
      <c r="Q66" s="133">
        <f t="shared" si="1"/>
        <v>1</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0.37808751451758293</v>
      </c>
      <c r="AQ22" s="3"/>
    </row>
    <row r="23" spans="4:43" x14ac:dyDescent="0.25">
      <c r="F23" t="s">
        <v>177</v>
      </c>
      <c r="G23" t="s">
        <v>167</v>
      </c>
      <c r="H23" s="21">
        <f>'General inputs'!H31</f>
        <v>0.57720921308852935</v>
      </c>
      <c r="AQ23" s="3"/>
    </row>
    <row r="24" spans="4:43" x14ac:dyDescent="0.25">
      <c r="F24" t="s">
        <v>178</v>
      </c>
      <c r="G24" t="s">
        <v>167</v>
      </c>
      <c r="H24" s="21">
        <f>'General inputs'!H32</f>
        <v>0.30335805327877996</v>
      </c>
      <c r="AQ24" s="3"/>
    </row>
    <row r="25" spans="4:43" x14ac:dyDescent="0.25">
      <c r="F25" s="28" t="s">
        <v>179</v>
      </c>
      <c r="G25" s="28" t="s">
        <v>167</v>
      </c>
      <c r="H25" s="131">
        <f>'General inputs'!H33</f>
        <v>0.17388654111148427</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0.37808751451758293</v>
      </c>
      <c r="K34" s="135">
        <f t="shared" si="0"/>
        <v>0.37808751451758293</v>
      </c>
      <c r="L34" s="135">
        <f t="shared" si="0"/>
        <v>0.37808751451758293</v>
      </c>
      <c r="M34" s="135">
        <f t="shared" si="0"/>
        <v>0.37808751451758293</v>
      </c>
      <c r="N34" s="135">
        <f t="shared" si="0"/>
        <v>0.37808751451758293</v>
      </c>
      <c r="O34" s="135">
        <f t="shared" si="0"/>
        <v>0</v>
      </c>
      <c r="P34" s="135">
        <f t="shared" si="0"/>
        <v>0</v>
      </c>
      <c r="Q34" s="135">
        <f t="shared" si="0"/>
        <v>0.37808751451758293</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0.57720921308852935</v>
      </c>
      <c r="K35" s="135">
        <f t="shared" si="1"/>
        <v>0.57720921308852935</v>
      </c>
      <c r="L35" s="135">
        <f t="shared" si="1"/>
        <v>0.57720921308852935</v>
      </c>
      <c r="M35" s="135">
        <f t="shared" si="1"/>
        <v>0.57720921308852935</v>
      </c>
      <c r="N35" s="135">
        <f t="shared" si="1"/>
        <v>0.57720921308852935</v>
      </c>
      <c r="O35" s="135">
        <f t="shared" si="1"/>
        <v>0.30335805327877996</v>
      </c>
      <c r="P35" s="135">
        <f t="shared" si="1"/>
        <v>0.17388654111148427</v>
      </c>
      <c r="Q35" s="135">
        <f t="shared" si="1"/>
        <v>0.57720921308852935</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49.516470613199665</v>
      </c>
      <c r="L58" s="114">
        <f>'Inputs by customer type'!L23</f>
        <v>2.2653105506058711</v>
      </c>
      <c r="M58" s="114">
        <f>'Inputs by customer type'!M23</f>
        <v>34.527502914857799</v>
      </c>
      <c r="N58" s="114">
        <f>'Inputs by customer type'!N23</f>
        <v>114.3487610240113</v>
      </c>
      <c r="O58" s="114">
        <f>'Inputs by customer type'!O23</f>
        <v>42.824487522038346</v>
      </c>
      <c r="P58" s="114">
        <f>'Inputs by customer type'!P23</f>
        <v>406.11855941820221</v>
      </c>
      <c r="Q58" s="73"/>
      <c r="R58" s="114">
        <f>'Inputs by customer type'!R23</f>
        <v>381.69918081863051</v>
      </c>
      <c r="S58" s="114">
        <f>'Inputs by customer type'!S23</f>
        <v>0</v>
      </c>
      <c r="T58" s="114">
        <f>'Inputs by customer type'!T23</f>
        <v>3716.6049708806286</v>
      </c>
      <c r="U58" s="114">
        <f>'Inputs by customer type'!U23</f>
        <v>0</v>
      </c>
      <c r="V58" s="114">
        <f>'Inputs by customer type'!V23</f>
        <v>989.54984348901553</v>
      </c>
      <c r="W58" s="114">
        <f>'Inputs by customer type'!W23</f>
        <v>0</v>
      </c>
      <c r="X58" s="114">
        <f>'Inputs by customer type'!X23</f>
        <v>41105.294100396124</v>
      </c>
      <c r="Y58" s="114">
        <f>'Inputs by customer type'!Y23</f>
        <v>0</v>
      </c>
      <c r="AQ58" s="3"/>
    </row>
    <row r="59" spans="2:43" x14ac:dyDescent="0.25">
      <c r="E59" s="27"/>
      <c r="F59" s="62" t="s">
        <v>248</v>
      </c>
      <c r="G59" s="62" t="s">
        <v>207</v>
      </c>
      <c r="J59" s="319"/>
      <c r="K59" s="321">
        <f>'Inputs by customer type'!K24</f>
        <v>3650.9029083705209</v>
      </c>
      <c r="L59" s="321">
        <f>'Inputs by customer type'!L24</f>
        <v>18.320559167638546</v>
      </c>
      <c r="M59" s="321">
        <f>'Inputs by customer type'!M24</f>
        <v>2128.0841345166109</v>
      </c>
      <c r="N59" s="321">
        <f>'Inputs by customer type'!N24</f>
        <v>820.44883773456263</v>
      </c>
      <c r="O59" s="321">
        <f>'Inputs by customer type'!O24</f>
        <v>313.32714758308515</v>
      </c>
      <c r="P59" s="321">
        <f>'Inputs by customer type'!P24</f>
        <v>2826.9476102438093</v>
      </c>
      <c r="Q59" s="319"/>
      <c r="R59" s="321">
        <f>'Inputs by customer type'!R24</f>
        <v>3364.1644283220094</v>
      </c>
      <c r="S59" s="321">
        <f>'Inputs by customer type'!S24</f>
        <v>0</v>
      </c>
      <c r="T59" s="321">
        <f>'Inputs by customer type'!T24</f>
        <v>34938.382506400623</v>
      </c>
      <c r="U59" s="321">
        <f>'Inputs by customer type'!U24</f>
        <v>0</v>
      </c>
      <c r="V59" s="321">
        <f>'Inputs by customer type'!V24</f>
        <v>8049.4903233323284</v>
      </c>
      <c r="W59" s="321">
        <f>'Inputs by customer type'!W24</f>
        <v>0</v>
      </c>
      <c r="X59" s="321">
        <f>'Inputs by customer type'!X24</f>
        <v>313973.55099427461</v>
      </c>
      <c r="Y59" s="321">
        <f>'Inputs by customer type'!Y24</f>
        <v>0</v>
      </c>
      <c r="AQ59" s="3"/>
    </row>
    <row r="60" spans="2:43" x14ac:dyDescent="0.25">
      <c r="E60" s="27"/>
      <c r="F60" s="62" t="s">
        <v>249</v>
      </c>
      <c r="G60" s="62" t="s">
        <v>207</v>
      </c>
      <c r="J60" s="319"/>
      <c r="K60" s="321">
        <f>'Inputs by customer type'!K25</f>
        <v>22665.009137902991</v>
      </c>
      <c r="L60" s="321">
        <f>'Inputs by customer type'!L25</f>
        <v>15.830130281755588</v>
      </c>
      <c r="M60" s="321">
        <f>'Inputs by customer type'!M25</f>
        <v>9268.7388560225172</v>
      </c>
      <c r="N60" s="321">
        <f>'Inputs by customer type'!N25</f>
        <v>884.59690124142674</v>
      </c>
      <c r="O60" s="321">
        <f>'Inputs by customer type'!O25</f>
        <v>307.93526489487624</v>
      </c>
      <c r="P60" s="321">
        <f>'Inputs by customer type'!P25</f>
        <v>3519.5482303379886</v>
      </c>
      <c r="Q60" s="319"/>
      <c r="R60" s="321">
        <f>'Inputs by customer type'!R25</f>
        <v>1525.2873908593606</v>
      </c>
      <c r="S60" s="321">
        <f>'Inputs by customer type'!S25</f>
        <v>0</v>
      </c>
      <c r="T60" s="321">
        <f>'Inputs by customer type'!T25</f>
        <v>27169.397856052092</v>
      </c>
      <c r="U60" s="321">
        <f>'Inputs by customer type'!U25</f>
        <v>0</v>
      </c>
      <c r="V60" s="321">
        <f>'Inputs by customer type'!V25</f>
        <v>6887.4821665119889</v>
      </c>
      <c r="W60" s="321">
        <f>'Inputs by customer type'!W25</f>
        <v>0</v>
      </c>
      <c r="X60" s="321">
        <f>'Inputs by customer type'!X25</f>
        <v>227558.14023866248</v>
      </c>
      <c r="Y60" s="321">
        <f>'Inputs by customer type'!Y25</f>
        <v>0</v>
      </c>
      <c r="AQ60" s="3"/>
    </row>
    <row r="61" spans="2:43" x14ac:dyDescent="0.25">
      <c r="E61" s="27"/>
      <c r="F61" s="62" t="s">
        <v>212</v>
      </c>
      <c r="G61" s="62" t="s">
        <v>212</v>
      </c>
      <c r="J61" s="319"/>
      <c r="K61" s="321">
        <f>'Inputs by customer type'!K26</f>
        <v>0</v>
      </c>
      <c r="L61" s="321">
        <f>'Inputs by customer type'!L26</f>
        <v>36.416000000000004</v>
      </c>
      <c r="M61" s="321">
        <f>'Inputs by customer type'!M26</f>
        <v>0</v>
      </c>
      <c r="N61" s="321">
        <f>'Inputs by customer type'!N26</f>
        <v>82</v>
      </c>
      <c r="O61" s="321">
        <f>'Inputs by customer type'!O26</f>
        <v>8</v>
      </c>
      <c r="P61" s="321">
        <f>'Inputs by customer type'!P26</f>
        <v>138</v>
      </c>
      <c r="Q61" s="319"/>
      <c r="R61" s="321">
        <f>'Inputs by customer type'!R26</f>
        <v>0</v>
      </c>
      <c r="S61" s="321">
        <f>'Inputs by customer type'!S26</f>
        <v>0</v>
      </c>
      <c r="T61" s="321">
        <f>'Inputs by customer type'!T26</f>
        <v>895.09562841530055</v>
      </c>
      <c r="U61" s="321">
        <f>'Inputs by customer type'!U26</f>
        <v>0</v>
      </c>
      <c r="V61" s="321">
        <f>'Inputs by customer type'!V26</f>
        <v>119.7110655737705</v>
      </c>
      <c r="W61" s="321">
        <f>'Inputs by customer type'!W26</f>
        <v>0</v>
      </c>
      <c r="X61" s="321">
        <f>'Inputs by customer type'!X26</f>
        <v>290.74863387978138</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1922</v>
      </c>
      <c r="O62" s="321">
        <f>'Inputs by customer type'!O27</f>
        <v>700</v>
      </c>
      <c r="P62" s="321">
        <f>'Inputs by customer type'!P27</f>
        <v>17492</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403.97556976089811</v>
      </c>
      <c r="O64" s="115">
        <f>'Inputs by customer type'!O29</f>
        <v>516.39954065761697</v>
      </c>
      <c r="P64" s="115">
        <f>'Inputs by customer type'!P29</f>
        <v>350.06282748865004</v>
      </c>
      <c r="Q64" s="71"/>
      <c r="R64" s="115">
        <f>'Inputs by customer type'!R29</f>
        <v>0</v>
      </c>
      <c r="S64" s="115">
        <f>'Inputs by customer type'!S29</f>
        <v>0</v>
      </c>
      <c r="T64" s="115">
        <f>'Inputs by customer type'!T29</f>
        <v>5028.085</v>
      </c>
      <c r="U64" s="115">
        <f>'Inputs by customer type'!U29</f>
        <v>0</v>
      </c>
      <c r="V64" s="115">
        <f>'Inputs by customer type'!V29</f>
        <v>1512.566</v>
      </c>
      <c r="W64" s="115">
        <f>'Inputs by customer type'!W29</f>
        <v>0</v>
      </c>
      <c r="X64" s="115">
        <f>'Inputs by customer type'!X29</f>
        <v>8507.3123333333333</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431060.64061239769</v>
      </c>
      <c r="K67" s="73"/>
      <c r="L67" s="114">
        <f>'Inputs by customer type'!L32</f>
        <v>6045.5572270499288</v>
      </c>
      <c r="M67" s="73"/>
      <c r="N67" s="114">
        <f>'Inputs by customer type'!N32</f>
        <v>26295.769600695527</v>
      </c>
      <c r="O67" s="114">
        <f>'Inputs by customer type'!O32</f>
        <v>2733.82561730012</v>
      </c>
      <c r="P67" s="114">
        <f>'Inputs by customer type'!P32</f>
        <v>12306.332639302869</v>
      </c>
      <c r="Q67" s="114">
        <f>'Inputs by customer type'!Q32</f>
        <v>3264.2289430838991</v>
      </c>
      <c r="R67" s="73"/>
      <c r="S67" s="73"/>
      <c r="T67" s="73"/>
      <c r="U67" s="73"/>
      <c r="V67" s="73"/>
      <c r="W67" s="73"/>
      <c r="X67" s="73"/>
      <c r="Y67" s="73"/>
      <c r="AQ67" s="3"/>
    </row>
    <row r="68" spans="3:43" x14ac:dyDescent="0.25">
      <c r="E68" s="27"/>
      <c r="F68" s="62" t="s">
        <v>248</v>
      </c>
      <c r="G68" s="62" t="s">
        <v>207</v>
      </c>
      <c r="J68" s="321">
        <f>'Inputs by customer type'!J33</f>
        <v>2313743.2579763602</v>
      </c>
      <c r="K68" s="319"/>
      <c r="L68" s="321">
        <f>'Inputs by customer type'!L33</f>
        <v>48893.070687323707</v>
      </c>
      <c r="M68" s="319"/>
      <c r="N68" s="321">
        <f>'Inputs by customer type'!N33</f>
        <v>188671.33682101066</v>
      </c>
      <c r="O68" s="321">
        <f>'Inputs by customer type'!O33</f>
        <v>20002.149055897036</v>
      </c>
      <c r="P68" s="321">
        <f>'Inputs by customer type'!P33</f>
        <v>85663.057840501599</v>
      </c>
      <c r="Q68" s="321">
        <f>'Inputs by customer type'!Q33</f>
        <v>34966.399213443423</v>
      </c>
      <c r="R68" s="319"/>
      <c r="S68" s="319"/>
      <c r="T68" s="319"/>
      <c r="U68" s="319"/>
      <c r="V68" s="319"/>
      <c r="W68" s="319"/>
      <c r="X68" s="319"/>
      <c r="Y68" s="319"/>
      <c r="AQ68" s="3"/>
    </row>
    <row r="69" spans="3:43" x14ac:dyDescent="0.25">
      <c r="E69" s="27"/>
      <c r="F69" s="62" t="s">
        <v>249</v>
      </c>
      <c r="G69" s="62" t="s">
        <v>207</v>
      </c>
      <c r="J69" s="321">
        <f>'Inputs by customer type'!J34</f>
        <v>2917164.6818769341</v>
      </c>
      <c r="K69" s="319"/>
      <c r="L69" s="321">
        <f>'Inputs by customer type'!L34</f>
        <v>42246.727939537188</v>
      </c>
      <c r="M69" s="319"/>
      <c r="N69" s="321">
        <f>'Inputs by customer type'!N34</f>
        <v>203422.89760051991</v>
      </c>
      <c r="O69" s="321">
        <f>'Inputs by customer type'!O34</f>
        <v>19657.942554630281</v>
      </c>
      <c r="P69" s="321">
        <f>'Inputs by customer type'!P34</f>
        <v>106650.46021205741</v>
      </c>
      <c r="Q69" s="321">
        <f>'Inputs by customer type'!Q34</f>
        <v>76786.481183243042</v>
      </c>
      <c r="R69" s="319"/>
      <c r="S69" s="319"/>
      <c r="T69" s="319"/>
      <c r="U69" s="319"/>
      <c r="V69" s="319"/>
      <c r="W69" s="319"/>
      <c r="X69" s="319"/>
      <c r="Y69" s="319"/>
      <c r="AQ69" s="3"/>
    </row>
    <row r="70" spans="3:43" x14ac:dyDescent="0.25">
      <c r="E70" s="27"/>
      <c r="F70" s="62" t="s">
        <v>212</v>
      </c>
      <c r="G70" s="62" t="s">
        <v>212</v>
      </c>
      <c r="J70" s="321">
        <f>'Inputs by customer type'!J35</f>
        <v>1499571.1766848799</v>
      </c>
      <c r="K70" s="319"/>
      <c r="L70" s="321">
        <f>'Inputs by customer type'!L35</f>
        <v>61751.92669573977</v>
      </c>
      <c r="M70" s="319"/>
      <c r="N70" s="321">
        <f>'Inputs by customer type'!N35</f>
        <v>4102.9096866676891</v>
      </c>
      <c r="O70" s="321">
        <f>'Inputs by customer type'!O35</f>
        <v>351.95591869551117</v>
      </c>
      <c r="P70" s="321">
        <f>'Inputs by customer type'!P35</f>
        <v>328.464550888953</v>
      </c>
      <c r="Q70" s="321">
        <f>'Inputs by customer type'!Q35</f>
        <v>2452</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189181.74169461057</v>
      </c>
      <c r="O71" s="321">
        <f>'Inputs by customer type'!O36</f>
        <v>19576.122699371947</v>
      </c>
      <c r="P71" s="321">
        <f>'Inputs by customer type'!P36</f>
        <v>77204.323067500765</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4122.3911962046477</v>
      </c>
      <c r="O72" s="321">
        <f>'Inputs by customer type'!O37</f>
        <v>250.19002889843236</v>
      </c>
      <c r="P72" s="321">
        <f>'Inputs by customer type'!P37</f>
        <v>546.00247076797791</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30527.714428434949</v>
      </c>
      <c r="O73" s="115">
        <f>'Inputs by customer type'!O38</f>
        <v>3784.2935906948592</v>
      </c>
      <c r="P73" s="115">
        <f>'Inputs by customer type'!P38</f>
        <v>13032.538405314544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24182.321838636886</v>
      </c>
      <c r="M76" s="73"/>
      <c r="N76" s="114">
        <f>'Inputs by customer type'!N41</f>
        <v>30195.303975758703</v>
      </c>
      <c r="O76" s="114">
        <f>'Inputs by customer type'!O41</f>
        <v>6708.5843015858454</v>
      </c>
      <c r="P76" s="114">
        <f>'Inputs by customer type'!P41</f>
        <v>37862.430593835546</v>
      </c>
      <c r="Q76" s="73"/>
      <c r="R76" s="73"/>
      <c r="S76" s="73"/>
      <c r="T76" s="73"/>
      <c r="U76" s="73"/>
      <c r="V76" s="73"/>
      <c r="W76" s="73"/>
      <c r="X76" s="73"/>
      <c r="Y76" s="73"/>
      <c r="AQ76" s="3"/>
    </row>
    <row r="77" spans="3:43" x14ac:dyDescent="0.25">
      <c r="E77" s="27"/>
      <c r="F77" s="62" t="s">
        <v>248</v>
      </c>
      <c r="G77" s="62" t="s">
        <v>207</v>
      </c>
      <c r="J77" s="319"/>
      <c r="K77" s="319"/>
      <c r="L77" s="321">
        <f>'Inputs by customer type'!L42</f>
        <v>195573.03431846583</v>
      </c>
      <c r="M77" s="319"/>
      <c r="N77" s="321">
        <f>'Inputs by customer type'!N42</f>
        <v>216650.37583355178</v>
      </c>
      <c r="O77" s="321">
        <f>'Inputs by customer type'!O42</f>
        <v>49083.63660989135</v>
      </c>
      <c r="P77" s="321">
        <f>'Inputs by customer type'!P42</f>
        <v>263556.30690358498</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168987.56116179327</v>
      </c>
      <c r="M78" s="319"/>
      <c r="N78" s="321">
        <f>'Inputs by customer type'!N43</f>
        <v>233589.52112642737</v>
      </c>
      <c r="O78" s="321">
        <f>'Inputs by customer type'!O43</f>
        <v>48238.982029039769</v>
      </c>
      <c r="P78" s="321">
        <f>'Inputs by customer type'!P43</f>
        <v>328127.45810911147</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46559.387925119969</v>
      </c>
      <c r="M79" s="319"/>
      <c r="N79" s="321">
        <f>'Inputs by customer type'!N44</f>
        <v>2555.7793245183971</v>
      </c>
      <c r="O79" s="321">
        <f>'Inputs by customer type'!O44</f>
        <v>469.2370969093983</v>
      </c>
      <c r="P79" s="321">
        <f>'Inputs by customer type'!P44</f>
        <v>399.32974296757686</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294409.81039631256</v>
      </c>
      <c r="O80" s="321">
        <f>'Inputs by customer type'!O45</f>
        <v>56071.141008905295</v>
      </c>
      <c r="P80" s="321">
        <f>'Inputs by customer type'!P45</f>
        <v>266788.5144549993</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6375.0392072020459</v>
      </c>
      <c r="O81" s="321">
        <f>'Inputs by customer type'!O46</f>
        <v>718.19301099782604</v>
      </c>
      <c r="P81" s="321">
        <f>'Inputs by customer type'!P46</f>
        <v>1620.238920815865</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35028.51630270492</v>
      </c>
      <c r="O82" s="115">
        <f>'Inputs by customer type'!O47</f>
        <v>9587.2580199295408</v>
      </c>
      <c r="P82" s="115">
        <f>'Inputs by customer type'!P47</f>
        <v>39858.387845214696</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23817.834277415481</v>
      </c>
      <c r="M85" s="73"/>
      <c r="N85" s="114">
        <f>'Inputs by customer type'!N50</f>
        <v>15079.45757779861</v>
      </c>
      <c r="O85" s="114">
        <f>'Inputs by customer type'!O50</f>
        <v>6869.4245753360819</v>
      </c>
      <c r="P85" s="114">
        <f>'Inputs by customer type'!P50</f>
        <v>25868.040060359883</v>
      </c>
      <c r="Q85" s="73"/>
      <c r="R85" s="73"/>
      <c r="S85" s="73"/>
      <c r="T85" s="73"/>
      <c r="U85" s="73"/>
      <c r="V85" s="73"/>
      <c r="W85" s="73"/>
      <c r="X85" s="73"/>
      <c r="Y85" s="73"/>
      <c r="AQ85" s="3"/>
    </row>
    <row r="86" spans="3:43" x14ac:dyDescent="0.25">
      <c r="E86" s="27"/>
      <c r="F86" s="62" t="s">
        <v>248</v>
      </c>
      <c r="G86" s="62" t="s">
        <v>207</v>
      </c>
      <c r="J86" s="319"/>
      <c r="K86" s="319"/>
      <c r="L86" s="321">
        <f>'Inputs by customer type'!L51</f>
        <v>192625.26367861292</v>
      </c>
      <c r="M86" s="319"/>
      <c r="N86" s="321">
        <f>'Inputs by customer type'!N51</f>
        <v>108194.64358494115</v>
      </c>
      <c r="O86" s="321">
        <f>'Inputs by customer type'!O51</f>
        <v>50260.431175493788</v>
      </c>
      <c r="P86" s="321">
        <f>'Inputs by customer type'!P51</f>
        <v>180064.64450944256</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166440.499533236</v>
      </c>
      <c r="M87" s="319"/>
      <c r="N87" s="321">
        <f>'Inputs by customer type'!N52</f>
        <v>116654.00942054096</v>
      </c>
      <c r="O87" s="321">
        <f>'Inputs by customer type'!O52</f>
        <v>49395.525753644884</v>
      </c>
      <c r="P87" s="321">
        <f>'Inputs by customer type'!P52</f>
        <v>224180.38404149638</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19439.785894984569</v>
      </c>
      <c r="M88" s="319"/>
      <c r="N88" s="321">
        <f>'Inputs by customer type'!N53</f>
        <v>845.48300173286611</v>
      </c>
      <c r="O88" s="321">
        <f>'Inputs by customer type'!O53</f>
        <v>313.49514407472719</v>
      </c>
      <c r="P88" s="321">
        <f>'Inputs by customer type'!P53</f>
        <v>124.26961584275223</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159030.5259540675</v>
      </c>
      <c r="O89" s="321">
        <f>'Inputs by customer type'!O54</f>
        <v>59223.88435754802</v>
      </c>
      <c r="P89" s="321">
        <f>'Inputs by customer type'!P54</f>
        <v>165189.16431485064</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3444.1310653212054</v>
      </c>
      <c r="O90" s="321">
        <f>'Inputs by customer type'!O55</f>
        <v>758.42457343375474</v>
      </c>
      <c r="P90" s="321">
        <f>'Inputs by customer type'!P55</f>
        <v>998.20011259894522</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17530.06371112022</v>
      </c>
      <c r="O91" s="115">
        <f>'Inputs by customer type'!O56</f>
        <v>9986.1155418542785</v>
      </c>
      <c r="P91" s="115">
        <f>'Inputs by customer type'!P56</f>
        <v>27231.700589482065</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79070.033258623414</v>
      </c>
      <c r="M94" s="73"/>
      <c r="N94" s="114">
        <f>'Inputs by customer type'!N59</f>
        <v>17896.084613372735</v>
      </c>
      <c r="O94" s="114">
        <f>'Inputs by customer type'!O59</f>
        <v>28361.728378120108</v>
      </c>
      <c r="P94" s="114">
        <f>'Inputs by customer type'!P59</f>
        <v>69018.664913451255</v>
      </c>
      <c r="Q94" s="73"/>
      <c r="R94" s="73"/>
      <c r="S94" s="73"/>
      <c r="T94" s="73"/>
      <c r="U94" s="73"/>
      <c r="V94" s="73"/>
      <c r="W94" s="73"/>
      <c r="X94" s="73"/>
      <c r="Y94" s="73"/>
      <c r="AQ94" s="3"/>
    </row>
    <row r="95" spans="3:43" x14ac:dyDescent="0.25">
      <c r="E95" s="27"/>
      <c r="F95" s="62" t="s">
        <v>248</v>
      </c>
      <c r="G95" s="62" t="s">
        <v>207</v>
      </c>
      <c r="J95" s="319"/>
      <c r="K95" s="319"/>
      <c r="L95" s="321">
        <f>'Inputs by customer type'!L60</f>
        <v>639474.01044608164</v>
      </c>
      <c r="M95" s="319"/>
      <c r="N95" s="321">
        <f>'Inputs by customer type'!N60</f>
        <v>128403.85579654777</v>
      </c>
      <c r="O95" s="321">
        <f>'Inputs by customer type'!O60</f>
        <v>207509.76759895709</v>
      </c>
      <c r="P95" s="321">
        <f>'Inputs by customer type'!P60</f>
        <v>480431.50285673531</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552546.28445180913</v>
      </c>
      <c r="M96" s="319"/>
      <c r="N96" s="321">
        <f>'Inputs by customer type'!N61</f>
        <v>138443.31019922195</v>
      </c>
      <c r="O96" s="321">
        <f>'Inputs by customer type'!O61</f>
        <v>203938.84075083138</v>
      </c>
      <c r="P96" s="321">
        <f>'Inputs by customer type'!P61</f>
        <v>598136.95858771575</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19631.781298363338</v>
      </c>
      <c r="M97" s="319"/>
      <c r="N97" s="321">
        <f>'Inputs by customer type'!N62</f>
        <v>526.1321954028399</v>
      </c>
      <c r="O97" s="321">
        <f>'Inputs by customer type'!O62</f>
        <v>598.66437439329013</v>
      </c>
      <c r="P97" s="321">
        <f>'Inputs by customer type'!P62</f>
        <v>132.43704651967656</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189161.33725555579</v>
      </c>
      <c r="O98" s="321">
        <f>'Inputs by customer type'!O63</f>
        <v>238899.39656076898</v>
      </c>
      <c r="P98" s="321">
        <f>'Inputs by customer type'!P63</f>
        <v>428228.99816264928</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4091.5811667282387</v>
      </c>
      <c r="O99" s="321">
        <f>'Inputs by customer type'!O64</f>
        <v>3051.7402830748429</v>
      </c>
      <c r="P99" s="321">
        <f>'Inputs by customer type'!P64</f>
        <v>2605.8176170771317</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20648.484487978996</v>
      </c>
      <c r="O100" s="115">
        <f>'Inputs by customer type'!O65</f>
        <v>40889.599306863704</v>
      </c>
      <c r="P100" s="115">
        <f>'Inputs by customer type'!P65</f>
        <v>72657.055332500036</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2.1464388526759564</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18.459141932263655</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7.8144192150603899</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3104.7715693071327</v>
      </c>
      <c r="K114" s="73"/>
      <c r="L114" s="114">
        <f>'Inputs by customer type'!L79</f>
        <v>5.5761054990518817</v>
      </c>
      <c r="M114" s="73"/>
      <c r="N114" s="114">
        <f>'Inputs by customer type'!N79</f>
        <v>73.452430891259539</v>
      </c>
      <c r="O114" s="114">
        <f>'Inputs by customer type'!O79</f>
        <v>0</v>
      </c>
      <c r="P114" s="114">
        <f>'Inputs by customer type'!P79</f>
        <v>0</v>
      </c>
      <c r="Q114" s="114">
        <f>'Inputs by customer type'!Q79</f>
        <v>0.73399341682191777</v>
      </c>
      <c r="R114" s="73"/>
      <c r="S114" s="73"/>
      <c r="T114" s="73"/>
      <c r="U114" s="73"/>
      <c r="V114" s="73"/>
      <c r="W114" s="73"/>
      <c r="X114" s="73"/>
      <c r="Y114" s="73"/>
      <c r="AQ114" s="3"/>
    </row>
    <row r="115" spans="5:43" x14ac:dyDescent="0.25">
      <c r="E115" s="27"/>
      <c r="F115" s="62" t="s">
        <v>248</v>
      </c>
      <c r="G115" s="62" t="s">
        <v>207</v>
      </c>
      <c r="J115" s="321">
        <f>'Inputs by customer type'!J80</f>
        <v>15000</v>
      </c>
      <c r="K115" s="319"/>
      <c r="L115" s="321">
        <f>'Inputs by customer type'!L80</f>
        <v>48.252893814537011</v>
      </c>
      <c r="M115" s="319"/>
      <c r="N115" s="321">
        <f>'Inputs by customer type'!N80</f>
        <v>389.54659767570047</v>
      </c>
      <c r="O115" s="321">
        <f>'Inputs by customer type'!O80</f>
        <v>0</v>
      </c>
      <c r="P115" s="321">
        <f>'Inputs by customer type'!P80</f>
        <v>0</v>
      </c>
      <c r="Q115" s="321">
        <f>'Inputs by customer type'!Q80</f>
        <v>95.507309691314106</v>
      </c>
      <c r="R115" s="319"/>
      <c r="S115" s="319"/>
      <c r="T115" s="319"/>
      <c r="U115" s="319"/>
      <c r="V115" s="319"/>
      <c r="W115" s="319"/>
      <c r="X115" s="319"/>
      <c r="Y115" s="319"/>
      <c r="AQ115" s="3"/>
    </row>
    <row r="116" spans="5:43" x14ac:dyDescent="0.25">
      <c r="E116" s="27"/>
      <c r="F116" s="62" t="s">
        <v>249</v>
      </c>
      <c r="G116" s="62" t="s">
        <v>207</v>
      </c>
      <c r="J116" s="321">
        <f>'Inputs by customer type'!J81</f>
        <v>17730.529512335121</v>
      </c>
      <c r="K116" s="319"/>
      <c r="L116" s="321">
        <f>'Inputs by customer type'!L81</f>
        <v>33.293413215096088</v>
      </c>
      <c r="M116" s="319"/>
      <c r="N116" s="321">
        <f>'Inputs by customer type'!N81</f>
        <v>327.37291469060045</v>
      </c>
      <c r="O116" s="321">
        <f>'Inputs by customer type'!O81</f>
        <v>0</v>
      </c>
      <c r="P116" s="321">
        <f>'Inputs by customer type'!P81</f>
        <v>0</v>
      </c>
      <c r="Q116" s="321">
        <f>'Inputs by customer type'!Q81</f>
        <v>125.24272941650391</v>
      </c>
      <c r="R116" s="319"/>
      <c r="S116" s="319"/>
      <c r="T116" s="319"/>
      <c r="U116" s="319"/>
      <c r="V116" s="319"/>
      <c r="W116" s="319"/>
      <c r="X116" s="319"/>
      <c r="Y116" s="319"/>
      <c r="AQ116" s="3"/>
    </row>
    <row r="117" spans="5:43" x14ac:dyDescent="0.25">
      <c r="E117" s="27"/>
      <c r="F117" s="62" t="s">
        <v>212</v>
      </c>
      <c r="G117" s="62" t="s">
        <v>212</v>
      </c>
      <c r="J117" s="321">
        <f>'Inputs by customer type'!J82</f>
        <v>12005.484517304189</v>
      </c>
      <c r="K117" s="319"/>
      <c r="L117" s="321">
        <f>'Inputs by customer type'!L82</f>
        <v>118.35077287258133</v>
      </c>
      <c r="M117" s="319"/>
      <c r="N117" s="321">
        <f>'Inputs by customer type'!N82</f>
        <v>17.229783943707815</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934.14612598916619</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8.8686231729334022</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209.88117547626695</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22.296153193305237</v>
      </c>
      <c r="M123" s="73"/>
      <c r="N123" s="114">
        <f>'Inputs by customer type'!N88</f>
        <v>84.16860076288593</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192.94002107602481</v>
      </c>
      <c r="M124" s="319"/>
      <c r="N124" s="321">
        <f>'Inputs by customer type'!N89</f>
        <v>446.37858353314402</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133.12428208146582</v>
      </c>
      <c r="M125" s="319"/>
      <c r="N125" s="321">
        <f>'Inputs by customer type'!N90</f>
        <v>375.13421710940696</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89.180892462943675</v>
      </c>
      <c r="M126" s="319"/>
      <c r="N126" s="321">
        <f>'Inputs by customer type'!N91</f>
        <v>10.626491112489846</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1444.6028760976428</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13.714812047290316</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240.50129658008652</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21.96009487118571</v>
      </c>
      <c r="M132" s="73"/>
      <c r="N132" s="114">
        <f>'Inputs by customer type'!N97</f>
        <v>41.98974924494626</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190.03193647549455</v>
      </c>
      <c r="M133" s="319"/>
      <c r="N133" s="321">
        <f>'Inputs by customer type'!N98</f>
        <v>222.68785058781523</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131.11776900803139</v>
      </c>
      <c r="M134" s="319"/>
      <c r="N134" s="321">
        <f>'Inputs by customer type'!N99</f>
        <v>187.14570002177064</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37.235400478018647</v>
      </c>
      <c r="M135" s="319"/>
      <c r="N135" s="321">
        <f>'Inputs by customer type'!N100</f>
        <v>3.5334176209431258</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780.45035974044094</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7.4094619173088097</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119.98048019036628</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72.902742189018127</v>
      </c>
      <c r="M141" s="73"/>
      <c r="N141" s="114">
        <f>'Inputs by customer type'!N106</f>
        <v>49.832704315520026</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630.86472776266396</v>
      </c>
      <c r="M142" s="319"/>
      <c r="N142" s="321">
        <f>'Inputs by customer type'!N107</f>
        <v>264.28206913707425</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435.28249611225942</v>
      </c>
      <c r="M143" s="319"/>
      <c r="N143" s="321">
        <f>'Inputs by customer type'!N108</f>
        <v>222.10126282733989</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37.603152765691306</v>
      </c>
      <c r="M144" s="319"/>
      <c r="N144" s="321">
        <f>'Inputs by customer type'!N109</f>
        <v>2.2346242627499224</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927.16448152429894</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8.8023406372961226</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142.39074775328021</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1.7741750535850453</v>
      </c>
      <c r="S152" s="114">
        <f>'Inputs by customer type'!S117</f>
        <v>0</v>
      </c>
      <c r="T152" s="114">
        <f>'Inputs by customer type'!T117</f>
        <v>11.732409609516749</v>
      </c>
      <c r="U152" s="114">
        <f>'Inputs by customer type'!U117</f>
        <v>0</v>
      </c>
      <c r="V152" s="114">
        <f>'Inputs by customer type'!V117</f>
        <v>0</v>
      </c>
      <c r="W152" s="114">
        <f>'Inputs by customer type'!W117</f>
        <v>0</v>
      </c>
      <c r="X152" s="114">
        <f>'Inputs by customer type'!X117</f>
        <v>0.39769717966413543</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16.544807976109006</v>
      </c>
      <c r="S153" s="321">
        <f>'Inputs by customer type'!S118</f>
        <v>0</v>
      </c>
      <c r="T153" s="321">
        <f>'Inputs by customer type'!T118</f>
        <v>99.563874990349021</v>
      </c>
      <c r="U153" s="321">
        <f>'Inputs by customer type'!U118</f>
        <v>0</v>
      </c>
      <c r="V153" s="321">
        <f>'Inputs by customer type'!V118</f>
        <v>0</v>
      </c>
      <c r="W153" s="321">
        <f>'Inputs by customer type'!W118</f>
        <v>0</v>
      </c>
      <c r="X153" s="321">
        <f>'Inputs by customer type'!X118</f>
        <v>4.0015506329739541</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7.0090169703059519</v>
      </c>
      <c r="S154" s="321">
        <f>'Inputs by customer type'!S119</f>
        <v>0</v>
      </c>
      <c r="T154" s="321">
        <f>'Inputs by customer type'!T119</f>
        <v>477.82921540013433</v>
      </c>
      <c r="U154" s="321">
        <f>'Inputs by customer type'!U119</f>
        <v>0</v>
      </c>
      <c r="V154" s="321">
        <f>'Inputs by customer type'!V119</f>
        <v>0</v>
      </c>
      <c r="W154" s="321">
        <f>'Inputs by customer type'!W119</f>
        <v>0</v>
      </c>
      <c r="X154" s="321">
        <f>'Inputs by customer type'!X119</f>
        <v>3.835152187361909</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4</v>
      </c>
      <c r="U155" s="321">
        <f>'Inputs by customer type'!U120</f>
        <v>0</v>
      </c>
      <c r="V155" s="321">
        <f>'Inputs by customer type'!V120</f>
        <v>0</v>
      </c>
      <c r="W155" s="321">
        <f>'Inputs by customer type'!W120</f>
        <v>0</v>
      </c>
      <c r="X155" s="321">
        <f>'Inputs by customer type'!X120</f>
        <v>2</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1.5608499999999998</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7747.1035507174101</v>
      </c>
      <c r="K161" s="73"/>
      <c r="L161" s="114">
        <f>'Inputs by customer type'!L126</f>
        <v>62.600918288025028</v>
      </c>
      <c r="M161" s="73"/>
      <c r="N161" s="114">
        <f>'Inputs by customer type'!N126</f>
        <v>1451.8140598942387</v>
      </c>
      <c r="O161" s="114">
        <f>'Inputs by customer type'!O126</f>
        <v>48.313421745318465</v>
      </c>
      <c r="P161" s="114">
        <f>'Inputs by customer type'!P126</f>
        <v>146.87908234745527</v>
      </c>
      <c r="Q161" s="114">
        <f>'Inputs by customer type'!Q126</f>
        <v>0.13200000000000001</v>
      </c>
      <c r="R161" s="73"/>
      <c r="S161" s="73"/>
      <c r="T161" s="73"/>
      <c r="U161" s="73"/>
      <c r="V161" s="73"/>
      <c r="W161" s="73"/>
      <c r="X161" s="73"/>
      <c r="Y161" s="73"/>
      <c r="AQ161" s="3"/>
    </row>
    <row r="162" spans="5:43" x14ac:dyDescent="0.25">
      <c r="E162" s="27"/>
      <c r="F162" s="62" t="s">
        <v>248</v>
      </c>
      <c r="G162" s="62" t="s">
        <v>207</v>
      </c>
      <c r="J162" s="321">
        <f>'Inputs by customer type'!J127</f>
        <v>45954.58230346936</v>
      </c>
      <c r="K162" s="319"/>
      <c r="L162" s="321">
        <f>'Inputs by customer type'!L127</f>
        <v>357.93928838705375</v>
      </c>
      <c r="M162" s="319"/>
      <c r="N162" s="321">
        <f>'Inputs by customer type'!N127</f>
        <v>9815.8632449714642</v>
      </c>
      <c r="O162" s="321">
        <f>'Inputs by customer type'!O127</f>
        <v>127.52797330595335</v>
      </c>
      <c r="P162" s="321">
        <f>'Inputs by customer type'!P127</f>
        <v>1039.8572599648592</v>
      </c>
      <c r="Q162" s="321">
        <f>'Inputs by customer type'!Q127</f>
        <v>527.53641222671354</v>
      </c>
      <c r="R162" s="319"/>
      <c r="S162" s="319"/>
      <c r="T162" s="319"/>
      <c r="U162" s="319"/>
      <c r="V162" s="319"/>
      <c r="W162" s="319"/>
      <c r="X162" s="319"/>
      <c r="Y162" s="319"/>
      <c r="AQ162" s="3"/>
    </row>
    <row r="163" spans="5:43" x14ac:dyDescent="0.25">
      <c r="E163" s="27"/>
      <c r="F163" s="62" t="s">
        <v>249</v>
      </c>
      <c r="G163" s="62" t="s">
        <v>207</v>
      </c>
      <c r="J163" s="321">
        <f>'Inputs by customer type'!J128</f>
        <v>47571.30793555385</v>
      </c>
      <c r="K163" s="319"/>
      <c r="L163" s="321">
        <f>'Inputs by customer type'!L128</f>
        <v>241.92172753474799</v>
      </c>
      <c r="M163" s="319"/>
      <c r="N163" s="321">
        <f>'Inputs by customer type'!N128</f>
        <v>10004.542968283457</v>
      </c>
      <c r="O163" s="321">
        <f>'Inputs by customer type'!O128</f>
        <v>165.80306831483608</v>
      </c>
      <c r="P163" s="321">
        <f>'Inputs by customer type'!P128</f>
        <v>1301.228438799239</v>
      </c>
      <c r="Q163" s="321">
        <f>'Inputs by customer type'!Q128</f>
        <v>681.21033246111506</v>
      </c>
      <c r="R163" s="319"/>
      <c r="S163" s="319"/>
      <c r="T163" s="319"/>
      <c r="U163" s="319"/>
      <c r="V163" s="319"/>
      <c r="W163" s="319"/>
      <c r="X163" s="319"/>
      <c r="Y163" s="319"/>
      <c r="AQ163" s="3"/>
    </row>
    <row r="164" spans="5:43" x14ac:dyDescent="0.25">
      <c r="E164" s="27"/>
      <c r="F164" s="62" t="s">
        <v>212</v>
      </c>
      <c r="G164" s="62" t="s">
        <v>212</v>
      </c>
      <c r="J164" s="321">
        <f>'Inputs by customer type'!J129</f>
        <v>41377.422586520945</v>
      </c>
      <c r="K164" s="319"/>
      <c r="L164" s="321">
        <f>'Inputs by customer type'!L129</f>
        <v>402.13572727686557</v>
      </c>
      <c r="M164" s="319"/>
      <c r="N164" s="321">
        <f>'Inputs by customer type'!N129</f>
        <v>168.96570716664996</v>
      </c>
      <c r="O164" s="321">
        <f>'Inputs by customer type'!O129</f>
        <v>1.8822608522728477</v>
      </c>
      <c r="P164" s="321">
        <f>'Inputs by customer type'!P129</f>
        <v>3.8018947996522301</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13209.706928007143</v>
      </c>
      <c r="O165" s="321">
        <f>'Inputs by customer type'!O130</f>
        <v>283.8794347979109</v>
      </c>
      <c r="P165" s="321">
        <f>'Inputs by customer type'!P130</f>
        <v>1270.9895426870885</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35.30475631561886</v>
      </c>
      <c r="O166" s="321">
        <f>'Inputs by customer type'!O131</f>
        <v>0</v>
      </c>
      <c r="P166" s="321">
        <f>'Inputs by customer type'!P131</f>
        <v>0.10975198957839831</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1027.0283757495777</v>
      </c>
      <c r="O167" s="115">
        <f>'Inputs by customer type'!O132</f>
        <v>12.213261481191397</v>
      </c>
      <c r="P167" s="115">
        <f>'Inputs by customer type'!P132</f>
        <v>55.333872373601146</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250.31084229462903</v>
      </c>
      <c r="M170" s="73"/>
      <c r="N170" s="114">
        <f>'Inputs by customer type'!N135</f>
        <v>1663.6230619798803</v>
      </c>
      <c r="O170" s="114">
        <f>'Inputs by customer type'!O135</f>
        <v>118.68942015965906</v>
      </c>
      <c r="P170" s="114">
        <f>'Inputs by customer type'!P135</f>
        <v>446.21074316680614</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1431.2263656305254</v>
      </c>
      <c r="M171" s="319"/>
      <c r="N171" s="321">
        <f>'Inputs by customer type'!N136</f>
        <v>11247.92555650328</v>
      </c>
      <c r="O171" s="321">
        <f>'Inputs by customer type'!O136</f>
        <v>313.2922624609335</v>
      </c>
      <c r="P171" s="321">
        <f>'Inputs by customer type'!P136</f>
        <v>3159.0303625311112</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967.32816458026696</v>
      </c>
      <c r="M172" s="319"/>
      <c r="N172" s="321">
        <f>'Inputs by customer type'!N137</f>
        <v>11464.132264855918</v>
      </c>
      <c r="O172" s="321">
        <f>'Inputs by customer type'!O137</f>
        <v>407.32097475350361</v>
      </c>
      <c r="P172" s="321">
        <f>'Inputs by customer type'!P137</f>
        <v>3953.0619297639619</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303.02145207278352</v>
      </c>
      <c r="M173" s="319"/>
      <c r="N173" s="321">
        <f>'Inputs by customer type'!N138</f>
        <v>104.20981431851762</v>
      </c>
      <c r="O173" s="321">
        <f>'Inputs by customer type'!O138</f>
        <v>2.4918566964748492</v>
      </c>
      <c r="P173" s="321">
        <f>'Inputs by customer type'!P138</f>
        <v>3.2921902221164365</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20428.046629641958</v>
      </c>
      <c r="O174" s="321">
        <f>'Inputs by customer type'!O139</f>
        <v>814.90148482552161</v>
      </c>
      <c r="P174" s="321">
        <f>'Inputs by customer type'!P139</f>
        <v>3771.6069711462428</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54.596760714994303</v>
      </c>
      <c r="O175" s="321">
        <f>'Inputs by customer type'!O140</f>
        <v>0</v>
      </c>
      <c r="P175" s="321">
        <f>'Inputs by customer type'!P140</f>
        <v>0.3256843231895632</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1176.8642682308796</v>
      </c>
      <c r="O176" s="115">
        <f>'Inputs by customer type'!O141</f>
        <v>30.003772680442975</v>
      </c>
      <c r="P176" s="115">
        <f>'Inputs by customer type'!P141</f>
        <v>168.10132470540688</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246.538037141177</v>
      </c>
      <c r="M179" s="73"/>
      <c r="N179" s="114">
        <f>'Inputs by customer type'!N144</f>
        <v>829.94269332617216</v>
      </c>
      <c r="O179" s="114">
        <f>'Inputs by customer type'!O144</f>
        <v>121.8313220207025</v>
      </c>
      <c r="P179" s="114">
        <f>'Inputs by customer type'!P144</f>
        <v>304.12522125931753</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1409.6542349209356</v>
      </c>
      <c r="M180" s="319"/>
      <c r="N180" s="321">
        <f>'Inputs by customer type'!N145</f>
        <v>5611.3273757980123</v>
      </c>
      <c r="O180" s="321">
        <f>'Inputs by customer type'!O145</f>
        <v>321.58561785143417</v>
      </c>
      <c r="P180" s="321">
        <f>'Inputs by customer type'!P145</f>
        <v>2153.109988233798</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952.74813020799627</v>
      </c>
      <c r="M181" s="319"/>
      <c r="N181" s="321">
        <f>'Inputs by customer type'!N146</f>
        <v>5719.18785329814</v>
      </c>
      <c r="O181" s="321">
        <f>'Inputs by customer type'!O146</f>
        <v>418.10342298602961</v>
      </c>
      <c r="P181" s="321">
        <f>'Inputs by customer type'!P146</f>
        <v>2694.3005125984241</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126.51953585292027</v>
      </c>
      <c r="M182" s="319"/>
      <c r="N182" s="321">
        <f>'Inputs by customer type'!N147</f>
        <v>34.650835378338364</v>
      </c>
      <c r="O182" s="321">
        <f>'Inputs by customer type'!O147</f>
        <v>1.6630202416387942</v>
      </c>
      <c r="P182" s="321">
        <f>'Inputs by customer type'!P147</f>
        <v>1.0194091550715869</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11036.303889942519</v>
      </c>
      <c r="O183" s="321">
        <f>'Inputs by customer type'!O148</f>
        <v>860.5504391648841</v>
      </c>
      <c r="P183" s="321">
        <f>'Inputs by customer type'!P148</f>
        <v>2323.6193470660405</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29.496038147026365</v>
      </c>
      <c r="O184" s="321">
        <f>'Inputs by customer type'!O149</f>
        <v>0</v>
      </c>
      <c r="P184" s="321">
        <f>'Inputs by customer type'!P149</f>
        <v>0.20064826483481296</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587.11009890212938</v>
      </c>
      <c r="O185" s="115">
        <f>'Inputs by customer type'!O150</f>
        <v>30.798021309311483</v>
      </c>
      <c r="P185" s="115">
        <f>'Inputs by customer type'!P150</f>
        <v>114.57333413172597</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818.45270099779646</v>
      </c>
      <c r="M188" s="73"/>
      <c r="N188" s="114">
        <f>'Inputs by customer type'!N153</f>
        <v>984.96155797661004</v>
      </c>
      <c r="O188" s="114">
        <f>'Inputs by customer type'!O153</f>
        <v>501.28718151812768</v>
      </c>
      <c r="P188" s="114">
        <f>'Inputs by customer type'!P153</f>
        <v>812.94688110452205</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4679.7456872074854</v>
      </c>
      <c r="M189" s="319"/>
      <c r="N189" s="321">
        <f>'Inputs by customer type'!N154</f>
        <v>6659.425763762576</v>
      </c>
      <c r="O189" s="321">
        <f>'Inputs by customer type'!O154</f>
        <v>1323.196246381679</v>
      </c>
      <c r="P189" s="321">
        <f>'Inputs by customer type'!P154</f>
        <v>5755.405758068262</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3162.9167230402004</v>
      </c>
      <c r="M190" s="319"/>
      <c r="N190" s="321">
        <f>'Inputs by customer type'!N155</f>
        <v>6787.4327030572085</v>
      </c>
      <c r="O190" s="321">
        <f>'Inputs by customer type'!O155</f>
        <v>1720.3284263478095</v>
      </c>
      <c r="P190" s="321">
        <f>'Inputs by customer type'!P155</f>
        <v>7202.0439127197142</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127.76909536209384</v>
      </c>
      <c r="M191" s="319"/>
      <c r="N191" s="321">
        <f>'Inputs by customer type'!N156</f>
        <v>21.914080294963995</v>
      </c>
      <c r="O191" s="321">
        <f>'Inputs by customer type'!O156</f>
        <v>3.1709678562437462</v>
      </c>
      <c r="P191" s="321">
        <f>'Inputs by customer type'!P156</f>
        <v>1.0946114697899827</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13110.979893027705</v>
      </c>
      <c r="O192" s="321">
        <f>'Inputs by customer type'!O157</f>
        <v>3462.6731949457453</v>
      </c>
      <c r="P192" s="321">
        <f>'Inputs by customer type'!P157</f>
        <v>6065.8460698838717</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35.04089475300367</v>
      </c>
      <c r="O193" s="321">
        <f>'Inputs by customer type'!O158</f>
        <v>0</v>
      </c>
      <c r="P193" s="321">
        <f>'Inputs by customer type'!P158</f>
        <v>0.52379555636514363</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696.77205711741271</v>
      </c>
      <c r="O194" s="115">
        <f>'Inputs by customer type'!O159</f>
        <v>126.72154452905419</v>
      </c>
      <c r="P194" s="115">
        <f>'Inputs by customer type'!P159</f>
        <v>306.26211878926603</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431060.64061239769</v>
      </c>
      <c r="K199" s="116">
        <f t="shared" si="2"/>
        <v>49.516470613199665</v>
      </c>
      <c r="L199" s="116">
        <f t="shared" si="2"/>
        <v>133118.0119122763</v>
      </c>
      <c r="M199" s="116">
        <f t="shared" si="2"/>
        <v>34.527502914857799</v>
      </c>
      <c r="N199" s="116">
        <f t="shared" si="2"/>
        <v>89580.964528649594</v>
      </c>
      <c r="O199" s="116">
        <f t="shared" si="2"/>
        <v>44716.387359864195</v>
      </c>
      <c r="P199" s="116">
        <f t="shared" si="2"/>
        <v>145461.58676636772</v>
      </c>
      <c r="Q199" s="116">
        <f t="shared" si="2"/>
        <v>3264.2289430838991</v>
      </c>
      <c r="R199" s="116">
        <f t="shared" si="2"/>
        <v>381.69918081863051</v>
      </c>
      <c r="S199" s="116">
        <f t="shared" si="2"/>
        <v>0</v>
      </c>
      <c r="T199" s="116">
        <f t="shared" si="2"/>
        <v>3716.6049708806286</v>
      </c>
      <c r="U199" s="116">
        <f t="shared" si="2"/>
        <v>0</v>
      </c>
      <c r="V199" s="116">
        <f t="shared" si="2"/>
        <v>989.54984348901553</v>
      </c>
      <c r="W199" s="116">
        <f t="shared" si="2"/>
        <v>0</v>
      </c>
      <c r="X199" s="116">
        <f t="shared" si="2"/>
        <v>41105.294100396124</v>
      </c>
      <c r="Y199" s="116">
        <f t="shared" si="2"/>
        <v>0</v>
      </c>
    </row>
    <row r="200" spans="4:43" x14ac:dyDescent="0.25">
      <c r="E200" s="27"/>
      <c r="F200" s="62" t="s">
        <v>248</v>
      </c>
      <c r="G200" s="62" t="s">
        <v>207</v>
      </c>
      <c r="J200" s="318">
        <f t="shared" ref="J200:Y200" si="3">SUM( J68, J77, J86, J95, J59 )</f>
        <v>2313743.2579763602</v>
      </c>
      <c r="K200" s="318">
        <f t="shared" si="3"/>
        <v>3650.9029083705209</v>
      </c>
      <c r="L200" s="318">
        <f t="shared" si="3"/>
        <v>1076583.6996896516</v>
      </c>
      <c r="M200" s="318">
        <f t="shared" si="3"/>
        <v>2128.0841345166109</v>
      </c>
      <c r="N200" s="318">
        <f t="shared" si="3"/>
        <v>642740.66087378585</v>
      </c>
      <c r="O200" s="318">
        <f t="shared" si="3"/>
        <v>327169.31158782233</v>
      </c>
      <c r="P200" s="318">
        <f t="shared" si="3"/>
        <v>1012542.4597205083</v>
      </c>
      <c r="Q200" s="412">
        <f t="shared" si="3"/>
        <v>34966.399213443423</v>
      </c>
      <c r="R200" s="412">
        <f t="shared" si="3"/>
        <v>3364.1644283220094</v>
      </c>
      <c r="S200" s="412">
        <f t="shared" si="3"/>
        <v>0</v>
      </c>
      <c r="T200" s="318">
        <f t="shared" si="3"/>
        <v>34938.382506400623</v>
      </c>
      <c r="U200" s="318">
        <f t="shared" si="3"/>
        <v>0</v>
      </c>
      <c r="V200" s="318">
        <f t="shared" si="3"/>
        <v>8049.4903233323284</v>
      </c>
      <c r="W200" s="318">
        <f t="shared" si="3"/>
        <v>0</v>
      </c>
      <c r="X200" s="318">
        <f t="shared" si="3"/>
        <v>313973.55099427461</v>
      </c>
      <c r="Y200" s="318">
        <f t="shared" si="3"/>
        <v>0</v>
      </c>
    </row>
    <row r="201" spans="4:43" x14ac:dyDescent="0.25">
      <c r="E201" s="27"/>
      <c r="F201" s="62" t="s">
        <v>249</v>
      </c>
      <c r="G201" s="62" t="s">
        <v>207</v>
      </c>
      <c r="J201" s="318">
        <f t="shared" ref="J201:Y201" si="4">SUM( J69, J78, J87, J96, J60 )</f>
        <v>2917164.6818769341</v>
      </c>
      <c r="K201" s="318">
        <f t="shared" si="4"/>
        <v>22665.009137902991</v>
      </c>
      <c r="L201" s="318">
        <f t="shared" si="4"/>
        <v>930236.90321665735</v>
      </c>
      <c r="M201" s="318">
        <f t="shared" si="4"/>
        <v>9268.7388560225172</v>
      </c>
      <c r="N201" s="318">
        <f t="shared" si="4"/>
        <v>692994.33524795168</v>
      </c>
      <c r="O201" s="318">
        <f t="shared" si="4"/>
        <v>321539.22635304113</v>
      </c>
      <c r="P201" s="318">
        <f t="shared" si="4"/>
        <v>1260614.8091807188</v>
      </c>
      <c r="Q201" s="412">
        <f t="shared" si="4"/>
        <v>76786.481183243042</v>
      </c>
      <c r="R201" s="412">
        <f t="shared" si="4"/>
        <v>1525.2873908593606</v>
      </c>
      <c r="S201" s="412">
        <f t="shared" si="4"/>
        <v>0</v>
      </c>
      <c r="T201" s="318">
        <f t="shared" si="4"/>
        <v>27169.397856052092</v>
      </c>
      <c r="U201" s="318">
        <f t="shared" si="4"/>
        <v>0</v>
      </c>
      <c r="V201" s="318">
        <f t="shared" si="4"/>
        <v>6887.4821665119889</v>
      </c>
      <c r="W201" s="318">
        <f t="shared" si="4"/>
        <v>0</v>
      </c>
      <c r="X201" s="318">
        <f t="shared" si="4"/>
        <v>227558.14023866248</v>
      </c>
      <c r="Y201" s="318">
        <f t="shared" si="4"/>
        <v>0</v>
      </c>
    </row>
    <row r="202" spans="4:43" x14ac:dyDescent="0.25">
      <c r="E202" s="27"/>
      <c r="F202" s="62" t="s">
        <v>212</v>
      </c>
      <c r="G202" s="62" t="s">
        <v>212</v>
      </c>
      <c r="J202" s="318">
        <f t="shared" ref="J202:Y202" si="5">SUM( J70, J79, J88, J97, J61 )</f>
        <v>1499571.1766848799</v>
      </c>
      <c r="K202" s="318">
        <f t="shared" si="5"/>
        <v>0</v>
      </c>
      <c r="L202" s="318">
        <f t="shared" si="5"/>
        <v>147419.29781420765</v>
      </c>
      <c r="M202" s="318">
        <f t="shared" si="5"/>
        <v>0</v>
      </c>
      <c r="N202" s="318">
        <f t="shared" si="5"/>
        <v>8112.3042083217924</v>
      </c>
      <c r="O202" s="318">
        <f t="shared" si="5"/>
        <v>1741.352534072927</v>
      </c>
      <c r="P202" s="318">
        <f t="shared" si="5"/>
        <v>1122.5009562189587</v>
      </c>
      <c r="Q202" s="318">
        <f t="shared" si="5"/>
        <v>2452</v>
      </c>
      <c r="R202" s="318">
        <f t="shared" si="5"/>
        <v>0</v>
      </c>
      <c r="S202" s="318">
        <f t="shared" si="5"/>
        <v>0</v>
      </c>
      <c r="T202" s="318">
        <f t="shared" si="5"/>
        <v>895.09562841530055</v>
      </c>
      <c r="U202" s="318">
        <f t="shared" si="5"/>
        <v>0</v>
      </c>
      <c r="V202" s="318">
        <f t="shared" si="5"/>
        <v>119.7110655737705</v>
      </c>
      <c r="W202" s="318">
        <f t="shared" si="5"/>
        <v>0</v>
      </c>
      <c r="X202" s="318">
        <f t="shared" si="5"/>
        <v>290.74863387978138</v>
      </c>
      <c r="Y202" s="318">
        <f t="shared" si="5"/>
        <v>0</v>
      </c>
    </row>
    <row r="203" spans="4:43" x14ac:dyDescent="0.25">
      <c r="E203" s="27"/>
      <c r="F203" s="62" t="s">
        <v>250</v>
      </c>
      <c r="G203" s="62" t="s">
        <v>251</v>
      </c>
      <c r="J203" s="69"/>
      <c r="K203" s="69"/>
      <c r="L203" s="69"/>
      <c r="M203" s="69"/>
      <c r="N203" s="318">
        <f t="shared" ref="N203:P205" si="6">SUM( N71, N80, N89, N98, N62 )</f>
        <v>833705.41530054645</v>
      </c>
      <c r="O203" s="318">
        <f t="shared" si="6"/>
        <v>374470.54462659423</v>
      </c>
      <c r="P203" s="318">
        <f t="shared" si="6"/>
        <v>954903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18033.142635456137</v>
      </c>
      <c r="O204" s="318">
        <f t="shared" si="6"/>
        <v>4778.5478964048561</v>
      </c>
      <c r="P204" s="318">
        <f t="shared" si="6"/>
        <v>5770.25912125992</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104138.75449999998</v>
      </c>
      <c r="O205" s="90">
        <f t="shared" si="6"/>
        <v>64763.665999999997</v>
      </c>
      <c r="P205" s="90">
        <f t="shared" si="6"/>
        <v>153129.745</v>
      </c>
      <c r="Q205" s="71"/>
      <c r="R205" s="71"/>
      <c r="S205" s="71"/>
      <c r="T205" s="90">
        <f>SUM( T73, T82, T91, T100, T64 )</f>
        <v>5028.085</v>
      </c>
      <c r="U205" s="71"/>
      <c r="V205" s="90">
        <f>SUM( V73, V82, V91, V100, V64 )</f>
        <v>1512.566</v>
      </c>
      <c r="W205" s="71"/>
      <c r="X205" s="90">
        <f>SUM( X73, X82, X91, X100, X64 )</f>
        <v>8507.3123333333333</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3104.7715693071327</v>
      </c>
      <c r="K208" s="116">
        <f t="shared" si="7"/>
        <v>0</v>
      </c>
      <c r="L208" s="116">
        <f t="shared" si="7"/>
        <v>122.73509575256095</v>
      </c>
      <c r="M208" s="116">
        <f t="shared" si="7"/>
        <v>0</v>
      </c>
      <c r="N208" s="116">
        <f t="shared" si="7"/>
        <v>249.44348521461177</v>
      </c>
      <c r="O208" s="73"/>
      <c r="P208" s="73"/>
      <c r="Q208" s="116">
        <f t="shared" ref="Q208:R211" si="8">SUM( Q114, Q123, Q132, Q141, Q105 )</f>
        <v>0.73399341682191777</v>
      </c>
      <c r="R208" s="116">
        <f t="shared" si="8"/>
        <v>2.1464388526759564</v>
      </c>
      <c r="S208" s="73"/>
      <c r="T208" s="116">
        <f>SUM( T114, T123, T132, T141, T105 )</f>
        <v>0</v>
      </c>
      <c r="U208" s="73"/>
      <c r="V208" s="73"/>
      <c r="W208" s="73"/>
      <c r="X208" s="73"/>
      <c r="Y208" s="73"/>
    </row>
    <row r="209" spans="5:27" x14ac:dyDescent="0.25">
      <c r="E209" s="27"/>
      <c r="F209" s="62" t="s">
        <v>248</v>
      </c>
      <c r="G209" s="62" t="s">
        <v>207</v>
      </c>
      <c r="J209" s="318">
        <f t="shared" si="7"/>
        <v>15000</v>
      </c>
      <c r="K209" s="318">
        <f t="shared" si="7"/>
        <v>0</v>
      </c>
      <c r="L209" s="318">
        <f t="shared" si="7"/>
        <v>1062.0895791287203</v>
      </c>
      <c r="M209" s="318">
        <f t="shared" si="7"/>
        <v>0</v>
      </c>
      <c r="N209" s="318">
        <f t="shared" si="7"/>
        <v>1322.8951009337338</v>
      </c>
      <c r="O209" s="69"/>
      <c r="P209" s="69"/>
      <c r="Q209" s="412">
        <f t="shared" si="8"/>
        <v>95.507309691314106</v>
      </c>
      <c r="R209" s="412">
        <f t="shared" si="8"/>
        <v>18.459141932263655</v>
      </c>
      <c r="S209" s="69"/>
      <c r="T209" s="318">
        <f>SUM( T115, T124, T133, T142, T106 )</f>
        <v>0</v>
      </c>
      <c r="U209" s="69"/>
      <c r="V209" s="69"/>
      <c r="W209" s="69"/>
      <c r="X209" s="69"/>
      <c r="Y209" s="69"/>
    </row>
    <row r="210" spans="5:27" x14ac:dyDescent="0.25">
      <c r="E210" s="27"/>
      <c r="F210" s="62" t="s">
        <v>249</v>
      </c>
      <c r="G210" s="62" t="s">
        <v>207</v>
      </c>
      <c r="J210" s="318">
        <f t="shared" si="7"/>
        <v>17730.529512335121</v>
      </c>
      <c r="K210" s="318">
        <f t="shared" si="7"/>
        <v>0</v>
      </c>
      <c r="L210" s="318">
        <f t="shared" si="7"/>
        <v>732.81796041685266</v>
      </c>
      <c r="M210" s="318">
        <f t="shared" si="7"/>
        <v>0</v>
      </c>
      <c r="N210" s="318">
        <f t="shared" si="7"/>
        <v>1111.7540946491179</v>
      </c>
      <c r="O210" s="69"/>
      <c r="P210" s="69"/>
      <c r="Q210" s="412">
        <f t="shared" si="8"/>
        <v>125.24272941650391</v>
      </c>
      <c r="R210" s="412">
        <f t="shared" si="8"/>
        <v>7.8144192150603899</v>
      </c>
      <c r="S210" s="69"/>
      <c r="T210" s="318">
        <f>SUM( T116, T125, T134, T143, T107 )</f>
        <v>0</v>
      </c>
      <c r="U210" s="69"/>
      <c r="V210" s="69"/>
      <c r="W210" s="69"/>
      <c r="X210" s="69"/>
      <c r="Y210" s="69"/>
    </row>
    <row r="211" spans="5:27" x14ac:dyDescent="0.25">
      <c r="E211" s="27"/>
      <c r="F211" s="62" t="s">
        <v>212</v>
      </c>
      <c r="G211" s="62" t="s">
        <v>212</v>
      </c>
      <c r="J211" s="318">
        <f t="shared" si="7"/>
        <v>12005.484517304189</v>
      </c>
      <c r="K211" s="318">
        <f t="shared" si="7"/>
        <v>0</v>
      </c>
      <c r="L211" s="318">
        <f t="shared" si="7"/>
        <v>282.37021857923497</v>
      </c>
      <c r="M211" s="318">
        <f t="shared" si="7"/>
        <v>0</v>
      </c>
      <c r="N211" s="318">
        <f t="shared" si="7"/>
        <v>33.624316939890711</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4086.3638433515489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38.795237774828649</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712.75369999999998</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7747.1035507174101</v>
      </c>
      <c r="K217" s="116">
        <f t="shared" si="9"/>
        <v>0</v>
      </c>
      <c r="L217" s="116">
        <f t="shared" si="9"/>
        <v>1377.9024987216276</v>
      </c>
      <c r="M217" s="116">
        <f t="shared" si="9"/>
        <v>0</v>
      </c>
      <c r="N217" s="116">
        <f t="shared" si="9"/>
        <v>4930.3413731769015</v>
      </c>
      <c r="O217" s="116">
        <f t="shared" si="9"/>
        <v>790.12134544380774</v>
      </c>
      <c r="P217" s="116">
        <f t="shared" si="9"/>
        <v>1710.1619278781009</v>
      </c>
      <c r="Q217" s="116">
        <f t="shared" si="9"/>
        <v>0.13200000000000001</v>
      </c>
      <c r="R217" s="116">
        <f t="shared" si="9"/>
        <v>1.7741750535850453</v>
      </c>
      <c r="S217" s="116">
        <f t="shared" si="9"/>
        <v>0</v>
      </c>
      <c r="T217" s="116">
        <f t="shared" si="9"/>
        <v>11.732409609516749</v>
      </c>
      <c r="U217" s="73"/>
      <c r="V217" s="116">
        <f>SUM( V161, V170, V179, V188, V152 )</f>
        <v>0</v>
      </c>
      <c r="W217" s="73"/>
      <c r="X217" s="116">
        <f>SUM( X161, X170, X179, X188, X152 )</f>
        <v>0.39769717966413543</v>
      </c>
      <c r="Y217" s="73"/>
    </row>
    <row r="218" spans="5:27" x14ac:dyDescent="0.25">
      <c r="F218" s="62" t="s">
        <v>248</v>
      </c>
      <c r="G218" s="62" t="s">
        <v>207</v>
      </c>
      <c r="J218" s="318">
        <f t="shared" ref="J218:T218" si="10">SUM( J162, J171, J180, J189, J153 )</f>
        <v>45954.58230346936</v>
      </c>
      <c r="K218" s="318">
        <f t="shared" si="10"/>
        <v>0</v>
      </c>
      <c r="L218" s="318">
        <f t="shared" si="10"/>
        <v>7878.5655761460002</v>
      </c>
      <c r="M218" s="318">
        <f t="shared" si="10"/>
        <v>0</v>
      </c>
      <c r="N218" s="318">
        <f t="shared" si="10"/>
        <v>33334.541941035335</v>
      </c>
      <c r="O218" s="318">
        <f t="shared" si="10"/>
        <v>2085.6021000000001</v>
      </c>
      <c r="P218" s="318">
        <f t="shared" si="10"/>
        <v>12107.40336879803</v>
      </c>
      <c r="Q218" s="412">
        <f t="shared" si="10"/>
        <v>527.53641222671354</v>
      </c>
      <c r="R218" s="412">
        <f t="shared" si="10"/>
        <v>16.544807976109006</v>
      </c>
      <c r="S218" s="412">
        <f t="shared" si="10"/>
        <v>0</v>
      </c>
      <c r="T218" s="318">
        <f t="shared" si="10"/>
        <v>99.563874990349021</v>
      </c>
      <c r="U218" s="69"/>
      <c r="V218" s="318">
        <f>SUM( V162, V171, V180, V189, V153 )</f>
        <v>0</v>
      </c>
      <c r="W218" s="69"/>
      <c r="X218" s="318">
        <f>SUM( X162, X171, X180, X189, X153 )</f>
        <v>4.0015506329739541</v>
      </c>
      <c r="Y218" s="69"/>
    </row>
    <row r="219" spans="5:27" x14ac:dyDescent="0.25">
      <c r="F219" s="62" t="s">
        <v>249</v>
      </c>
      <c r="G219" s="62" t="s">
        <v>207</v>
      </c>
      <c r="J219" s="318">
        <f t="shared" ref="J219:T219" si="11">SUM( J163, J172, J181, J190, J154 )</f>
        <v>47571.30793555385</v>
      </c>
      <c r="K219" s="318">
        <f t="shared" si="11"/>
        <v>0</v>
      </c>
      <c r="L219" s="318">
        <f t="shared" si="11"/>
        <v>5324.9147453632122</v>
      </c>
      <c r="M219" s="318">
        <f t="shared" si="11"/>
        <v>0</v>
      </c>
      <c r="N219" s="318">
        <f t="shared" si="11"/>
        <v>33975.295789494718</v>
      </c>
      <c r="O219" s="318">
        <f t="shared" si="11"/>
        <v>2711.5558924021789</v>
      </c>
      <c r="P219" s="318">
        <f t="shared" si="11"/>
        <v>15150.634793881338</v>
      </c>
      <c r="Q219" s="412">
        <f t="shared" si="11"/>
        <v>681.21033246111506</v>
      </c>
      <c r="R219" s="412">
        <f t="shared" si="11"/>
        <v>7.0090169703059519</v>
      </c>
      <c r="S219" s="412">
        <f t="shared" si="11"/>
        <v>0</v>
      </c>
      <c r="T219" s="318">
        <f t="shared" si="11"/>
        <v>477.82921540013433</v>
      </c>
      <c r="U219" s="69"/>
      <c r="V219" s="318">
        <f>SUM( V163, V172, V181, V190, V154 )</f>
        <v>0</v>
      </c>
      <c r="W219" s="69"/>
      <c r="X219" s="318">
        <f>SUM( X163, X172, X181, X190, X154 )</f>
        <v>3.835152187361909</v>
      </c>
      <c r="Y219" s="69"/>
    </row>
    <row r="220" spans="5:27" x14ac:dyDescent="0.25">
      <c r="F220" s="62" t="s">
        <v>212</v>
      </c>
      <c r="G220" s="62" t="s">
        <v>212</v>
      </c>
      <c r="J220" s="318">
        <f t="shared" ref="J220:T220" si="12">SUM( J164, J173, J182, J191, J155 )</f>
        <v>41377.422586520945</v>
      </c>
      <c r="K220" s="318">
        <f t="shared" si="12"/>
        <v>0</v>
      </c>
      <c r="L220" s="318">
        <f t="shared" si="12"/>
        <v>959.44581056466325</v>
      </c>
      <c r="M220" s="318">
        <f t="shared" si="12"/>
        <v>0</v>
      </c>
      <c r="N220" s="318">
        <f t="shared" si="12"/>
        <v>329.74043715846989</v>
      </c>
      <c r="O220" s="318">
        <f t="shared" si="12"/>
        <v>9.2081056466302371</v>
      </c>
      <c r="P220" s="318">
        <f t="shared" si="12"/>
        <v>9.2081056466302371</v>
      </c>
      <c r="Q220" s="318">
        <f t="shared" si="12"/>
        <v>0</v>
      </c>
      <c r="R220" s="318">
        <f t="shared" si="12"/>
        <v>0</v>
      </c>
      <c r="S220" s="318">
        <f t="shared" si="12"/>
        <v>0</v>
      </c>
      <c r="T220" s="318">
        <f t="shared" si="12"/>
        <v>4</v>
      </c>
      <c r="U220" s="69"/>
      <c r="V220" s="318">
        <f>SUM( V164, V173, V182, V191, V155 )</f>
        <v>0</v>
      </c>
      <c r="W220" s="69"/>
      <c r="X220" s="318">
        <f>SUM( X164, X173, X182, X191, X155 )</f>
        <v>2</v>
      </c>
      <c r="Y220" s="69"/>
    </row>
    <row r="221" spans="5:27" x14ac:dyDescent="0.25">
      <c r="F221" s="62" t="s">
        <v>250</v>
      </c>
      <c r="G221" s="62" t="s">
        <v>251</v>
      </c>
      <c r="J221" s="69"/>
      <c r="K221" s="69"/>
      <c r="L221" s="69"/>
      <c r="M221" s="69"/>
      <c r="N221" s="318">
        <f t="shared" ref="N221:P223" si="13">SUM( N165, N174, N183, N192, N156 )</f>
        <v>57785.037340619325</v>
      </c>
      <c r="O221" s="318">
        <f t="shared" si="13"/>
        <v>5422.004553734062</v>
      </c>
      <c r="P221" s="318">
        <f t="shared" si="13"/>
        <v>13432.061930783244</v>
      </c>
      <c r="Q221" s="69"/>
      <c r="R221" s="69"/>
      <c r="S221" s="69"/>
      <c r="T221" s="69"/>
      <c r="U221" s="69"/>
      <c r="V221" s="69"/>
      <c r="W221" s="69"/>
      <c r="X221" s="69"/>
      <c r="Y221" s="69"/>
    </row>
    <row r="222" spans="5:27" x14ac:dyDescent="0.25">
      <c r="F222" s="62" t="s">
        <v>252</v>
      </c>
      <c r="G222" s="62" t="s">
        <v>251</v>
      </c>
      <c r="J222" s="69"/>
      <c r="K222" s="69"/>
      <c r="L222" s="69"/>
      <c r="M222" s="69"/>
      <c r="N222" s="318">
        <f t="shared" si="13"/>
        <v>154.4384499306432</v>
      </c>
      <c r="O222" s="318">
        <f t="shared" si="13"/>
        <v>0</v>
      </c>
      <c r="P222" s="318">
        <f t="shared" si="13"/>
        <v>1.1598801339679181</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3487.7747999999992</v>
      </c>
      <c r="O223" s="90">
        <f t="shared" si="13"/>
        <v>199.73660000000004</v>
      </c>
      <c r="P223" s="90">
        <f t="shared" si="13"/>
        <v>644.27064999999993</v>
      </c>
      <c r="Q223" s="71"/>
      <c r="R223" s="71"/>
      <c r="S223" s="71"/>
      <c r="T223" s="90">
        <f>SUM( T167, T176, T185, T194, T158 )</f>
        <v>1.5608499999999998</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431060.64061239769</v>
      </c>
      <c r="K231" s="88">
        <f t="shared" si="14"/>
        <v>49.516470613199665</v>
      </c>
      <c r="L231" s="88">
        <f t="shared" si="14"/>
        <v>133118.0119122763</v>
      </c>
      <c r="M231" s="88">
        <f t="shared" si="14"/>
        <v>34.527502914857799</v>
      </c>
      <c r="N231" s="88">
        <f t="shared" si="14"/>
        <v>89580.964528649594</v>
      </c>
      <c r="O231" s="88">
        <f t="shared" si="14"/>
        <v>44716.387359864195</v>
      </c>
      <c r="P231" s="88">
        <f t="shared" si="14"/>
        <v>145461.58676636772</v>
      </c>
      <c r="Q231" s="88">
        <f t="shared" si="14"/>
        <v>3264.2289430838991</v>
      </c>
      <c r="R231" s="88">
        <f t="shared" si="14"/>
        <v>381.69918081863051</v>
      </c>
      <c r="S231" s="88">
        <f t="shared" si="14"/>
        <v>0</v>
      </c>
      <c r="T231" s="88">
        <f t="shared" si="14"/>
        <v>3716.6049708806286</v>
      </c>
      <c r="U231" s="88">
        <f t="shared" si="14"/>
        <v>0</v>
      </c>
      <c r="V231" s="88">
        <f t="shared" si="14"/>
        <v>989.54984348901553</v>
      </c>
      <c r="W231" s="88">
        <f t="shared" si="14"/>
        <v>0</v>
      </c>
      <c r="X231" s="88">
        <f t="shared" si="14"/>
        <v>41105.294100396124</v>
      </c>
      <c r="Y231" s="88">
        <f t="shared" si="14"/>
        <v>0</v>
      </c>
      <c r="AQ231" s="3"/>
    </row>
    <row r="232" spans="3:43" x14ac:dyDescent="0.25">
      <c r="F232" s="23" t="s">
        <v>447</v>
      </c>
      <c r="G232" s="23" t="s">
        <v>207</v>
      </c>
      <c r="J232" s="88">
        <f t="shared" ref="J232:Y232" si="15">J$208</f>
        <v>3104.7715693071327</v>
      </c>
      <c r="K232" s="88">
        <f t="shared" si="15"/>
        <v>0</v>
      </c>
      <c r="L232" s="88">
        <f t="shared" si="15"/>
        <v>122.73509575256095</v>
      </c>
      <c r="M232" s="88">
        <f t="shared" si="15"/>
        <v>0</v>
      </c>
      <c r="N232" s="88">
        <f t="shared" si="15"/>
        <v>249.44348521461177</v>
      </c>
      <c r="O232" s="88">
        <f t="shared" si="15"/>
        <v>0</v>
      </c>
      <c r="P232" s="88">
        <f t="shared" si="15"/>
        <v>0</v>
      </c>
      <c r="Q232" s="88">
        <f t="shared" si="15"/>
        <v>0.73399341682191777</v>
      </c>
      <c r="R232" s="88">
        <f t="shared" si="15"/>
        <v>2.1464388526759564</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7747.1035507174101</v>
      </c>
      <c r="K233" s="88">
        <f t="shared" si="16"/>
        <v>0</v>
      </c>
      <c r="L233" s="88">
        <f t="shared" si="16"/>
        <v>1377.9024987216276</v>
      </c>
      <c r="M233" s="88">
        <f t="shared" si="16"/>
        <v>0</v>
      </c>
      <c r="N233" s="88">
        <f t="shared" si="16"/>
        <v>4930.3413731769015</v>
      </c>
      <c r="O233" s="88">
        <f t="shared" si="16"/>
        <v>790.12134544380774</v>
      </c>
      <c r="P233" s="88">
        <f t="shared" si="16"/>
        <v>1710.1619278781009</v>
      </c>
      <c r="Q233" s="88">
        <f t="shared" si="16"/>
        <v>0.13200000000000001</v>
      </c>
      <c r="R233" s="88">
        <f t="shared" si="16"/>
        <v>1.7741750535850453</v>
      </c>
      <c r="S233" s="88">
        <f t="shared" si="16"/>
        <v>0</v>
      </c>
      <c r="T233" s="88">
        <f t="shared" si="16"/>
        <v>11.732409609516749</v>
      </c>
      <c r="U233" s="88">
        <f t="shared" si="16"/>
        <v>0</v>
      </c>
      <c r="V233" s="88">
        <f t="shared" si="16"/>
        <v>0</v>
      </c>
      <c r="W233" s="88">
        <f t="shared" si="16"/>
        <v>0</v>
      </c>
      <c r="X233" s="88">
        <f t="shared" si="16"/>
        <v>0.39769717966413543</v>
      </c>
      <c r="Y233" s="88">
        <f t="shared" si="16"/>
        <v>0</v>
      </c>
      <c r="AQ233" s="3"/>
    </row>
    <row r="234" spans="3:43" x14ac:dyDescent="0.25">
      <c r="F234" s="23" t="s">
        <v>449</v>
      </c>
      <c r="G234" s="23" t="s">
        <v>167</v>
      </c>
      <c r="J234" s="320">
        <f>IF(J$39, J$45, J$34)</f>
        <v>0.37808751451758293</v>
      </c>
      <c r="K234" s="320">
        <f t="shared" ref="K234:Y234" si="17">IF(K$39, K$45, K$34)</f>
        <v>0.37808751451758293</v>
      </c>
      <c r="L234" s="320">
        <f t="shared" si="17"/>
        <v>0.37808751451758293</v>
      </c>
      <c r="M234" s="320">
        <f t="shared" si="17"/>
        <v>0.37808751451758293</v>
      </c>
      <c r="N234" s="320">
        <f t="shared" si="17"/>
        <v>0.37808751451758293</v>
      </c>
      <c r="O234" s="320">
        <f t="shared" si="17"/>
        <v>0</v>
      </c>
      <c r="P234" s="320">
        <f t="shared" si="17"/>
        <v>0</v>
      </c>
      <c r="Q234" s="320">
        <f t="shared" si="17"/>
        <v>0.37808751451758293</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0.57720921308852935</v>
      </c>
      <c r="K235" s="320">
        <f t="shared" ref="K235:Y235" si="18">IF(K$39, K$45, K$35)</f>
        <v>0.57720921308852935</v>
      </c>
      <c r="L235" s="320">
        <f t="shared" si="18"/>
        <v>0.57720921308852935</v>
      </c>
      <c r="M235" s="320">
        <f t="shared" si="18"/>
        <v>0.57720921308852935</v>
      </c>
      <c r="N235" s="320">
        <f t="shared" si="18"/>
        <v>0.57720921308852935</v>
      </c>
      <c r="O235" s="320">
        <f t="shared" si="18"/>
        <v>0.30335805327877996</v>
      </c>
      <c r="P235" s="320">
        <f t="shared" si="18"/>
        <v>0.17388654111148427</v>
      </c>
      <c r="Q235" s="320">
        <f t="shared" si="18"/>
        <v>0.57720921308852935</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1930.8962035229433</v>
      </c>
      <c r="K236" s="88">
        <f t="shared" si="19"/>
        <v>0</v>
      </c>
      <c r="L236" s="88">
        <f t="shared" si="19"/>
        <v>76.330488455397628</v>
      </c>
      <c r="M236" s="88">
        <f t="shared" si="19"/>
        <v>0</v>
      </c>
      <c r="N236" s="88">
        <f t="shared" si="19"/>
        <v>155.13201787721576</v>
      </c>
      <c r="O236" s="88">
        <f t="shared" si="19"/>
        <v>0</v>
      </c>
      <c r="P236" s="88">
        <f t="shared" si="19"/>
        <v>0</v>
      </c>
      <c r="Q236" s="88">
        <f t="shared" si="19"/>
        <v>0.45647967018345065</v>
      </c>
      <c r="R236" s="88">
        <f t="shared" si="19"/>
        <v>2.1464388526759564</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3275.404006492462</v>
      </c>
      <c r="K237" s="90">
        <f t="shared" si="20"/>
        <v>0</v>
      </c>
      <c r="L237" s="90">
        <f t="shared" si="20"/>
        <v>582.56448172179864</v>
      </c>
      <c r="M237" s="90">
        <f t="shared" si="20"/>
        <v>0</v>
      </c>
      <c r="N237" s="90">
        <f t="shared" si="20"/>
        <v>2084.5029089076429</v>
      </c>
      <c r="O237" s="90">
        <f t="shared" si="20"/>
        <v>550.43167223596379</v>
      </c>
      <c r="P237" s="90">
        <f t="shared" si="20"/>
        <v>1412.7877854988303</v>
      </c>
      <c r="Q237" s="90">
        <f t="shared" si="20"/>
        <v>5.5808383872314127E-2</v>
      </c>
      <c r="R237" s="90">
        <f t="shared" si="20"/>
        <v>1.7741750535850453</v>
      </c>
      <c r="S237" s="90">
        <f t="shared" si="20"/>
        <v>0</v>
      </c>
      <c r="T237" s="90">
        <f t="shared" si="20"/>
        <v>11.732409609516749</v>
      </c>
      <c r="U237" s="90">
        <f t="shared" si="20"/>
        <v>0</v>
      </c>
      <c r="V237" s="90">
        <f t="shared" si="20"/>
        <v>0</v>
      </c>
      <c r="W237" s="90">
        <f t="shared" si="20"/>
        <v>0</v>
      </c>
      <c r="X237" s="90">
        <f t="shared" si="20"/>
        <v>0.39769717966413543</v>
      </c>
      <c r="Y237" s="90">
        <f t="shared" si="20"/>
        <v>0</v>
      </c>
      <c r="AQ237" s="3"/>
    </row>
    <row r="238" spans="3:43" x14ac:dyDescent="0.25">
      <c r="F238" s="23" t="s">
        <v>453</v>
      </c>
      <c r="G238" s="23" t="s">
        <v>207</v>
      </c>
      <c r="J238" s="111">
        <f t="shared" ref="J238:Y238" si="21">J231 + J236 + J237</f>
        <v>436266.94082241307</v>
      </c>
      <c r="K238" s="111">
        <f t="shared" si="21"/>
        <v>49.516470613199665</v>
      </c>
      <c r="L238" s="111">
        <f t="shared" si="21"/>
        <v>133776.90688245351</v>
      </c>
      <c r="M238" s="111">
        <f t="shared" si="21"/>
        <v>34.527502914857799</v>
      </c>
      <c r="N238" s="111">
        <f t="shared" si="21"/>
        <v>91820.599455434451</v>
      </c>
      <c r="O238" s="111">
        <f t="shared" si="21"/>
        <v>45266.81903210016</v>
      </c>
      <c r="P238" s="111">
        <f t="shared" si="21"/>
        <v>146874.37455186655</v>
      </c>
      <c r="Q238" s="111">
        <f t="shared" si="21"/>
        <v>3264.7412311379549</v>
      </c>
      <c r="R238" s="111">
        <f t="shared" si="21"/>
        <v>385.61979472489151</v>
      </c>
      <c r="S238" s="111">
        <f t="shared" si="21"/>
        <v>0</v>
      </c>
      <c r="T238" s="111">
        <f t="shared" si="21"/>
        <v>3728.3373804901453</v>
      </c>
      <c r="U238" s="111">
        <f t="shared" si="21"/>
        <v>0</v>
      </c>
      <c r="V238" s="111">
        <f t="shared" si="21"/>
        <v>989.54984348901553</v>
      </c>
      <c r="W238" s="111">
        <f t="shared" si="21"/>
        <v>0</v>
      </c>
      <c r="X238" s="111">
        <f t="shared" si="21"/>
        <v>41105.69179757579</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2313743.2579763602</v>
      </c>
      <c r="K242" s="88">
        <f t="shared" si="22"/>
        <v>3650.9029083705209</v>
      </c>
      <c r="L242" s="88">
        <f t="shared" si="22"/>
        <v>1076583.6996896516</v>
      </c>
      <c r="M242" s="88">
        <f t="shared" si="22"/>
        <v>2128.0841345166109</v>
      </c>
      <c r="N242" s="88">
        <f t="shared" si="22"/>
        <v>642740.66087378585</v>
      </c>
      <c r="O242" s="88">
        <f t="shared" si="22"/>
        <v>327169.31158782233</v>
      </c>
      <c r="P242" s="88">
        <f t="shared" si="22"/>
        <v>1012542.4597205083</v>
      </c>
      <c r="Q242" s="88">
        <f t="shared" si="22"/>
        <v>34966.399213443423</v>
      </c>
      <c r="R242" s="88">
        <f t="shared" si="22"/>
        <v>3364.1644283220094</v>
      </c>
      <c r="S242" s="88">
        <f t="shared" si="22"/>
        <v>0</v>
      </c>
      <c r="T242" s="88">
        <f t="shared" si="22"/>
        <v>34938.382506400623</v>
      </c>
      <c r="U242" s="88">
        <f t="shared" si="22"/>
        <v>0</v>
      </c>
      <c r="V242" s="88">
        <f t="shared" si="22"/>
        <v>8049.4903233323284</v>
      </c>
      <c r="W242" s="88">
        <f t="shared" si="22"/>
        <v>0</v>
      </c>
      <c r="X242" s="88">
        <f t="shared" si="22"/>
        <v>313973.55099427461</v>
      </c>
      <c r="Y242" s="88">
        <f t="shared" si="22"/>
        <v>0</v>
      </c>
      <c r="AQ242" s="3"/>
    </row>
    <row r="243" spans="5:43" x14ac:dyDescent="0.25">
      <c r="F243" s="23" t="s">
        <v>447</v>
      </c>
      <c r="G243" s="23" t="s">
        <v>207</v>
      </c>
      <c r="J243" s="88">
        <f t="shared" ref="J243:Y243" si="23">J$209</f>
        <v>15000</v>
      </c>
      <c r="K243" s="88">
        <f t="shared" si="23"/>
        <v>0</v>
      </c>
      <c r="L243" s="88">
        <f t="shared" si="23"/>
        <v>1062.0895791287203</v>
      </c>
      <c r="M243" s="88">
        <f t="shared" si="23"/>
        <v>0</v>
      </c>
      <c r="N243" s="88">
        <f t="shared" si="23"/>
        <v>1322.8951009337338</v>
      </c>
      <c r="O243" s="88">
        <f t="shared" si="23"/>
        <v>0</v>
      </c>
      <c r="P243" s="88">
        <f t="shared" si="23"/>
        <v>0</v>
      </c>
      <c r="Q243" s="88">
        <f t="shared" si="23"/>
        <v>95.507309691314106</v>
      </c>
      <c r="R243" s="88">
        <f t="shared" si="23"/>
        <v>18.459141932263655</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45954.58230346936</v>
      </c>
      <c r="K244" s="88">
        <f t="shared" si="24"/>
        <v>0</v>
      </c>
      <c r="L244" s="88">
        <f t="shared" si="24"/>
        <v>7878.5655761460002</v>
      </c>
      <c r="M244" s="88">
        <f t="shared" si="24"/>
        <v>0</v>
      </c>
      <c r="N244" s="88">
        <f t="shared" si="24"/>
        <v>33334.541941035335</v>
      </c>
      <c r="O244" s="88">
        <f t="shared" si="24"/>
        <v>2085.6021000000001</v>
      </c>
      <c r="P244" s="88">
        <f t="shared" si="24"/>
        <v>12107.40336879803</v>
      </c>
      <c r="Q244" s="88">
        <f t="shared" si="24"/>
        <v>527.53641222671354</v>
      </c>
      <c r="R244" s="88">
        <f t="shared" si="24"/>
        <v>16.544807976109006</v>
      </c>
      <c r="S244" s="88">
        <f t="shared" si="24"/>
        <v>0</v>
      </c>
      <c r="T244" s="88">
        <f t="shared" si="24"/>
        <v>99.563874990349021</v>
      </c>
      <c r="U244" s="88">
        <f t="shared" si="24"/>
        <v>0</v>
      </c>
      <c r="V244" s="88">
        <f t="shared" si="24"/>
        <v>0</v>
      </c>
      <c r="W244" s="88">
        <f t="shared" si="24"/>
        <v>0</v>
      </c>
      <c r="X244" s="88">
        <f t="shared" si="24"/>
        <v>4.0015506329739541</v>
      </c>
      <c r="Y244" s="88">
        <f t="shared" si="24"/>
        <v>0</v>
      </c>
      <c r="AQ244" s="3"/>
    </row>
    <row r="245" spans="5:43" x14ac:dyDescent="0.25">
      <c r="F245" s="23" t="s">
        <v>449</v>
      </c>
      <c r="G245" s="23" t="s">
        <v>167</v>
      </c>
      <c r="J245" s="372">
        <f t="shared" ref="J245:Y245" si="25">IF(J$39, J$45, J$34)</f>
        <v>0.37808751451758293</v>
      </c>
      <c r="K245" s="372">
        <f t="shared" si="25"/>
        <v>0.37808751451758293</v>
      </c>
      <c r="L245" s="372">
        <f t="shared" si="25"/>
        <v>0.37808751451758293</v>
      </c>
      <c r="M245" s="372">
        <f t="shared" si="25"/>
        <v>0.37808751451758293</v>
      </c>
      <c r="N245" s="372">
        <f t="shared" si="25"/>
        <v>0.37808751451758293</v>
      </c>
      <c r="O245" s="372">
        <f t="shared" si="25"/>
        <v>0</v>
      </c>
      <c r="P245" s="372">
        <f t="shared" si="25"/>
        <v>0</v>
      </c>
      <c r="Q245" s="372">
        <f t="shared" si="25"/>
        <v>0.37808751451758293</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0.57720921308852935</v>
      </c>
      <c r="K246" s="372">
        <f t="shared" si="26"/>
        <v>0.57720921308852935</v>
      </c>
      <c r="L246" s="372">
        <f t="shared" si="26"/>
        <v>0.57720921308852935</v>
      </c>
      <c r="M246" s="372">
        <f t="shared" si="26"/>
        <v>0.57720921308852935</v>
      </c>
      <c r="N246" s="372">
        <f t="shared" si="26"/>
        <v>0.57720921308852935</v>
      </c>
      <c r="O246" s="372">
        <f t="shared" si="26"/>
        <v>0.30335805327877996</v>
      </c>
      <c r="P246" s="372">
        <f t="shared" si="26"/>
        <v>0.17388654111148427</v>
      </c>
      <c r="Q246" s="372">
        <f t="shared" si="26"/>
        <v>0.57720921308852935</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9328.6872822362566</v>
      </c>
      <c r="K247" s="88">
        <f t="shared" si="27"/>
        <v>0</v>
      </c>
      <c r="L247" s="88">
        <f t="shared" si="27"/>
        <v>660.52676996091668</v>
      </c>
      <c r="M247" s="88">
        <f t="shared" si="27"/>
        <v>0</v>
      </c>
      <c r="N247" s="88">
        <f t="shared" si="27"/>
        <v>822.72498025421135</v>
      </c>
      <c r="O247" s="88">
        <f t="shared" si="27"/>
        <v>0</v>
      </c>
      <c r="P247" s="88">
        <f t="shared" si="27"/>
        <v>0</v>
      </c>
      <c r="Q247" s="88">
        <f t="shared" si="27"/>
        <v>59.397188351864095</v>
      </c>
      <c r="R247" s="88">
        <f t="shared" si="27"/>
        <v>18.459141932263655</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19429.174014271754</v>
      </c>
      <c r="K248" s="90">
        <f t="shared" si="28"/>
        <v>0</v>
      </c>
      <c r="L248" s="90">
        <f t="shared" si="28"/>
        <v>3330.9849396723916</v>
      </c>
      <c r="M248" s="90">
        <f t="shared" si="28"/>
        <v>0</v>
      </c>
      <c r="N248" s="90">
        <f t="shared" si="28"/>
        <v>14093.537218583751</v>
      </c>
      <c r="O248" s="90">
        <f t="shared" si="28"/>
        <v>1452.9179070298646</v>
      </c>
      <c r="P248" s="90">
        <f t="shared" si="28"/>
        <v>10002.088875156209</v>
      </c>
      <c r="Q248" s="90">
        <f t="shared" si="28"/>
        <v>223.03753484978617</v>
      </c>
      <c r="R248" s="90">
        <f t="shared" si="28"/>
        <v>16.544807976109006</v>
      </c>
      <c r="S248" s="90">
        <f t="shared" si="28"/>
        <v>0</v>
      </c>
      <c r="T248" s="90">
        <f t="shared" si="28"/>
        <v>99.563874990349021</v>
      </c>
      <c r="U248" s="90">
        <f t="shared" si="28"/>
        <v>0</v>
      </c>
      <c r="V248" s="90">
        <f t="shared" si="28"/>
        <v>0</v>
      </c>
      <c r="W248" s="90">
        <f t="shared" si="28"/>
        <v>0</v>
      </c>
      <c r="X248" s="90">
        <f t="shared" si="28"/>
        <v>4.0015506329739541</v>
      </c>
      <c r="Y248" s="90">
        <f t="shared" si="28"/>
        <v>0</v>
      </c>
      <c r="AQ248" s="3"/>
    </row>
    <row r="249" spans="5:43" x14ac:dyDescent="0.25">
      <c r="F249" s="23" t="s">
        <v>453</v>
      </c>
      <c r="G249" s="23" t="s">
        <v>207</v>
      </c>
      <c r="J249" s="111">
        <f t="shared" ref="J249:Y249" si="29">J242 + J247 + J248</f>
        <v>2342501.1192728681</v>
      </c>
      <c r="K249" s="111">
        <f t="shared" si="29"/>
        <v>3650.9029083705209</v>
      </c>
      <c r="L249" s="111">
        <f t="shared" si="29"/>
        <v>1080575.2113992849</v>
      </c>
      <c r="M249" s="111">
        <f t="shared" si="29"/>
        <v>2128.0841345166109</v>
      </c>
      <c r="N249" s="111">
        <f t="shared" si="29"/>
        <v>657656.92307262379</v>
      </c>
      <c r="O249" s="111">
        <f t="shared" si="29"/>
        <v>328622.22949485219</v>
      </c>
      <c r="P249" s="111">
        <f t="shared" si="29"/>
        <v>1022544.5485956646</v>
      </c>
      <c r="Q249" s="111">
        <f t="shared" si="29"/>
        <v>35248.833936645067</v>
      </c>
      <c r="R249" s="111">
        <f t="shared" si="29"/>
        <v>3399.1683782303821</v>
      </c>
      <c r="S249" s="111">
        <f t="shared" si="29"/>
        <v>0</v>
      </c>
      <c r="T249" s="111">
        <f t="shared" si="29"/>
        <v>35037.946381390975</v>
      </c>
      <c r="U249" s="111">
        <f t="shared" si="29"/>
        <v>0</v>
      </c>
      <c r="V249" s="111">
        <f t="shared" si="29"/>
        <v>8049.4903233323284</v>
      </c>
      <c r="W249" s="111">
        <f t="shared" si="29"/>
        <v>0</v>
      </c>
      <c r="X249" s="111">
        <f t="shared" si="29"/>
        <v>313977.55254490761</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2917164.6818769341</v>
      </c>
      <c r="K253" s="88">
        <f t="shared" si="30"/>
        <v>22665.009137902991</v>
      </c>
      <c r="L253" s="88">
        <f t="shared" si="30"/>
        <v>930236.90321665735</v>
      </c>
      <c r="M253" s="88">
        <f t="shared" si="30"/>
        <v>9268.7388560225172</v>
      </c>
      <c r="N253" s="88">
        <f t="shared" si="30"/>
        <v>692994.33524795168</v>
      </c>
      <c r="O253" s="88">
        <f t="shared" si="30"/>
        <v>321539.22635304113</v>
      </c>
      <c r="P253" s="88">
        <f t="shared" si="30"/>
        <v>1260614.8091807188</v>
      </c>
      <c r="Q253" s="88">
        <f t="shared" si="30"/>
        <v>76786.481183243042</v>
      </c>
      <c r="R253" s="88">
        <f t="shared" si="30"/>
        <v>1525.2873908593606</v>
      </c>
      <c r="S253" s="88">
        <f t="shared" si="30"/>
        <v>0</v>
      </c>
      <c r="T253" s="88">
        <f t="shared" si="30"/>
        <v>27169.397856052092</v>
      </c>
      <c r="U253" s="88">
        <f t="shared" si="30"/>
        <v>0</v>
      </c>
      <c r="V253" s="88">
        <f t="shared" si="30"/>
        <v>6887.4821665119889</v>
      </c>
      <c r="W253" s="88">
        <f t="shared" si="30"/>
        <v>0</v>
      </c>
      <c r="X253" s="88">
        <f t="shared" si="30"/>
        <v>227558.14023866248</v>
      </c>
      <c r="Y253" s="88">
        <f t="shared" si="30"/>
        <v>0</v>
      </c>
      <c r="AQ253" s="3"/>
    </row>
    <row r="254" spans="5:43" x14ac:dyDescent="0.25">
      <c r="F254" s="23" t="s">
        <v>447</v>
      </c>
      <c r="G254" s="23" t="s">
        <v>207</v>
      </c>
      <c r="J254" s="88">
        <f t="shared" ref="J254:Y254" si="31">J$210</f>
        <v>17730.529512335121</v>
      </c>
      <c r="K254" s="88">
        <f t="shared" si="31"/>
        <v>0</v>
      </c>
      <c r="L254" s="88">
        <f t="shared" si="31"/>
        <v>732.81796041685266</v>
      </c>
      <c r="M254" s="88">
        <f t="shared" si="31"/>
        <v>0</v>
      </c>
      <c r="N254" s="88">
        <f t="shared" si="31"/>
        <v>1111.7540946491179</v>
      </c>
      <c r="O254" s="88">
        <f t="shared" si="31"/>
        <v>0</v>
      </c>
      <c r="P254" s="88">
        <f t="shared" si="31"/>
        <v>0</v>
      </c>
      <c r="Q254" s="88">
        <f t="shared" si="31"/>
        <v>125.24272941650391</v>
      </c>
      <c r="R254" s="88">
        <f t="shared" si="31"/>
        <v>7.8144192150603899</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47571.30793555385</v>
      </c>
      <c r="K255" s="88">
        <f t="shared" si="32"/>
        <v>0</v>
      </c>
      <c r="L255" s="88">
        <f t="shared" si="32"/>
        <v>5324.9147453632122</v>
      </c>
      <c r="M255" s="88">
        <f t="shared" si="32"/>
        <v>0</v>
      </c>
      <c r="N255" s="88">
        <f t="shared" si="32"/>
        <v>33975.295789494718</v>
      </c>
      <c r="O255" s="88">
        <f t="shared" si="32"/>
        <v>2711.5558924021789</v>
      </c>
      <c r="P255" s="88">
        <f t="shared" si="32"/>
        <v>15150.634793881338</v>
      </c>
      <c r="Q255" s="88">
        <f t="shared" si="32"/>
        <v>681.21033246111506</v>
      </c>
      <c r="R255" s="88">
        <f t="shared" si="32"/>
        <v>7.0090169703059519</v>
      </c>
      <c r="S255" s="88">
        <f t="shared" si="32"/>
        <v>0</v>
      </c>
      <c r="T255" s="88">
        <f t="shared" si="32"/>
        <v>477.82921540013433</v>
      </c>
      <c r="U255" s="88">
        <f t="shared" si="32"/>
        <v>0</v>
      </c>
      <c r="V255" s="88">
        <f t="shared" si="32"/>
        <v>0</v>
      </c>
      <c r="W255" s="88">
        <f t="shared" si="32"/>
        <v>0</v>
      </c>
      <c r="X255" s="88">
        <f t="shared" si="32"/>
        <v>3.835152187361909</v>
      </c>
      <c r="Y255" s="88">
        <f t="shared" si="32"/>
        <v>0</v>
      </c>
      <c r="AQ255" s="3"/>
    </row>
    <row r="256" spans="5:43" x14ac:dyDescent="0.25">
      <c r="F256" s="23" t="s">
        <v>449</v>
      </c>
      <c r="G256" s="23" t="s">
        <v>167</v>
      </c>
      <c r="J256" s="372">
        <f t="shared" ref="J256:Y256" si="33">IF(J$39, J$45, J$34)</f>
        <v>0.37808751451758293</v>
      </c>
      <c r="K256" s="372">
        <f t="shared" si="33"/>
        <v>0.37808751451758293</v>
      </c>
      <c r="L256" s="372">
        <f t="shared" si="33"/>
        <v>0.37808751451758293</v>
      </c>
      <c r="M256" s="372">
        <f t="shared" si="33"/>
        <v>0.37808751451758293</v>
      </c>
      <c r="N256" s="372">
        <f t="shared" si="33"/>
        <v>0.37808751451758293</v>
      </c>
      <c r="O256" s="372">
        <f t="shared" si="33"/>
        <v>0</v>
      </c>
      <c r="P256" s="372">
        <f t="shared" si="33"/>
        <v>0</v>
      </c>
      <c r="Q256" s="372">
        <f t="shared" si="33"/>
        <v>0.37808751451758293</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0.57720921308852935</v>
      </c>
      <c r="K257" s="372">
        <f t="shared" si="34"/>
        <v>0.57720921308852935</v>
      </c>
      <c r="L257" s="372">
        <f t="shared" si="34"/>
        <v>0.57720921308852935</v>
      </c>
      <c r="M257" s="372">
        <f t="shared" si="34"/>
        <v>0.57720921308852935</v>
      </c>
      <c r="N257" s="372">
        <f t="shared" si="34"/>
        <v>0.57720921308852935</v>
      </c>
      <c r="O257" s="372">
        <f t="shared" si="34"/>
        <v>0.30335805327877996</v>
      </c>
      <c r="P257" s="372">
        <f t="shared" si="34"/>
        <v>0.17388654111148427</v>
      </c>
      <c r="Q257" s="372">
        <f t="shared" si="34"/>
        <v>0.57720921308852935</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11026.837677935682</v>
      </c>
      <c r="K258" s="88">
        <f t="shared" si="35"/>
        <v>0</v>
      </c>
      <c r="L258" s="88">
        <f t="shared" si="35"/>
        <v>455.74863916900034</v>
      </c>
      <c r="M258" s="88">
        <f t="shared" si="35"/>
        <v>0</v>
      </c>
      <c r="N258" s="88">
        <f t="shared" si="35"/>
        <v>691.41375224848719</v>
      </c>
      <c r="O258" s="88">
        <f t="shared" si="35"/>
        <v>0</v>
      </c>
      <c r="P258" s="88">
        <f t="shared" si="35"/>
        <v>0</v>
      </c>
      <c r="Q258" s="88">
        <f t="shared" si="35"/>
        <v>77.890017140019779</v>
      </c>
      <c r="R258" s="88">
        <f t="shared" si="35"/>
        <v>7.8144192150603899</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20112.710716480702</v>
      </c>
      <c r="K259" s="90">
        <f t="shared" si="36"/>
        <v>0</v>
      </c>
      <c r="L259" s="90">
        <f t="shared" si="36"/>
        <v>2251.3248954286059</v>
      </c>
      <c r="M259" s="90">
        <f t="shared" si="36"/>
        <v>0</v>
      </c>
      <c r="N259" s="90">
        <f t="shared" si="36"/>
        <v>14364.442042390447</v>
      </c>
      <c r="O259" s="90">
        <f t="shared" si="36"/>
        <v>1888.9835755264489</v>
      </c>
      <c r="P259" s="90">
        <f t="shared" si="36"/>
        <v>12516.143313930006</v>
      </c>
      <c r="Q259" s="90">
        <f t="shared" si="36"/>
        <v>288.00945251345939</v>
      </c>
      <c r="R259" s="90">
        <f t="shared" si="36"/>
        <v>7.0090169703059519</v>
      </c>
      <c r="S259" s="90">
        <f t="shared" si="36"/>
        <v>0</v>
      </c>
      <c r="T259" s="90">
        <f t="shared" si="36"/>
        <v>477.82921540013433</v>
      </c>
      <c r="U259" s="90">
        <f t="shared" si="36"/>
        <v>0</v>
      </c>
      <c r="V259" s="90">
        <f t="shared" si="36"/>
        <v>0</v>
      </c>
      <c r="W259" s="90">
        <f t="shared" si="36"/>
        <v>0</v>
      </c>
      <c r="X259" s="90">
        <f t="shared" si="36"/>
        <v>3.835152187361909</v>
      </c>
      <c r="Y259" s="90">
        <f t="shared" si="36"/>
        <v>0</v>
      </c>
      <c r="AQ259" s="3"/>
    </row>
    <row r="260" spans="5:43" x14ac:dyDescent="0.25">
      <c r="F260" s="23" t="s">
        <v>453</v>
      </c>
      <c r="G260" s="23" t="s">
        <v>207</v>
      </c>
      <c r="J260" s="111">
        <f t="shared" ref="J260:Y260" si="37">J253 + J258 + J259</f>
        <v>2948304.2302713506</v>
      </c>
      <c r="K260" s="111">
        <f t="shared" si="37"/>
        <v>22665.009137902991</v>
      </c>
      <c r="L260" s="111">
        <f t="shared" si="37"/>
        <v>932943.97675125499</v>
      </c>
      <c r="M260" s="111">
        <f t="shared" si="37"/>
        <v>9268.7388560225172</v>
      </c>
      <c r="N260" s="111">
        <f t="shared" si="37"/>
        <v>708050.19104259065</v>
      </c>
      <c r="O260" s="111">
        <f t="shared" si="37"/>
        <v>323428.20992856758</v>
      </c>
      <c r="P260" s="111">
        <f t="shared" si="37"/>
        <v>1273130.9524946488</v>
      </c>
      <c r="Q260" s="111">
        <f t="shared" si="37"/>
        <v>77152.380652896521</v>
      </c>
      <c r="R260" s="111">
        <f t="shared" si="37"/>
        <v>1540.1108270447269</v>
      </c>
      <c r="S260" s="111">
        <f t="shared" si="37"/>
        <v>0</v>
      </c>
      <c r="T260" s="111">
        <f t="shared" si="37"/>
        <v>27647.227071452227</v>
      </c>
      <c r="U260" s="111">
        <f t="shared" si="37"/>
        <v>0</v>
      </c>
      <c r="V260" s="111">
        <f t="shared" si="37"/>
        <v>6887.4821665119889</v>
      </c>
      <c r="W260" s="111">
        <f t="shared" si="37"/>
        <v>0</v>
      </c>
      <c r="X260" s="111">
        <f t="shared" si="37"/>
        <v>227561.97539084984</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5727072.2903666319</v>
      </c>
      <c r="K264" s="88">
        <f t="shared" si="38"/>
        <v>26365.42851688671</v>
      </c>
      <c r="L264" s="88">
        <f t="shared" si="38"/>
        <v>2147296.0950329937</v>
      </c>
      <c r="M264" s="88">
        <f t="shared" si="38"/>
        <v>11431.350493453985</v>
      </c>
      <c r="N264" s="88">
        <f t="shared" si="38"/>
        <v>1457527.7135706488</v>
      </c>
      <c r="O264" s="88">
        <f t="shared" si="38"/>
        <v>697317.25845551991</v>
      </c>
      <c r="P264" s="88">
        <f t="shared" si="38"/>
        <v>2442549.87564218</v>
      </c>
      <c r="Q264" s="88">
        <f t="shared" si="38"/>
        <v>115665.95582067955</v>
      </c>
      <c r="R264" s="88">
        <f t="shared" si="38"/>
        <v>5324.8990000000003</v>
      </c>
      <c r="S264" s="88">
        <f t="shared" si="38"/>
        <v>0</v>
      </c>
      <c r="T264" s="88">
        <f t="shared" si="38"/>
        <v>66413.510833333348</v>
      </c>
      <c r="U264" s="88">
        <f t="shared" si="38"/>
        <v>0</v>
      </c>
      <c r="V264" s="88">
        <f t="shared" si="38"/>
        <v>15926.522333333332</v>
      </c>
      <c r="W264" s="88">
        <f t="shared" si="38"/>
        <v>0</v>
      </c>
      <c r="X264" s="88">
        <f t="shared" si="38"/>
        <v>582645.21973333322</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1499571.1766848799</v>
      </c>
      <c r="K268" s="88">
        <f t="shared" si="39"/>
        <v>0</v>
      </c>
      <c r="L268" s="88">
        <f t="shared" si="39"/>
        <v>147419.29781420765</v>
      </c>
      <c r="M268" s="88">
        <f t="shared" si="39"/>
        <v>0</v>
      </c>
      <c r="N268" s="88">
        <f t="shared" si="39"/>
        <v>8112.3042083217924</v>
      </c>
      <c r="O268" s="88">
        <f t="shared" si="39"/>
        <v>1741.352534072927</v>
      </c>
      <c r="P268" s="88">
        <f t="shared" si="39"/>
        <v>1122.5009562189587</v>
      </c>
      <c r="Q268" s="88">
        <f t="shared" si="39"/>
        <v>2452</v>
      </c>
      <c r="R268" s="88">
        <f t="shared" si="39"/>
        <v>0</v>
      </c>
      <c r="S268" s="88">
        <f t="shared" si="39"/>
        <v>0</v>
      </c>
      <c r="T268" s="88">
        <f t="shared" si="39"/>
        <v>895.09562841530055</v>
      </c>
      <c r="U268" s="88">
        <f t="shared" si="39"/>
        <v>0</v>
      </c>
      <c r="V268" s="88">
        <f t="shared" si="39"/>
        <v>119.7110655737705</v>
      </c>
      <c r="W268" s="88">
        <f t="shared" si="39"/>
        <v>0</v>
      </c>
      <c r="X268" s="88">
        <f t="shared" si="39"/>
        <v>290.74863387978138</v>
      </c>
      <c r="Y268" s="88">
        <f t="shared" si="39"/>
        <v>0</v>
      </c>
      <c r="AQ268" s="3"/>
    </row>
    <row r="269" spans="5:43" x14ac:dyDescent="0.25">
      <c r="F269" s="23" t="s">
        <v>447</v>
      </c>
      <c r="G269" s="23" t="s">
        <v>212</v>
      </c>
      <c r="J269" s="88">
        <f t="shared" ref="J269:Y269" si="40">J211</f>
        <v>12005.484517304189</v>
      </c>
      <c r="K269" s="88">
        <f t="shared" si="40"/>
        <v>0</v>
      </c>
      <c r="L269" s="88">
        <f t="shared" si="40"/>
        <v>282.37021857923497</v>
      </c>
      <c r="M269" s="88">
        <f t="shared" si="40"/>
        <v>0</v>
      </c>
      <c r="N269" s="88">
        <f t="shared" si="40"/>
        <v>33.624316939890711</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41377.422586520945</v>
      </c>
      <c r="K270" s="88">
        <f t="shared" si="41"/>
        <v>0</v>
      </c>
      <c r="L270" s="88">
        <f t="shared" si="41"/>
        <v>959.44581056466325</v>
      </c>
      <c r="M270" s="88">
        <f t="shared" si="41"/>
        <v>0</v>
      </c>
      <c r="N270" s="88">
        <f t="shared" si="41"/>
        <v>329.74043715846989</v>
      </c>
      <c r="O270" s="88">
        <f t="shared" si="41"/>
        <v>9.2081056466302371</v>
      </c>
      <c r="P270" s="88">
        <f t="shared" si="41"/>
        <v>9.2081056466302371</v>
      </c>
      <c r="Q270" s="88">
        <f t="shared" si="41"/>
        <v>0</v>
      </c>
      <c r="R270" s="88">
        <f t="shared" si="41"/>
        <v>0</v>
      </c>
      <c r="S270" s="88">
        <f t="shared" si="41"/>
        <v>0</v>
      </c>
      <c r="T270" s="88">
        <f t="shared" si="41"/>
        <v>4</v>
      </c>
      <c r="U270" s="88">
        <f t="shared" si="41"/>
        <v>0</v>
      </c>
      <c r="V270" s="88">
        <f t="shared" si="41"/>
        <v>0</v>
      </c>
      <c r="W270" s="88">
        <f t="shared" si="41"/>
        <v>0</v>
      </c>
      <c r="X270" s="88">
        <f t="shared" si="41"/>
        <v>2</v>
      </c>
      <c r="Y270" s="88">
        <f t="shared" si="41"/>
        <v>0</v>
      </c>
      <c r="AQ270" s="3"/>
    </row>
    <row r="271" spans="5:43" x14ac:dyDescent="0.25">
      <c r="F271" s="23" t="s">
        <v>449</v>
      </c>
      <c r="G271" s="23" t="s">
        <v>167</v>
      </c>
      <c r="J271" s="372">
        <f t="shared" ref="J271:Y271" si="42">IF(J$40, J$46, J$34)</f>
        <v>0.37808751451758293</v>
      </c>
      <c r="K271" s="372">
        <f t="shared" si="42"/>
        <v>0.37808751451758293</v>
      </c>
      <c r="L271" s="372">
        <f t="shared" si="42"/>
        <v>0.37808751451758293</v>
      </c>
      <c r="M271" s="372">
        <f t="shared" si="42"/>
        <v>0.37808751451758293</v>
      </c>
      <c r="N271" s="372">
        <f t="shared" si="42"/>
        <v>0.37808751451758293</v>
      </c>
      <c r="O271" s="372">
        <f t="shared" si="42"/>
        <v>0</v>
      </c>
      <c r="P271" s="372">
        <f t="shared" si="42"/>
        <v>0</v>
      </c>
      <c r="Q271" s="372">
        <f t="shared" si="42"/>
        <v>0.37808751451758293</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0.57720921308852935</v>
      </c>
      <c r="K272" s="372">
        <f t="shared" si="43"/>
        <v>0.57720921308852935</v>
      </c>
      <c r="L272" s="372">
        <f t="shared" si="43"/>
        <v>0.57720921308852935</v>
      </c>
      <c r="M272" s="372">
        <f t="shared" si="43"/>
        <v>0.57720921308852935</v>
      </c>
      <c r="N272" s="372">
        <f t="shared" si="43"/>
        <v>0.57720921308852935</v>
      </c>
      <c r="O272" s="372">
        <f t="shared" si="43"/>
        <v>0.30335805327877996</v>
      </c>
      <c r="P272" s="372">
        <f t="shared" si="43"/>
        <v>0.17388654111148427</v>
      </c>
      <c r="Q272" s="372">
        <f t="shared" si="43"/>
        <v>0.57720921308852935</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7466.3607155773243</v>
      </c>
      <c r="K273" s="88">
        <f t="shared" si="44"/>
        <v>0</v>
      </c>
      <c r="L273" s="88">
        <f t="shared" si="44"/>
        <v>175.6095644628254</v>
      </c>
      <c r="M273" s="88">
        <f t="shared" si="44"/>
        <v>0</v>
      </c>
      <c r="N273" s="88">
        <f t="shared" si="44"/>
        <v>20.911382520735973</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17493.993055723651</v>
      </c>
      <c r="K274" s="90">
        <f t="shared" si="45"/>
        <v>0</v>
      </c>
      <c r="L274" s="90">
        <f t="shared" si="45"/>
        <v>405.64484924754777</v>
      </c>
      <c r="M274" s="90">
        <f t="shared" si="45"/>
        <v>0</v>
      </c>
      <c r="N274" s="90">
        <f t="shared" si="45"/>
        <v>139.41121890276182</v>
      </c>
      <c r="O274" s="90">
        <f t="shared" si="45"/>
        <v>6.4147526432831468</v>
      </c>
      <c r="P274" s="90">
        <f t="shared" si="45"/>
        <v>7.6069400055485783</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1524531.5304561809</v>
      </c>
      <c r="K275" s="111">
        <f t="shared" si="46"/>
        <v>0</v>
      </c>
      <c r="L275" s="111">
        <f t="shared" si="46"/>
        <v>148000.55222791803</v>
      </c>
      <c r="M275" s="111">
        <f t="shared" si="46"/>
        <v>0</v>
      </c>
      <c r="N275" s="111">
        <f t="shared" si="46"/>
        <v>8272.6268097452903</v>
      </c>
      <c r="O275" s="111">
        <f t="shared" si="46"/>
        <v>1747.7672867162103</v>
      </c>
      <c r="P275" s="111">
        <f t="shared" si="46"/>
        <v>1130.1078962245072</v>
      </c>
      <c r="Q275" s="111">
        <f t="shared" si="46"/>
        <v>2452</v>
      </c>
      <c r="R275" s="111">
        <f t="shared" si="46"/>
        <v>0</v>
      </c>
      <c r="S275" s="111">
        <f t="shared" si="46"/>
        <v>0</v>
      </c>
      <c r="T275" s="111">
        <f t="shared" si="46"/>
        <v>895.09562841530055</v>
      </c>
      <c r="U275" s="111">
        <f t="shared" si="46"/>
        <v>0</v>
      </c>
      <c r="V275" s="111">
        <f t="shared" si="46"/>
        <v>119.7110655737705</v>
      </c>
      <c r="W275" s="111">
        <f t="shared" si="46"/>
        <v>0</v>
      </c>
      <c r="X275" s="111">
        <f t="shared" si="46"/>
        <v>290.74863387978138</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833705.41530054645</v>
      </c>
      <c r="O279" s="88">
        <f t="shared" si="47"/>
        <v>374470.54462659423</v>
      </c>
      <c r="P279" s="88">
        <f t="shared" si="47"/>
        <v>954903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4086.3638433515489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57785.037340619325</v>
      </c>
      <c r="O281" s="88">
        <f t="shared" si="49"/>
        <v>5422.004553734062</v>
      </c>
      <c r="P281" s="88">
        <f t="shared" si="49"/>
        <v>13432.061930783244</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0.37808751451758293</v>
      </c>
      <c r="K282" s="372">
        <f t="shared" si="50"/>
        <v>0.37808751451758293</v>
      </c>
      <c r="L282" s="372">
        <f t="shared" si="50"/>
        <v>0.37808751451758293</v>
      </c>
      <c r="M282" s="372">
        <f t="shared" si="50"/>
        <v>0.37808751451758293</v>
      </c>
      <c r="N282" s="372">
        <f t="shared" si="50"/>
        <v>0.37808751451758293</v>
      </c>
      <c r="O282" s="372">
        <f t="shared" si="50"/>
        <v>0</v>
      </c>
      <c r="P282" s="372">
        <f t="shared" si="50"/>
        <v>0</v>
      </c>
      <c r="Q282" s="372">
        <f t="shared" si="50"/>
        <v>0.37808751451758293</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0.57720921308852935</v>
      </c>
      <c r="K283" s="372">
        <f t="shared" si="51"/>
        <v>0.57720921308852935</v>
      </c>
      <c r="L283" s="372">
        <f t="shared" si="51"/>
        <v>0.57720921308852935</v>
      </c>
      <c r="M283" s="372">
        <f t="shared" si="51"/>
        <v>0.57720921308852935</v>
      </c>
      <c r="N283" s="372">
        <f t="shared" si="51"/>
        <v>0.57720921308852935</v>
      </c>
      <c r="O283" s="372">
        <f t="shared" si="51"/>
        <v>0.30335805327877996</v>
      </c>
      <c r="P283" s="372">
        <f t="shared" si="51"/>
        <v>0.17388654111148427</v>
      </c>
      <c r="Q283" s="372">
        <f t="shared" si="51"/>
        <v>0.57720921308852935</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2541.360694404244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24430.981408949159</v>
      </c>
      <c r="O285" s="90">
        <f t="shared" si="53"/>
        <v>3777.195807444617</v>
      </c>
      <c r="P285" s="90">
        <f t="shared" si="53"/>
        <v>11096.4071416441</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860677.7574038998</v>
      </c>
      <c r="O286" s="111">
        <f t="shared" si="54"/>
        <v>378247.74043403886</v>
      </c>
      <c r="P286" s="111">
        <f t="shared" si="54"/>
        <v>965999.40714164404</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18033.142635456137</v>
      </c>
      <c r="O290" s="88">
        <f t="shared" si="55"/>
        <v>4778.5478964048561</v>
      </c>
      <c r="P290" s="88">
        <f t="shared" si="55"/>
        <v>5770.25912125992</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38.795237774828649</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154.4384499306432</v>
      </c>
      <c r="O292" s="88">
        <f t="shared" si="57"/>
        <v>0</v>
      </c>
      <c r="P292" s="88">
        <f t="shared" si="57"/>
        <v>1.1598801339679181</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0.37808751451758293</v>
      </c>
      <c r="K293" s="372">
        <f t="shared" si="58"/>
        <v>0.37808751451758293</v>
      </c>
      <c r="L293" s="372">
        <f t="shared" si="58"/>
        <v>0.37808751451758293</v>
      </c>
      <c r="M293" s="372">
        <f t="shared" si="58"/>
        <v>0.37808751451758293</v>
      </c>
      <c r="N293" s="372">
        <f t="shared" si="58"/>
        <v>0.37808751451758293</v>
      </c>
      <c r="O293" s="372">
        <f t="shared" si="58"/>
        <v>0</v>
      </c>
      <c r="P293" s="372">
        <f t="shared" si="58"/>
        <v>0</v>
      </c>
      <c r="Q293" s="372">
        <f t="shared" si="58"/>
        <v>0.37808751451758293</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0.57720921308852935</v>
      </c>
      <c r="K294" s="372">
        <f t="shared" si="59"/>
        <v>0.57720921308852935</v>
      </c>
      <c r="L294" s="372">
        <f t="shared" si="59"/>
        <v>0.57720921308852935</v>
      </c>
      <c r="M294" s="372">
        <f t="shared" si="59"/>
        <v>0.57720921308852935</v>
      </c>
      <c r="N294" s="372">
        <f t="shared" si="59"/>
        <v>0.57720921308852935</v>
      </c>
      <c r="O294" s="372">
        <f t="shared" si="59"/>
        <v>0.30335805327877996</v>
      </c>
      <c r="P294" s="372">
        <f t="shared" si="59"/>
        <v>0.17388654111148427</v>
      </c>
      <c r="Q294" s="372">
        <f t="shared" si="59"/>
        <v>0.57720921308852935</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24.12724274942504</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65.295153775564401</v>
      </c>
      <c r="O296" s="90">
        <f t="shared" si="61"/>
        <v>0</v>
      </c>
      <c r="P296" s="90">
        <f t="shared" si="61"/>
        <v>0.95819258936831186</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18122.565031981128</v>
      </c>
      <c r="O297" s="111">
        <f t="shared" si="62"/>
        <v>4778.5478964048561</v>
      </c>
      <c r="P297" s="111">
        <f t="shared" si="62"/>
        <v>5771.2173138492881</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104138.75449999998</v>
      </c>
      <c r="O301" s="88">
        <f t="shared" si="63"/>
        <v>64763.665999999997</v>
      </c>
      <c r="P301" s="88">
        <f t="shared" si="63"/>
        <v>153129.745</v>
      </c>
      <c r="Q301" s="88">
        <f t="shared" si="63"/>
        <v>0</v>
      </c>
      <c r="R301" s="88">
        <f t="shared" si="63"/>
        <v>0</v>
      </c>
      <c r="S301" s="88">
        <f t="shared" si="63"/>
        <v>0</v>
      </c>
      <c r="T301" s="88">
        <f t="shared" si="63"/>
        <v>5028.085</v>
      </c>
      <c r="U301" s="88">
        <f t="shared" si="63"/>
        <v>0</v>
      </c>
      <c r="V301" s="88">
        <f t="shared" si="63"/>
        <v>1512.566</v>
      </c>
      <c r="W301" s="88">
        <f t="shared" si="63"/>
        <v>0</v>
      </c>
      <c r="X301" s="88">
        <f t="shared" si="63"/>
        <v>8507.3123333333333</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712.75369999999998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3487.7747999999992</v>
      </c>
      <c r="O303" s="88">
        <f t="shared" si="65"/>
        <v>199.73660000000004</v>
      </c>
      <c r="P303" s="88">
        <f t="shared" si="65"/>
        <v>644.27064999999993</v>
      </c>
      <c r="Q303" s="88">
        <f t="shared" si="65"/>
        <v>0</v>
      </c>
      <c r="R303" s="88">
        <f t="shared" si="65"/>
        <v>0</v>
      </c>
      <c r="S303" s="88">
        <f t="shared" si="65"/>
        <v>0</v>
      </c>
      <c r="T303" s="88">
        <f t="shared" si="65"/>
        <v>1.5608499999999998</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0.37808751451758293</v>
      </c>
      <c r="K304" s="372">
        <f t="shared" si="66"/>
        <v>0.37808751451758293</v>
      </c>
      <c r="L304" s="372">
        <f t="shared" si="66"/>
        <v>0.37808751451758293</v>
      </c>
      <c r="M304" s="372">
        <f t="shared" si="66"/>
        <v>0.37808751451758293</v>
      </c>
      <c r="N304" s="372">
        <f t="shared" si="66"/>
        <v>0.37808751451758293</v>
      </c>
      <c r="O304" s="372">
        <f t="shared" si="66"/>
        <v>0</v>
      </c>
      <c r="P304" s="372">
        <f t="shared" si="66"/>
        <v>0</v>
      </c>
      <c r="Q304" s="372">
        <f t="shared" si="66"/>
        <v>0.37808751451758293</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0.57720921308852935</v>
      </c>
      <c r="K305" s="372">
        <f t="shared" si="67"/>
        <v>0.57720921308852935</v>
      </c>
      <c r="L305" s="372">
        <f t="shared" si="67"/>
        <v>0.57720921308852935</v>
      </c>
      <c r="M305" s="372">
        <f t="shared" si="67"/>
        <v>0.57720921308852935</v>
      </c>
      <c r="N305" s="372">
        <f t="shared" si="67"/>
        <v>0.57720921308852935</v>
      </c>
      <c r="O305" s="372">
        <f t="shared" si="67"/>
        <v>0.30335805327877996</v>
      </c>
      <c r="P305" s="372">
        <f t="shared" si="67"/>
        <v>0.17388654111148427</v>
      </c>
      <c r="Q305" s="372">
        <f t="shared" si="67"/>
        <v>0.57720921308852935</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443.27042510378902</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1474.5990522619968</v>
      </c>
      <c r="O307" s="90">
        <f t="shared" si="69"/>
        <v>139.14489385547768</v>
      </c>
      <c r="P307" s="90">
        <f t="shared" si="69"/>
        <v>532.24065513185224</v>
      </c>
      <c r="Q307" s="90">
        <f t="shared" si="69"/>
        <v>0</v>
      </c>
      <c r="R307" s="90">
        <f t="shared" si="69"/>
        <v>0</v>
      </c>
      <c r="S307" s="90">
        <f t="shared" si="69"/>
        <v>0</v>
      </c>
      <c r="T307" s="90">
        <f t="shared" si="69"/>
        <v>1.5608499999999998</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106056.62397736577</v>
      </c>
      <c r="O308" s="111">
        <f t="shared" si="70"/>
        <v>64902.810893855472</v>
      </c>
      <c r="P308" s="111">
        <f t="shared" si="70"/>
        <v>153661.98565513184</v>
      </c>
      <c r="Q308" s="111">
        <f t="shared" si="70"/>
        <v>0</v>
      </c>
      <c r="R308" s="111">
        <f t="shared" si="70"/>
        <v>0</v>
      </c>
      <c r="S308" s="111">
        <f t="shared" si="70"/>
        <v>0</v>
      </c>
      <c r="T308" s="111">
        <f t="shared" si="70"/>
        <v>5029.6458499999999</v>
      </c>
      <c r="U308" s="111">
        <f t="shared" si="70"/>
        <v>0</v>
      </c>
      <c r="V308" s="111">
        <f t="shared" si="70"/>
        <v>1512.566</v>
      </c>
      <c r="W308" s="111">
        <f t="shared" si="70"/>
        <v>0</v>
      </c>
      <c r="X308" s="111">
        <f t="shared" si="70"/>
        <v>8507.3123333333333</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0.37808751451758293</v>
      </c>
      <c r="K315" s="144">
        <f t="shared" ref="K315:Y315" si="71">IF(K$39, K$45, K$34)</f>
        <v>0.37808751451758293</v>
      </c>
      <c r="L315" s="144">
        <f t="shared" si="71"/>
        <v>0.37808751451758293</v>
      </c>
      <c r="M315" s="144">
        <f t="shared" si="71"/>
        <v>0.37808751451758293</v>
      </c>
      <c r="N315" s="144">
        <f t="shared" si="71"/>
        <v>0.37808751451758293</v>
      </c>
      <c r="O315" s="144">
        <f t="shared" si="71"/>
        <v>0</v>
      </c>
      <c r="P315" s="144">
        <f t="shared" si="71"/>
        <v>0</v>
      </c>
      <c r="Q315" s="144">
        <f t="shared" si="71"/>
        <v>0.37808751451758293</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0.37808751451758293</v>
      </c>
      <c r="K316" s="320">
        <f t="shared" si="72"/>
        <v>0.37808751451758293</v>
      </c>
      <c r="L316" s="320">
        <f t="shared" si="72"/>
        <v>0.37808751451758293</v>
      </c>
      <c r="M316" s="320">
        <f t="shared" si="72"/>
        <v>0.37808751451758293</v>
      </c>
      <c r="N316" s="320">
        <f t="shared" si="72"/>
        <v>0.37808751451758293</v>
      </c>
      <c r="O316" s="320">
        <f t="shared" si="72"/>
        <v>0</v>
      </c>
      <c r="P316" s="320">
        <f t="shared" si="72"/>
        <v>0</v>
      </c>
      <c r="Q316" s="320">
        <f t="shared" si="72"/>
        <v>0.37808751451758293</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0.37808751451758293</v>
      </c>
      <c r="K317" s="145">
        <f t="shared" si="72"/>
        <v>0.37808751451758293</v>
      </c>
      <c r="L317" s="145">
        <f t="shared" si="72"/>
        <v>0.37808751451758293</v>
      </c>
      <c r="M317" s="145">
        <f t="shared" si="72"/>
        <v>0.37808751451758293</v>
      </c>
      <c r="N317" s="145">
        <f t="shared" si="72"/>
        <v>0.37808751451758293</v>
      </c>
      <c r="O317" s="145">
        <f t="shared" si="72"/>
        <v>0</v>
      </c>
      <c r="P317" s="145">
        <f t="shared" si="72"/>
        <v>0</v>
      </c>
      <c r="Q317" s="145">
        <f t="shared" si="72"/>
        <v>0.37808751451758293</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0.37808751451758293</v>
      </c>
      <c r="K318" s="320">
        <f t="shared" si="73"/>
        <v>0.37808751451758293</v>
      </c>
      <c r="L318" s="320">
        <f t="shared" si="73"/>
        <v>0.37808751451758293</v>
      </c>
      <c r="M318" s="320">
        <f t="shared" si="73"/>
        <v>0.37808751451758293</v>
      </c>
      <c r="N318" s="320">
        <f t="shared" si="73"/>
        <v>0.37808751451758293</v>
      </c>
      <c r="O318" s="320">
        <f t="shared" si="73"/>
        <v>0</v>
      </c>
      <c r="P318" s="320">
        <f t="shared" si="73"/>
        <v>0</v>
      </c>
      <c r="Q318" s="320">
        <f t="shared" si="73"/>
        <v>0.37808751451758293</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0.37808751451758293</v>
      </c>
      <c r="K319" s="320">
        <f t="shared" si="74"/>
        <v>0.37808751451758293</v>
      </c>
      <c r="L319" s="320">
        <f t="shared" si="74"/>
        <v>0.37808751451758293</v>
      </c>
      <c r="M319" s="320">
        <f t="shared" si="74"/>
        <v>0.37808751451758293</v>
      </c>
      <c r="N319" s="320">
        <f t="shared" si="74"/>
        <v>0.37808751451758293</v>
      </c>
      <c r="O319" s="320">
        <f t="shared" si="74"/>
        <v>0</v>
      </c>
      <c r="P319" s="320">
        <f t="shared" si="74"/>
        <v>0</v>
      </c>
      <c r="Q319" s="320">
        <f t="shared" si="74"/>
        <v>0.37808751451758293</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0.37808751451758293</v>
      </c>
      <c r="K320" s="320">
        <f t="shared" si="75"/>
        <v>0.37808751451758293</v>
      </c>
      <c r="L320" s="320">
        <f t="shared" si="75"/>
        <v>0.37808751451758293</v>
      </c>
      <c r="M320" s="320">
        <f t="shared" si="75"/>
        <v>0.37808751451758293</v>
      </c>
      <c r="N320" s="320">
        <f t="shared" si="75"/>
        <v>0.37808751451758293</v>
      </c>
      <c r="O320" s="320">
        <f t="shared" si="75"/>
        <v>0</v>
      </c>
      <c r="P320" s="320">
        <f t="shared" si="75"/>
        <v>0</v>
      </c>
      <c r="Q320" s="320">
        <f t="shared" si="75"/>
        <v>0.37808751451758293</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0.37808751451758293</v>
      </c>
      <c r="K321" s="145">
        <f t="shared" si="76"/>
        <v>0.37808751451758293</v>
      </c>
      <c r="L321" s="145">
        <f t="shared" si="76"/>
        <v>0.37808751451758293</v>
      </c>
      <c r="M321" s="145">
        <f t="shared" si="76"/>
        <v>0.37808751451758293</v>
      </c>
      <c r="N321" s="145">
        <f t="shared" si="76"/>
        <v>0.37808751451758293</v>
      </c>
      <c r="O321" s="145">
        <f t="shared" si="76"/>
        <v>0</v>
      </c>
      <c r="P321" s="145">
        <f t="shared" si="76"/>
        <v>0</v>
      </c>
      <c r="Q321" s="145">
        <f t="shared" si="76"/>
        <v>0.37808751451758293</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0.57720921308852935</v>
      </c>
      <c r="K324" s="144">
        <f t="shared" ref="K324:Y326" si="77">IF(K$39, K$45, K$35)</f>
        <v>0.57720921308852935</v>
      </c>
      <c r="L324" s="144">
        <f t="shared" si="77"/>
        <v>0.57720921308852935</v>
      </c>
      <c r="M324" s="144">
        <f t="shared" si="77"/>
        <v>0.57720921308852935</v>
      </c>
      <c r="N324" s="144">
        <f t="shared" si="77"/>
        <v>0.57720921308852935</v>
      </c>
      <c r="O324" s="144">
        <f t="shared" si="77"/>
        <v>0.30335805327877996</v>
      </c>
      <c r="P324" s="144">
        <f t="shared" si="77"/>
        <v>0.17388654111148427</v>
      </c>
      <c r="Q324" s="144">
        <f t="shared" si="77"/>
        <v>0.57720921308852935</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0.57720921308852935</v>
      </c>
      <c r="K325" s="320">
        <f t="shared" si="77"/>
        <v>0.57720921308852935</v>
      </c>
      <c r="L325" s="320">
        <f t="shared" si="77"/>
        <v>0.57720921308852935</v>
      </c>
      <c r="M325" s="320">
        <f t="shared" si="77"/>
        <v>0.57720921308852935</v>
      </c>
      <c r="N325" s="320">
        <f t="shared" si="77"/>
        <v>0.57720921308852935</v>
      </c>
      <c r="O325" s="320">
        <f t="shared" si="77"/>
        <v>0.30335805327877996</v>
      </c>
      <c r="P325" s="320">
        <f t="shared" si="77"/>
        <v>0.17388654111148427</v>
      </c>
      <c r="Q325" s="320">
        <f t="shared" si="77"/>
        <v>0.57720921308852935</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0.57720921308852935</v>
      </c>
      <c r="K326" s="145">
        <f t="shared" si="77"/>
        <v>0.57720921308852935</v>
      </c>
      <c r="L326" s="145">
        <f t="shared" si="77"/>
        <v>0.57720921308852935</v>
      </c>
      <c r="M326" s="145">
        <f t="shared" si="77"/>
        <v>0.57720921308852935</v>
      </c>
      <c r="N326" s="145">
        <f t="shared" si="77"/>
        <v>0.57720921308852935</v>
      </c>
      <c r="O326" s="145">
        <f t="shared" si="77"/>
        <v>0.30335805327877996</v>
      </c>
      <c r="P326" s="145">
        <f t="shared" si="77"/>
        <v>0.17388654111148427</v>
      </c>
      <c r="Q326" s="145">
        <f t="shared" si="77"/>
        <v>0.57720921308852935</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0.57720921308852935</v>
      </c>
      <c r="K327" s="320">
        <f t="shared" si="79"/>
        <v>0.57720921308852935</v>
      </c>
      <c r="L327" s="320">
        <f t="shared" si="79"/>
        <v>0.57720921308852935</v>
      </c>
      <c r="M327" s="320">
        <f t="shared" si="79"/>
        <v>0.57720921308852935</v>
      </c>
      <c r="N327" s="320">
        <f t="shared" si="79"/>
        <v>0.57720921308852935</v>
      </c>
      <c r="O327" s="320">
        <f t="shared" si="79"/>
        <v>0.30335805327877996</v>
      </c>
      <c r="P327" s="320">
        <f t="shared" si="79"/>
        <v>0.17388654111148427</v>
      </c>
      <c r="Q327" s="320">
        <f t="shared" si="79"/>
        <v>0.57720921308852935</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0.57720921308852935</v>
      </c>
      <c r="K328" s="320">
        <f t="shared" si="80"/>
        <v>0.57720921308852935</v>
      </c>
      <c r="L328" s="320">
        <f t="shared" si="80"/>
        <v>0.57720921308852935</v>
      </c>
      <c r="M328" s="320">
        <f t="shared" si="80"/>
        <v>0.57720921308852935</v>
      </c>
      <c r="N328" s="320">
        <f t="shared" si="80"/>
        <v>0.57720921308852935</v>
      </c>
      <c r="O328" s="320">
        <f t="shared" si="80"/>
        <v>0.30335805327877996</v>
      </c>
      <c r="P328" s="320">
        <f t="shared" si="80"/>
        <v>0.17388654111148427</v>
      </c>
      <c r="Q328" s="320">
        <f t="shared" si="80"/>
        <v>0.57720921308852935</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0.57720921308852935</v>
      </c>
      <c r="K329" s="320">
        <f t="shared" si="81"/>
        <v>0.57720921308852935</v>
      </c>
      <c r="L329" s="320">
        <f t="shared" si="81"/>
        <v>0.57720921308852935</v>
      </c>
      <c r="M329" s="320">
        <f t="shared" si="81"/>
        <v>0.57720921308852935</v>
      </c>
      <c r="N329" s="320">
        <f t="shared" si="81"/>
        <v>0.57720921308852935</v>
      </c>
      <c r="O329" s="320">
        <f t="shared" si="81"/>
        <v>0.30335805327877996</v>
      </c>
      <c r="P329" s="320">
        <f t="shared" si="81"/>
        <v>0.17388654111148427</v>
      </c>
      <c r="Q329" s="320">
        <f t="shared" si="81"/>
        <v>0.57720921308852935</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0.57720921308852935</v>
      </c>
      <c r="K330" s="145">
        <f t="shared" si="82"/>
        <v>0.57720921308852935</v>
      </c>
      <c r="L330" s="145">
        <f t="shared" si="82"/>
        <v>0.57720921308852935</v>
      </c>
      <c r="M330" s="145">
        <f t="shared" si="82"/>
        <v>0.57720921308852935</v>
      </c>
      <c r="N330" s="145">
        <f t="shared" si="82"/>
        <v>0.57720921308852935</v>
      </c>
      <c r="O330" s="145">
        <f t="shared" si="82"/>
        <v>0.30335805327877996</v>
      </c>
      <c r="P330" s="145">
        <f t="shared" si="82"/>
        <v>0.17388654111148427</v>
      </c>
      <c r="Q330" s="145">
        <f t="shared" si="82"/>
        <v>0.57720921308852935</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2.1464388526759564</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18.459141932263655</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7.8144192150603899</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1.7741750535850453</v>
      </c>
      <c r="S344" s="116">
        <f t="shared" si="86"/>
        <v>0</v>
      </c>
      <c r="T344" s="116">
        <f t="shared" si="86"/>
        <v>11.732409609516749</v>
      </c>
      <c r="U344" s="116">
        <f t="shared" si="86"/>
        <v>0</v>
      </c>
      <c r="V344" s="116">
        <f t="shared" si="86"/>
        <v>0</v>
      </c>
      <c r="W344" s="116">
        <f t="shared" si="86"/>
        <v>0</v>
      </c>
      <c r="X344" s="116">
        <f t="shared" si="86"/>
        <v>0.39769717966413543</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16.544807976109006</v>
      </c>
      <c r="S345" s="318">
        <f t="shared" si="86"/>
        <v>0</v>
      </c>
      <c r="T345" s="318">
        <f t="shared" si="86"/>
        <v>99.563874990349021</v>
      </c>
      <c r="U345" s="318">
        <f t="shared" si="86"/>
        <v>0</v>
      </c>
      <c r="V345" s="318">
        <f t="shared" si="86"/>
        <v>0</v>
      </c>
      <c r="W345" s="318">
        <f t="shared" si="86"/>
        <v>0</v>
      </c>
      <c r="X345" s="318">
        <f t="shared" si="86"/>
        <v>4.0015506329739541</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7.0090169703059519</v>
      </c>
      <c r="S346" s="318">
        <f t="shared" si="86"/>
        <v>0</v>
      </c>
      <c r="T346" s="318">
        <f t="shared" si="86"/>
        <v>477.82921540013433</v>
      </c>
      <c r="U346" s="318">
        <f t="shared" si="86"/>
        <v>0</v>
      </c>
      <c r="V346" s="318">
        <f t="shared" si="86"/>
        <v>0</v>
      </c>
      <c r="W346" s="318">
        <f t="shared" si="86"/>
        <v>0</v>
      </c>
      <c r="X346" s="318">
        <f t="shared" si="86"/>
        <v>3.835152187361909</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1.5608499999999998</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49.516470613199665</v>
      </c>
      <c r="L353" s="116">
        <f t="shared" si="87"/>
        <v>2.2653105506058711</v>
      </c>
      <c r="M353" s="116">
        <f t="shared" si="87"/>
        <v>34.527502914857799</v>
      </c>
      <c r="N353" s="116">
        <f t="shared" si="87"/>
        <v>114.3487610240113</v>
      </c>
      <c r="O353" s="116">
        <f t="shared" si="87"/>
        <v>42.824487522038346</v>
      </c>
      <c r="P353" s="116">
        <f t="shared" si="87"/>
        <v>406.11855941820221</v>
      </c>
      <c r="Q353" s="73"/>
      <c r="R353" s="116">
        <f t="shared" ref="R353:Y359" si="88">R58+R335+R344</f>
        <v>385.61979472489151</v>
      </c>
      <c r="S353" s="116">
        <f t="shared" si="88"/>
        <v>0</v>
      </c>
      <c r="T353" s="116">
        <f t="shared" si="88"/>
        <v>3728.3373804901453</v>
      </c>
      <c r="U353" s="116">
        <f t="shared" si="88"/>
        <v>0</v>
      </c>
      <c r="V353" s="116">
        <f t="shared" si="88"/>
        <v>989.54984348901553</v>
      </c>
      <c r="W353" s="116">
        <f t="shared" si="88"/>
        <v>0</v>
      </c>
      <c r="X353" s="116">
        <f t="shared" si="88"/>
        <v>41105.69179757579</v>
      </c>
      <c r="Y353" s="116">
        <f t="shared" si="88"/>
        <v>0</v>
      </c>
      <c r="AQ353" s="3"/>
    </row>
    <row r="354" spans="3:43" x14ac:dyDescent="0.25">
      <c r="E354" s="27"/>
      <c r="F354" s="62" t="s">
        <v>248</v>
      </c>
      <c r="G354" s="62" t="s">
        <v>207</v>
      </c>
      <c r="J354" s="319"/>
      <c r="K354" s="318">
        <f t="shared" si="87"/>
        <v>3650.9029083705209</v>
      </c>
      <c r="L354" s="318">
        <f t="shared" si="87"/>
        <v>18.320559167638546</v>
      </c>
      <c r="M354" s="318">
        <f t="shared" si="87"/>
        <v>2128.0841345166109</v>
      </c>
      <c r="N354" s="318">
        <f t="shared" si="87"/>
        <v>820.44883773456263</v>
      </c>
      <c r="O354" s="318">
        <f t="shared" si="87"/>
        <v>313.32714758308515</v>
      </c>
      <c r="P354" s="318">
        <f t="shared" si="87"/>
        <v>2826.9476102438093</v>
      </c>
      <c r="Q354" s="319"/>
      <c r="R354" s="318">
        <f t="shared" si="88"/>
        <v>3399.1683782303821</v>
      </c>
      <c r="S354" s="318">
        <f t="shared" si="88"/>
        <v>0</v>
      </c>
      <c r="T354" s="318">
        <f t="shared" si="88"/>
        <v>35037.946381390975</v>
      </c>
      <c r="U354" s="318">
        <f t="shared" si="88"/>
        <v>0</v>
      </c>
      <c r="V354" s="318">
        <f t="shared" si="88"/>
        <v>8049.4903233323284</v>
      </c>
      <c r="W354" s="318">
        <f t="shared" si="88"/>
        <v>0</v>
      </c>
      <c r="X354" s="318">
        <f t="shared" si="88"/>
        <v>313977.55254490761</v>
      </c>
      <c r="Y354" s="318">
        <f t="shared" si="88"/>
        <v>0</v>
      </c>
      <c r="AQ354" s="3"/>
    </row>
    <row r="355" spans="3:43" x14ac:dyDescent="0.25">
      <c r="E355" s="27"/>
      <c r="F355" s="62" t="s">
        <v>249</v>
      </c>
      <c r="G355" s="62" t="s">
        <v>207</v>
      </c>
      <c r="J355" s="319"/>
      <c r="K355" s="318">
        <f t="shared" si="87"/>
        <v>22665.009137902991</v>
      </c>
      <c r="L355" s="318">
        <f t="shared" si="87"/>
        <v>15.830130281755588</v>
      </c>
      <c r="M355" s="318">
        <f t="shared" si="87"/>
        <v>9268.7388560225172</v>
      </c>
      <c r="N355" s="318">
        <f t="shared" si="87"/>
        <v>884.59690124142674</v>
      </c>
      <c r="O355" s="318">
        <f t="shared" si="87"/>
        <v>307.93526489487624</v>
      </c>
      <c r="P355" s="318">
        <f t="shared" si="87"/>
        <v>3519.5482303379886</v>
      </c>
      <c r="Q355" s="319"/>
      <c r="R355" s="318">
        <f t="shared" si="88"/>
        <v>1540.1108270447269</v>
      </c>
      <c r="S355" s="318">
        <f t="shared" si="88"/>
        <v>0</v>
      </c>
      <c r="T355" s="318">
        <f t="shared" si="88"/>
        <v>27647.227071452227</v>
      </c>
      <c r="U355" s="318">
        <f t="shared" si="88"/>
        <v>0</v>
      </c>
      <c r="V355" s="318">
        <f t="shared" si="88"/>
        <v>6887.4821665119889</v>
      </c>
      <c r="W355" s="318">
        <f t="shared" si="88"/>
        <v>0</v>
      </c>
      <c r="X355" s="318">
        <f t="shared" si="88"/>
        <v>227561.97539084984</v>
      </c>
      <c r="Y355" s="318">
        <f t="shared" si="88"/>
        <v>0</v>
      </c>
      <c r="AQ355" s="3"/>
    </row>
    <row r="356" spans="3:43" x14ac:dyDescent="0.25">
      <c r="E356" s="27"/>
      <c r="F356" s="62" t="s">
        <v>212</v>
      </c>
      <c r="G356" s="62" t="s">
        <v>212</v>
      </c>
      <c r="J356" s="319"/>
      <c r="K356" s="318">
        <f t="shared" si="87"/>
        <v>0</v>
      </c>
      <c r="L356" s="318">
        <f t="shared" si="87"/>
        <v>36.416000000000004</v>
      </c>
      <c r="M356" s="318">
        <f t="shared" si="87"/>
        <v>0</v>
      </c>
      <c r="N356" s="318">
        <f t="shared" si="87"/>
        <v>82</v>
      </c>
      <c r="O356" s="318">
        <f t="shared" si="87"/>
        <v>8</v>
      </c>
      <c r="P356" s="318">
        <f t="shared" si="87"/>
        <v>138</v>
      </c>
      <c r="Q356" s="319"/>
      <c r="R356" s="318">
        <f t="shared" si="88"/>
        <v>0</v>
      </c>
      <c r="S356" s="318">
        <f t="shared" si="88"/>
        <v>0</v>
      </c>
      <c r="T356" s="318">
        <f t="shared" si="88"/>
        <v>895.09562841530055</v>
      </c>
      <c r="U356" s="318">
        <f t="shared" si="88"/>
        <v>0</v>
      </c>
      <c r="V356" s="318">
        <f t="shared" si="88"/>
        <v>119.7110655737705</v>
      </c>
      <c r="W356" s="318">
        <f t="shared" si="88"/>
        <v>0</v>
      </c>
      <c r="X356" s="318">
        <f t="shared" si="88"/>
        <v>290.74863387978138</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1922</v>
      </c>
      <c r="O357" s="318">
        <f t="shared" si="87"/>
        <v>700</v>
      </c>
      <c r="P357" s="318">
        <f t="shared" si="87"/>
        <v>17492</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403.97556976089811</v>
      </c>
      <c r="O359" s="90">
        <f t="shared" si="87"/>
        <v>516.39954065761697</v>
      </c>
      <c r="P359" s="90">
        <f t="shared" si="87"/>
        <v>350.06282748865004</v>
      </c>
      <c r="Q359" s="71"/>
      <c r="R359" s="90">
        <f t="shared" si="88"/>
        <v>0</v>
      </c>
      <c r="S359" s="90">
        <f t="shared" si="88"/>
        <v>0</v>
      </c>
      <c r="T359" s="90">
        <f t="shared" si="88"/>
        <v>5029.6458499999999</v>
      </c>
      <c r="U359" s="90">
        <f t="shared" si="88"/>
        <v>0</v>
      </c>
      <c r="V359" s="90">
        <f t="shared" si="88"/>
        <v>1512.566</v>
      </c>
      <c r="W359" s="90">
        <f t="shared" si="88"/>
        <v>0</v>
      </c>
      <c r="X359" s="90">
        <f t="shared" si="88"/>
        <v>8507.3123333333333</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1930.8962035229433</v>
      </c>
      <c r="K364" s="73"/>
      <c r="L364" s="116">
        <f t="shared" ref="L364:L370" si="90">(1 - L315) * L114</f>
        <v>3.4678496302275295</v>
      </c>
      <c r="M364" s="73"/>
      <c r="N364" s="116">
        <f t="shared" ref="N364:Q370" si="91">(1 - N315) * N114</f>
        <v>45.680983860308693</v>
      </c>
      <c r="O364" s="116">
        <f t="shared" si="91"/>
        <v>0</v>
      </c>
      <c r="P364" s="116">
        <f t="shared" si="91"/>
        <v>0</v>
      </c>
      <c r="Q364" s="116">
        <f t="shared" si="91"/>
        <v>0.45647967018345065</v>
      </c>
      <c r="R364" s="73"/>
      <c r="S364" s="73"/>
      <c r="T364" s="73"/>
      <c r="U364" s="73"/>
      <c r="V364" s="73"/>
      <c r="W364" s="73"/>
      <c r="X364" s="73"/>
      <c r="Y364" s="73"/>
      <c r="AQ364" s="3"/>
    </row>
    <row r="365" spans="3:43" x14ac:dyDescent="0.25">
      <c r="E365" s="27"/>
      <c r="F365" s="62" t="s">
        <v>248</v>
      </c>
      <c r="G365" s="62" t="s">
        <v>207</v>
      </c>
      <c r="J365" s="318">
        <f t="shared" si="89"/>
        <v>9328.6872822362566</v>
      </c>
      <c r="K365" s="319"/>
      <c r="L365" s="318">
        <f t="shared" si="90"/>
        <v>30.009077123917862</v>
      </c>
      <c r="M365" s="319"/>
      <c r="N365" s="318">
        <f t="shared" si="91"/>
        <v>242.26389277171404</v>
      </c>
      <c r="O365" s="318">
        <f t="shared" si="91"/>
        <v>0</v>
      </c>
      <c r="P365" s="318">
        <f t="shared" si="91"/>
        <v>0</v>
      </c>
      <c r="Q365" s="318">
        <f t="shared" si="91"/>
        <v>59.397188351864095</v>
      </c>
      <c r="R365" s="319"/>
      <c r="S365" s="319"/>
      <c r="T365" s="319"/>
      <c r="U365" s="319"/>
      <c r="V365" s="319"/>
      <c r="W365" s="319"/>
      <c r="X365" s="319"/>
      <c r="Y365" s="319"/>
      <c r="AQ365" s="3"/>
    </row>
    <row r="366" spans="3:43" x14ac:dyDescent="0.25">
      <c r="E366" s="27"/>
      <c r="F366" s="62" t="s">
        <v>249</v>
      </c>
      <c r="G366" s="62" t="s">
        <v>207</v>
      </c>
      <c r="J366" s="318">
        <f t="shared" si="89"/>
        <v>11026.837677935682</v>
      </c>
      <c r="K366" s="319"/>
      <c r="L366" s="318">
        <f t="shared" si="90"/>
        <v>20.705589362793557</v>
      </c>
      <c r="M366" s="319"/>
      <c r="N366" s="318">
        <f t="shared" si="91"/>
        <v>203.59730305485462</v>
      </c>
      <c r="O366" s="318">
        <f t="shared" si="91"/>
        <v>0</v>
      </c>
      <c r="P366" s="318">
        <f t="shared" si="91"/>
        <v>0</v>
      </c>
      <c r="Q366" s="318">
        <f t="shared" si="91"/>
        <v>77.890017140019779</v>
      </c>
      <c r="R366" s="319"/>
      <c r="S366" s="319"/>
      <c r="T366" s="319"/>
      <c r="U366" s="319"/>
      <c r="V366" s="319"/>
      <c r="W366" s="319"/>
      <c r="X366" s="319"/>
      <c r="Y366" s="319"/>
      <c r="AQ366" s="3"/>
    </row>
    <row r="367" spans="3:43" x14ac:dyDescent="0.25">
      <c r="E367" s="27"/>
      <c r="F367" s="62" t="s">
        <v>212</v>
      </c>
      <c r="G367" s="62" t="s">
        <v>212</v>
      </c>
      <c r="J367" s="318">
        <f t="shared" si="89"/>
        <v>7466.3607155773243</v>
      </c>
      <c r="K367" s="319"/>
      <c r="L367" s="318">
        <f t="shared" si="90"/>
        <v>73.60382331595207</v>
      </c>
      <c r="M367" s="319"/>
      <c r="N367" s="318">
        <f t="shared" si="91"/>
        <v>10.71541775675637</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580.95713901769341</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5.5155074802859723</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130.52772349641648</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3275.404006492462</v>
      </c>
      <c r="K373" s="73"/>
      <c r="L373" s="116">
        <f t="shared" ref="L373:L379" si="93">(1 - L324) * L161</f>
        <v>26.467091504374775</v>
      </c>
      <c r="M373" s="73"/>
      <c r="N373" s="116">
        <f t="shared" ref="N373:Q379" si="94">(1 - N324) * N161</f>
        <v>613.81360883182219</v>
      </c>
      <c r="O373" s="116">
        <f t="shared" si="94"/>
        <v>33.657156177421982</v>
      </c>
      <c r="P373" s="116">
        <f t="shared" si="94"/>
        <v>121.3387867564274</v>
      </c>
      <c r="Q373" s="116">
        <f t="shared" si="94"/>
        <v>5.5808383872314127E-2</v>
      </c>
      <c r="R373" s="73"/>
      <c r="S373" s="73"/>
      <c r="T373" s="73"/>
      <c r="U373" s="73"/>
      <c r="V373" s="73"/>
      <c r="W373" s="73"/>
      <c r="X373" s="73"/>
      <c r="Y373" s="73"/>
      <c r="AQ373" s="3"/>
    </row>
    <row r="374" spans="5:43" x14ac:dyDescent="0.25">
      <c r="E374" s="27"/>
      <c r="F374" s="62" t="s">
        <v>248</v>
      </c>
      <c r="G374" s="62" t="s">
        <v>207</v>
      </c>
      <c r="J374" s="318">
        <f t="shared" si="92"/>
        <v>19429.174014271754</v>
      </c>
      <c r="K374" s="319"/>
      <c r="L374" s="318">
        <f t="shared" si="93"/>
        <v>151.33343340369427</v>
      </c>
      <c r="M374" s="319"/>
      <c r="N374" s="318">
        <f t="shared" si="94"/>
        <v>4150.0565455568667</v>
      </c>
      <c r="O374" s="318">
        <f t="shared" si="94"/>
        <v>88.841335585271125</v>
      </c>
      <c r="P374" s="318">
        <f t="shared" si="94"/>
        <v>859.04007777990432</v>
      </c>
      <c r="Q374" s="318">
        <f t="shared" si="94"/>
        <v>223.03753484978617</v>
      </c>
      <c r="R374" s="319"/>
      <c r="S374" s="319"/>
      <c r="T374" s="319"/>
      <c r="U374" s="319"/>
      <c r="V374" s="319"/>
      <c r="W374" s="319"/>
      <c r="X374" s="319"/>
      <c r="Y374" s="319"/>
      <c r="AQ374" s="3"/>
    </row>
    <row r="375" spans="5:43" x14ac:dyDescent="0.25">
      <c r="E375" s="27"/>
      <c r="F375" s="62" t="s">
        <v>249</v>
      </c>
      <c r="G375" s="62" t="s">
        <v>207</v>
      </c>
      <c r="J375" s="318">
        <f t="shared" si="92"/>
        <v>20112.710716480702</v>
      </c>
      <c r="K375" s="319"/>
      <c r="L375" s="318">
        <f t="shared" si="93"/>
        <v>102.28227755539849</v>
      </c>
      <c r="M375" s="319"/>
      <c r="N375" s="318">
        <f t="shared" si="94"/>
        <v>4229.8285942501825</v>
      </c>
      <c r="O375" s="318">
        <f t="shared" si="94"/>
        <v>115.50537228319884</v>
      </c>
      <c r="P375" s="318">
        <f t="shared" si="94"/>
        <v>1074.9623263805427</v>
      </c>
      <c r="Q375" s="318">
        <f t="shared" si="94"/>
        <v>288.00945251345939</v>
      </c>
      <c r="R375" s="319"/>
      <c r="S375" s="319"/>
      <c r="T375" s="319"/>
      <c r="U375" s="319"/>
      <c r="V375" s="319"/>
      <c r="W375" s="319"/>
      <c r="X375" s="319"/>
      <c r="Y375" s="319"/>
      <c r="AQ375" s="3"/>
    </row>
    <row r="376" spans="5:43" x14ac:dyDescent="0.25">
      <c r="E376" s="27"/>
      <c r="F376" s="62" t="s">
        <v>212</v>
      </c>
      <c r="G376" s="62" t="s">
        <v>212</v>
      </c>
      <c r="J376" s="318">
        <f t="shared" si="92"/>
        <v>17493.993055723651</v>
      </c>
      <c r="K376" s="319"/>
      <c r="L376" s="318">
        <f t="shared" si="93"/>
        <v>170.01928058060255</v>
      </c>
      <c r="M376" s="319"/>
      <c r="N376" s="318">
        <f t="shared" si="94"/>
        <v>71.437144294041047</v>
      </c>
      <c r="O376" s="318">
        <f t="shared" si="94"/>
        <v>1.3112618643644993</v>
      </c>
      <c r="P376" s="318">
        <f t="shared" si="94"/>
        <v>3.1407964632709642</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5584.9423869620459</v>
      </c>
      <c r="O377" s="318">
        <f t="shared" si="94"/>
        <v>197.76232209173631</v>
      </c>
      <c r="P377" s="318">
        <f t="shared" si="94"/>
        <v>1049.9815673203634</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14.926525704398211</v>
      </c>
      <c r="O378" s="318">
        <f t="shared" si="94"/>
        <v>0</v>
      </c>
      <c r="P378" s="318">
        <f t="shared" si="94"/>
        <v>9.0667595730506964E-2</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434.21813516357349</v>
      </c>
      <c r="O379" s="90">
        <f t="shared" si="94"/>
        <v>8.5082702540724657</v>
      </c>
      <c r="P379" s="90">
        <f t="shared" si="94"/>
        <v>45.712056700251324</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436266.94082241307</v>
      </c>
      <c r="K382" s="73"/>
      <c r="L382" s="116">
        <f t="shared" ref="L382:L388" si="96">L67+L364+L373</f>
        <v>6075.4921681845308</v>
      </c>
      <c r="M382" s="73"/>
      <c r="N382" s="116">
        <f t="shared" ref="N382:Q388" si="97">N67+N364+N373</f>
        <v>26955.264193387655</v>
      </c>
      <c r="O382" s="116">
        <f t="shared" si="97"/>
        <v>2767.4827734775422</v>
      </c>
      <c r="P382" s="116">
        <f t="shared" si="97"/>
        <v>12427.671426059296</v>
      </c>
      <c r="Q382" s="116">
        <f t="shared" si="97"/>
        <v>3264.7412311379549</v>
      </c>
      <c r="R382" s="73"/>
      <c r="S382" s="73"/>
      <c r="T382" s="73"/>
      <c r="U382" s="73"/>
      <c r="V382" s="73"/>
      <c r="W382" s="73"/>
      <c r="X382" s="73"/>
      <c r="Y382" s="73"/>
      <c r="AQ382" s="3"/>
    </row>
    <row r="383" spans="5:43" x14ac:dyDescent="0.25">
      <c r="E383" s="27"/>
      <c r="F383" s="62" t="s">
        <v>248</v>
      </c>
      <c r="G383" s="62" t="s">
        <v>207</v>
      </c>
      <c r="J383" s="318">
        <f t="shared" si="95"/>
        <v>2342501.1192728681</v>
      </c>
      <c r="K383" s="319"/>
      <c r="L383" s="318">
        <f t="shared" si="96"/>
        <v>49074.413197851318</v>
      </c>
      <c r="M383" s="319"/>
      <c r="N383" s="318">
        <f t="shared" si="97"/>
        <v>193063.65725933923</v>
      </c>
      <c r="O383" s="318">
        <f t="shared" si="97"/>
        <v>20090.990391482308</v>
      </c>
      <c r="P383" s="318">
        <f t="shared" si="97"/>
        <v>86522.097918281506</v>
      </c>
      <c r="Q383" s="318">
        <f t="shared" si="97"/>
        <v>35248.833936645067</v>
      </c>
      <c r="R383" s="319"/>
      <c r="S383" s="319"/>
      <c r="T383" s="319"/>
      <c r="U383" s="319"/>
      <c r="V383" s="319"/>
      <c r="W383" s="319"/>
      <c r="X383" s="319"/>
      <c r="Y383" s="319"/>
      <c r="AQ383" s="3"/>
    </row>
    <row r="384" spans="5:43" x14ac:dyDescent="0.25">
      <c r="E384" s="27"/>
      <c r="F384" s="62" t="s">
        <v>249</v>
      </c>
      <c r="G384" s="62" t="s">
        <v>207</v>
      </c>
      <c r="J384" s="318">
        <f t="shared" si="95"/>
        <v>2948304.2302713506</v>
      </c>
      <c r="K384" s="319"/>
      <c r="L384" s="318">
        <f t="shared" si="96"/>
        <v>42369.715806455381</v>
      </c>
      <c r="M384" s="319"/>
      <c r="N384" s="318">
        <f t="shared" si="97"/>
        <v>207856.32349782495</v>
      </c>
      <c r="O384" s="318">
        <f t="shared" si="97"/>
        <v>19773.447926913479</v>
      </c>
      <c r="P384" s="318">
        <f t="shared" si="97"/>
        <v>107725.42253843795</v>
      </c>
      <c r="Q384" s="318">
        <f t="shared" si="97"/>
        <v>77152.380652896521</v>
      </c>
      <c r="R384" s="319"/>
      <c r="S384" s="319"/>
      <c r="T384" s="319"/>
      <c r="U384" s="319"/>
      <c r="V384" s="319"/>
      <c r="W384" s="319"/>
      <c r="X384" s="319"/>
      <c r="Y384" s="319"/>
      <c r="AQ384" s="3"/>
    </row>
    <row r="385" spans="3:43" x14ac:dyDescent="0.25">
      <c r="E385" s="27"/>
      <c r="F385" s="62" t="s">
        <v>212</v>
      </c>
      <c r="G385" s="62" t="s">
        <v>212</v>
      </c>
      <c r="J385" s="318">
        <f t="shared" si="95"/>
        <v>1524531.5304561809</v>
      </c>
      <c r="K385" s="319"/>
      <c r="L385" s="318">
        <f t="shared" si="96"/>
        <v>61995.549799636319</v>
      </c>
      <c r="M385" s="319"/>
      <c r="N385" s="318">
        <f t="shared" si="97"/>
        <v>4185.0622487184864</v>
      </c>
      <c r="O385" s="318">
        <f t="shared" si="97"/>
        <v>353.26718055987567</v>
      </c>
      <c r="P385" s="318">
        <f t="shared" si="97"/>
        <v>331.60534735222399</v>
      </c>
      <c r="Q385" s="318">
        <f t="shared" si="97"/>
        <v>2452</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195347.6412205903</v>
      </c>
      <c r="O386" s="318">
        <f t="shared" si="97"/>
        <v>19773.885021463684</v>
      </c>
      <c r="P386" s="318">
        <f t="shared" si="97"/>
        <v>78254.304634821136</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4142.8332293893318</v>
      </c>
      <c r="O387" s="318">
        <f t="shared" si="97"/>
        <v>250.19002889843236</v>
      </c>
      <c r="P387" s="318">
        <f t="shared" si="97"/>
        <v>546.09313836370836</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31092.460287094938</v>
      </c>
      <c r="O388" s="90">
        <f t="shared" si="97"/>
        <v>3792.8018609489318</v>
      </c>
      <c r="P388" s="90">
        <f t="shared" si="97"/>
        <v>13078.250462014796</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13.866256049145191</v>
      </c>
      <c r="M393" s="73"/>
      <c r="N393" s="116">
        <f t="shared" ref="N393:P399" si="99">(1 - N315) * N123</f>
        <v>52.345503700023656</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119.99180805642052</v>
      </c>
      <c r="M394" s="319"/>
      <c r="N394" s="318">
        <f t="shared" si="99"/>
        <v>277.6084143512183</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82.791653147346807</v>
      </c>
      <c r="M395" s="319"/>
      <c r="N395" s="318">
        <f t="shared" si="99"/>
        <v>233.30065335201195</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55.462710489169453</v>
      </c>
      <c r="M396" s="319"/>
      <c r="N396" s="318">
        <f t="shared" si="99"/>
        <v>6.6087474997253759</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898.41656520893321</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8.529412848254518</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149.57075911786555</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105.82911798621923</v>
      </c>
      <c r="M402" s="73"/>
      <c r="N402" s="116">
        <f t="shared" ref="N402:P408" si="101">(1 - N324) * N170</f>
        <v>703.36450349854385</v>
      </c>
      <c r="O402" s="116">
        <f t="shared" si="101"/>
        <v>82.684028715237716</v>
      </c>
      <c r="P402" s="116">
        <f t="shared" si="101"/>
        <v>368.62070043074533</v>
      </c>
      <c r="Q402" s="73"/>
      <c r="R402" s="73"/>
      <c r="S402" s="73"/>
      <c r="T402" s="73"/>
      <c r="U402" s="73"/>
      <c r="V402" s="73"/>
      <c r="W402" s="73"/>
      <c r="X402" s="73"/>
      <c r="Y402" s="73"/>
      <c r="AQ402" s="3"/>
    </row>
    <row r="403" spans="5:43" x14ac:dyDescent="0.25">
      <c r="E403" s="27"/>
      <c r="F403" s="62" t="s">
        <v>248</v>
      </c>
      <c r="G403" s="62" t="s">
        <v>207</v>
      </c>
      <c r="J403" s="319"/>
      <c r="K403" s="319"/>
      <c r="L403" s="318">
        <f t="shared" si="100"/>
        <v>605.10932137337409</v>
      </c>
      <c r="M403" s="319"/>
      <c r="N403" s="318">
        <f t="shared" si="101"/>
        <v>4755.5192971556635</v>
      </c>
      <c r="O403" s="318">
        <f t="shared" si="101"/>
        <v>218.25253161348013</v>
      </c>
      <c r="P403" s="318">
        <f t="shared" si="101"/>
        <v>2609.7174995244181</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408.97743590451967</v>
      </c>
      <c r="M404" s="319"/>
      <c r="N404" s="318">
        <f t="shared" si="101"/>
        <v>4846.929501515614</v>
      </c>
      <c r="O404" s="318">
        <f t="shared" si="101"/>
        <v>283.75687679266565</v>
      </c>
      <c r="P404" s="318">
        <f t="shared" si="101"/>
        <v>3265.6776639978175</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128.11467817290864</v>
      </c>
      <c r="M405" s="319"/>
      <c r="N405" s="318">
        <f t="shared" si="101"/>
        <v>44.058949399624304</v>
      </c>
      <c r="O405" s="318">
        <f t="shared" si="101"/>
        <v>1.7359318999825473</v>
      </c>
      <c r="P405" s="318">
        <f t="shared" si="101"/>
        <v>2.7197226517115602</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8636.7899096105393</v>
      </c>
      <c r="O406" s="318">
        <f t="shared" si="101"/>
        <v>567.69455677486417</v>
      </c>
      <c r="P406" s="318">
        <f t="shared" si="101"/>
        <v>3115.7752805016612</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23.08300742550971</v>
      </c>
      <c r="O407" s="318">
        <f t="shared" si="101"/>
        <v>0</v>
      </c>
      <c r="P407" s="318">
        <f t="shared" si="101"/>
        <v>0.26905220273589531</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497.56737005332565</v>
      </c>
      <c r="O408" s="90">
        <f t="shared" si="101"/>
        <v>20.901886609084752</v>
      </c>
      <c r="P408" s="90">
        <f t="shared" si="101"/>
        <v>138.87076679612517</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24302.017212672254</v>
      </c>
      <c r="M411" s="73"/>
      <c r="N411" s="116">
        <f t="shared" ref="N411:P417" si="103">N76+N393+N402</f>
        <v>30951.013982957273</v>
      </c>
      <c r="O411" s="116">
        <f t="shared" si="103"/>
        <v>6791.2683303010836</v>
      </c>
      <c r="P411" s="116">
        <f t="shared" si="103"/>
        <v>38231.05129426629</v>
      </c>
      <c r="Q411" s="73"/>
      <c r="R411" s="73"/>
      <c r="S411" s="73"/>
      <c r="T411" s="73"/>
      <c r="U411" s="73"/>
      <c r="V411" s="73"/>
      <c r="W411" s="73"/>
      <c r="X411" s="73"/>
      <c r="Y411" s="73"/>
      <c r="AQ411" s="3"/>
    </row>
    <row r="412" spans="5:43" x14ac:dyDescent="0.25">
      <c r="E412" s="27"/>
      <c r="F412" s="62" t="s">
        <v>248</v>
      </c>
      <c r="G412" s="62" t="s">
        <v>207</v>
      </c>
      <c r="J412" s="319"/>
      <c r="K412" s="319"/>
      <c r="L412" s="318">
        <f t="shared" si="102"/>
        <v>196298.13544789562</v>
      </c>
      <c r="M412" s="319"/>
      <c r="N412" s="318">
        <f t="shared" si="103"/>
        <v>221683.50354505866</v>
      </c>
      <c r="O412" s="318">
        <f t="shared" si="103"/>
        <v>49301.889141504827</v>
      </c>
      <c r="P412" s="318">
        <f t="shared" si="103"/>
        <v>266166.02440310939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169479.33025084515</v>
      </c>
      <c r="M413" s="319"/>
      <c r="N413" s="318">
        <f t="shared" si="103"/>
        <v>238669.751281295</v>
      </c>
      <c r="O413" s="318">
        <f t="shared" si="103"/>
        <v>48522.738905832433</v>
      </c>
      <c r="P413" s="318">
        <f t="shared" si="103"/>
        <v>331393.13577310927</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46742.96531378205</v>
      </c>
      <c r="M414" s="319"/>
      <c r="N414" s="318">
        <f t="shared" si="103"/>
        <v>2606.4470214177468</v>
      </c>
      <c r="O414" s="318">
        <f t="shared" si="103"/>
        <v>470.97302880938088</v>
      </c>
      <c r="P414" s="318">
        <f t="shared" si="103"/>
        <v>402.04946561928841</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303945.01687113201</v>
      </c>
      <c r="O415" s="318">
        <f t="shared" si="103"/>
        <v>56638.835565680158</v>
      </c>
      <c r="P415" s="318">
        <f t="shared" si="103"/>
        <v>269904.28973550093</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6406.6516274758105</v>
      </c>
      <c r="O416" s="318">
        <f t="shared" si="103"/>
        <v>718.19301099782604</v>
      </c>
      <c r="P416" s="318">
        <f t="shared" si="103"/>
        <v>1620.5079730186008</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35675.654431876108</v>
      </c>
      <c r="O417" s="90">
        <f t="shared" si="103"/>
        <v>9608.1599065386254</v>
      </c>
      <c r="P417" s="90">
        <f t="shared" si="103"/>
        <v>39997.258612010824</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13.657257182768785</v>
      </c>
      <c r="M422" s="73"/>
      <c r="N422" s="116">
        <f t="shared" ref="N422:P428" si="105">(1 - N315) * N132</f>
        <v>26.113949317707974</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118.18323393451161</v>
      </c>
      <c r="M423" s="319"/>
      <c r="N423" s="318">
        <f t="shared" si="105"/>
        <v>138.49235464580531</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81.543777614694235</v>
      </c>
      <c r="M424" s="319"/>
      <c r="N424" s="318">
        <f t="shared" si="105"/>
        <v>116.38824744788622</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23.157160459217756</v>
      </c>
      <c r="M425" s="319"/>
      <c r="N425" s="318">
        <f t="shared" si="105"/>
        <v>2.1974765348881085</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485.37182302182413</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4.6080368770808375</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74.617358644564604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104.2340107265276</v>
      </c>
      <c r="M431" s="73"/>
      <c r="N431" s="116">
        <f t="shared" ref="N431:P437" si="107">(1 - N324) * N179</f>
        <v>350.89212440279766</v>
      </c>
      <c r="O431" s="116">
        <f t="shared" si="107"/>
        <v>84.872809344122032</v>
      </c>
      <c r="P431" s="116">
        <f t="shared" si="107"/>
        <v>251.24193846976996</v>
      </c>
      <c r="Q431" s="73"/>
      <c r="R431" s="73"/>
      <c r="S431" s="73"/>
      <c r="T431" s="73"/>
      <c r="U431" s="73"/>
      <c r="V431" s="73"/>
      <c r="W431" s="73"/>
      <c r="X431" s="73"/>
      <c r="Y431" s="73"/>
      <c r="AQ431" s="3"/>
    </row>
    <row r="432" spans="3:43" x14ac:dyDescent="0.25">
      <c r="E432" s="27"/>
      <c r="F432" s="62" t="s">
        <v>248</v>
      </c>
      <c r="G432" s="62" t="s">
        <v>207</v>
      </c>
      <c r="J432" s="319"/>
      <c r="K432" s="319"/>
      <c r="L432" s="318">
        <f t="shared" si="106"/>
        <v>595.9888232553094</v>
      </c>
      <c r="M432" s="319"/>
      <c r="N432" s="318">
        <f t="shared" si="107"/>
        <v>2372.4175168315192</v>
      </c>
      <c r="O432" s="318">
        <f t="shared" si="107"/>
        <v>224.03003085756941</v>
      </c>
      <c r="P432" s="318">
        <f t="shared" si="107"/>
        <v>1778.7131397472342</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402.81313169907105</v>
      </c>
      <c r="M433" s="319"/>
      <c r="N433" s="318">
        <f t="shared" si="107"/>
        <v>2418.0199329904453</v>
      </c>
      <c r="O433" s="318">
        <f t="shared" si="107"/>
        <v>291.26838251979336</v>
      </c>
      <c r="P433" s="318">
        <f t="shared" si="107"/>
        <v>2225.7979157477853</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53.491294122930185</v>
      </c>
      <c r="M434" s="319"/>
      <c r="N434" s="318">
        <f t="shared" si="107"/>
        <v>14.650053956747504</v>
      </c>
      <c r="O434" s="318">
        <f t="shared" si="107"/>
        <v>1.1585296585720435</v>
      </c>
      <c r="P434" s="318">
        <f t="shared" si="107"/>
        <v>0.84214762311880798</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4666.0476062229227</v>
      </c>
      <c r="O435" s="318">
        <f t="shared" si="107"/>
        <v>599.49553319162567</v>
      </c>
      <c r="P435" s="318">
        <f t="shared" si="107"/>
        <v>1919.5732159450013</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12.470653178952034</v>
      </c>
      <c r="O436" s="318">
        <f t="shared" si="107"/>
        <v>0</v>
      </c>
      <c r="P436" s="318">
        <f t="shared" si="107"/>
        <v>0.16575823208266627</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248.22474071850263</v>
      </c>
      <c r="O437" s="90">
        <f t="shared" si="107"/>
        <v>21.455193520080371</v>
      </c>
      <c r="P437" s="90">
        <f t="shared" si="107"/>
        <v>94.650573355949774</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23935.725545324774</v>
      </c>
      <c r="M440" s="73"/>
      <c r="N440" s="116">
        <f t="shared" ref="N440:P446" si="109">N85+N422+N431</f>
        <v>15456.463651519116</v>
      </c>
      <c r="O440" s="116">
        <f t="shared" si="109"/>
        <v>6954.2973846802042</v>
      </c>
      <c r="P440" s="116">
        <f t="shared" si="109"/>
        <v>26119.281998829654</v>
      </c>
      <c r="Q440" s="73"/>
      <c r="R440" s="73"/>
      <c r="S440" s="73"/>
      <c r="T440" s="73"/>
      <c r="U440" s="73"/>
      <c r="V440" s="73"/>
      <c r="W440" s="73"/>
      <c r="X440" s="73"/>
      <c r="Y440" s="73"/>
      <c r="AQ440" s="3"/>
    </row>
    <row r="441" spans="3:43" x14ac:dyDescent="0.25">
      <c r="E441" s="27"/>
      <c r="F441" s="62" t="s">
        <v>248</v>
      </c>
      <c r="G441" s="62" t="s">
        <v>207</v>
      </c>
      <c r="J441" s="319"/>
      <c r="K441" s="319"/>
      <c r="L441" s="318">
        <f t="shared" si="108"/>
        <v>193339.43573580275</v>
      </c>
      <c r="M441" s="319"/>
      <c r="N441" s="318">
        <f t="shared" si="109"/>
        <v>110705.55345641846</v>
      </c>
      <c r="O441" s="318">
        <f t="shared" si="109"/>
        <v>50484.461206351356</v>
      </c>
      <c r="P441" s="318">
        <f t="shared" si="109"/>
        <v>181843.3576491898</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166924.85644254976</v>
      </c>
      <c r="M442" s="319"/>
      <c r="N442" s="318">
        <f t="shared" si="109"/>
        <v>119188.41760097929</v>
      </c>
      <c r="O442" s="318">
        <f t="shared" si="109"/>
        <v>49686.794136164681</v>
      </c>
      <c r="P442" s="318">
        <f t="shared" si="109"/>
        <v>226406.18195724417</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19516.434349566716</v>
      </c>
      <c r="M443" s="319"/>
      <c r="N443" s="318">
        <f t="shared" si="109"/>
        <v>862.33053222450167</v>
      </c>
      <c r="O443" s="318">
        <f t="shared" si="109"/>
        <v>314.65367373329923</v>
      </c>
      <c r="P443" s="318">
        <f t="shared" si="109"/>
        <v>125.11176346587104</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164181.94538331224</v>
      </c>
      <c r="O444" s="318">
        <f t="shared" si="109"/>
        <v>59823.379890739649</v>
      </c>
      <c r="P444" s="318">
        <f t="shared" si="109"/>
        <v>167108.73753079565</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3461.2097553772383</v>
      </c>
      <c r="O445" s="318">
        <f t="shared" si="109"/>
        <v>758.42457343375474</v>
      </c>
      <c r="P445" s="318">
        <f t="shared" si="109"/>
        <v>998.36587083102791</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17852.905810483287</v>
      </c>
      <c r="O446" s="90">
        <f t="shared" si="109"/>
        <v>10007.570735374358</v>
      </c>
      <c r="P446" s="90">
        <f t="shared" si="109"/>
        <v>27326.351162838015</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45.339125593256128</v>
      </c>
      <c r="M451" s="73"/>
      <c r="N451" s="116">
        <f t="shared" ref="N451:P457" si="111">(1 - N315) * N141</f>
        <v>30.991580999175429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392.34265084606676</v>
      </c>
      <c r="M452" s="319"/>
      <c r="N452" s="318">
        <f t="shared" si="111"/>
        <v>164.36031848547384</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270.70761904416582</v>
      </c>
      <c r="M453" s="319"/>
      <c r="N453" s="318">
        <f t="shared" si="111"/>
        <v>138.12754839373451</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23.385870198486106</v>
      </c>
      <c r="M454" s="319"/>
      <c r="N454" s="318">
        <f t="shared" si="111"/>
        <v>1.3897407293661181</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576.6151671557933</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5.474285543803715</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88.554583844942385</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346.03426150467698</v>
      </c>
      <c r="M460" s="73"/>
      <c r="N460" s="116">
        <f t="shared" ref="N460:P466" si="113">(1 - N324) * N188</f>
        <v>416.43267217447908</v>
      </c>
      <c r="O460" s="116">
        <f t="shared" si="113"/>
        <v>349.21767799918206</v>
      </c>
      <c r="P460" s="116">
        <f t="shared" si="113"/>
        <v>671.58635984188766</v>
      </c>
      <c r="Q460" s="73"/>
      <c r="R460" s="73"/>
      <c r="S460" s="73"/>
      <c r="T460" s="73"/>
      <c r="U460" s="73"/>
      <c r="V460" s="73"/>
      <c r="W460" s="73"/>
      <c r="X460" s="73"/>
      <c r="Y460" s="73"/>
      <c r="AQ460" s="3"/>
    </row>
    <row r="461" spans="3:43" x14ac:dyDescent="0.25">
      <c r="E461" s="27"/>
      <c r="F461" s="62" t="s">
        <v>248</v>
      </c>
      <c r="G461" s="62" t="s">
        <v>207</v>
      </c>
      <c r="J461" s="319"/>
      <c r="K461" s="319"/>
      <c r="L461" s="318">
        <f t="shared" si="112"/>
        <v>1978.5533616400137</v>
      </c>
      <c r="M461" s="319"/>
      <c r="N461" s="318">
        <f t="shared" si="113"/>
        <v>2815.5438590397011</v>
      </c>
      <c r="O461" s="318">
        <f t="shared" si="113"/>
        <v>921.7940089735439</v>
      </c>
      <c r="P461" s="318">
        <f t="shared" si="113"/>
        <v>4754.6181581046521</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1337.2520502696163</v>
      </c>
      <c r="M462" s="319"/>
      <c r="N462" s="318">
        <f t="shared" si="113"/>
        <v>2869.6640136342075</v>
      </c>
      <c r="O462" s="318">
        <f t="shared" si="113"/>
        <v>1198.452943930791</v>
      </c>
      <c r="P462" s="318">
        <f t="shared" si="113"/>
        <v>5949.7054078038627</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54.019596371106388</v>
      </c>
      <c r="M463" s="319"/>
      <c r="N463" s="318">
        <f t="shared" si="113"/>
        <v>9.2650712523489798</v>
      </c>
      <c r="O463" s="318">
        <f t="shared" si="113"/>
        <v>2.2090292203640574</v>
      </c>
      <c r="P463" s="318">
        <f t="shared" si="113"/>
        <v>0.90427326744724468</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5543.2015061536522</v>
      </c>
      <c r="O464" s="318">
        <f t="shared" si="113"/>
        <v>2412.2433953863906</v>
      </c>
      <c r="P464" s="318">
        <f t="shared" si="113"/>
        <v>5011.0770778770748</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14.814967466704445</v>
      </c>
      <c r="O465" s="318">
        <f t="shared" si="113"/>
        <v>0</v>
      </c>
      <c r="P465" s="318">
        <f t="shared" si="113"/>
        <v>0.43271455881924331</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294.58880632659509</v>
      </c>
      <c r="O466" s="90">
        <f t="shared" si="113"/>
        <v>88.279543472240078</v>
      </c>
      <c r="P466" s="90">
        <f t="shared" si="113"/>
        <v>253.00725827952604</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79461.406645721348</v>
      </c>
      <c r="M469" s="73"/>
      <c r="N469" s="116">
        <f t="shared" ref="N469:P475" si="115">N94+N451+N460</f>
        <v>18343.508866546392</v>
      </c>
      <c r="O469" s="116">
        <f t="shared" si="115"/>
        <v>28710.94605611929</v>
      </c>
      <c r="P469" s="116">
        <f t="shared" si="115"/>
        <v>69690.25127329315</v>
      </c>
      <c r="Q469" s="73"/>
      <c r="R469" s="73"/>
      <c r="S469" s="73"/>
      <c r="T469" s="73"/>
      <c r="U469" s="73"/>
      <c r="V469" s="73"/>
      <c r="W469" s="73"/>
      <c r="X469" s="73"/>
      <c r="Y469" s="73"/>
      <c r="AQ469" s="3"/>
    </row>
    <row r="470" spans="3:43" x14ac:dyDescent="0.25">
      <c r="E470" s="27"/>
      <c r="F470" s="62" t="s">
        <v>248</v>
      </c>
      <c r="G470" s="62" t="s">
        <v>207</v>
      </c>
      <c r="J470" s="319"/>
      <c r="K470" s="319"/>
      <c r="L470" s="318">
        <f t="shared" si="114"/>
        <v>641844.90645856771</v>
      </c>
      <c r="M470" s="319"/>
      <c r="N470" s="318">
        <f t="shared" si="115"/>
        <v>131383.75997407295</v>
      </c>
      <c r="O470" s="318">
        <f t="shared" si="115"/>
        <v>208431.56160793063</v>
      </c>
      <c r="P470" s="318">
        <f t="shared" si="115"/>
        <v>485186.12101483997</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554154.24412112287</v>
      </c>
      <c r="M471" s="319"/>
      <c r="N471" s="318">
        <f t="shared" si="115"/>
        <v>141451.10176124988</v>
      </c>
      <c r="O471" s="318">
        <f t="shared" si="115"/>
        <v>205137.29369476216</v>
      </c>
      <c r="P471" s="318">
        <f t="shared" si="115"/>
        <v>604086.66399551963</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19709.186764932929</v>
      </c>
      <c r="M472" s="319"/>
      <c r="N472" s="318">
        <f t="shared" si="115"/>
        <v>536.78700738455507</v>
      </c>
      <c r="O472" s="318">
        <f t="shared" si="115"/>
        <v>600.8734036136542</v>
      </c>
      <c r="P472" s="318">
        <f t="shared" si="115"/>
        <v>133.34131978712381</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195281.15392886524</v>
      </c>
      <c r="O473" s="318">
        <f t="shared" si="115"/>
        <v>241311.63995615536</v>
      </c>
      <c r="P473" s="318">
        <f t="shared" si="115"/>
        <v>433240.07524052635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4111.8704197387469</v>
      </c>
      <c r="O474" s="318">
        <f t="shared" si="115"/>
        <v>3051.7402830748429</v>
      </c>
      <c r="P474" s="318">
        <f t="shared" si="115"/>
        <v>2606.2503316359507</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21031.627878150535</v>
      </c>
      <c r="O475" s="90">
        <f t="shared" si="115"/>
        <v>40977.878850335946</v>
      </c>
      <c r="P475" s="90">
        <f t="shared" si="115"/>
        <v>72910.062590779562</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49.516470613199665</v>
      </c>
      <c r="L481" s="121">
        <f t="shared" si="116"/>
        <v>2.2653105506058711</v>
      </c>
      <c r="M481" s="121">
        <f t="shared" si="116"/>
        <v>34.527502914857799</v>
      </c>
      <c r="N481" s="121">
        <f t="shared" si="116"/>
        <v>114.3487610240113</v>
      </c>
      <c r="O481" s="121">
        <f t="shared" si="116"/>
        <v>42.824487522038346</v>
      </c>
      <c r="P481" s="121">
        <f t="shared" si="116"/>
        <v>406.11855941820221</v>
      </c>
      <c r="Q481" s="121">
        <f t="shared" si="116"/>
        <v>0</v>
      </c>
      <c r="R481" s="121">
        <f t="shared" si="116"/>
        <v>385.61979472489151</v>
      </c>
      <c r="S481" s="121">
        <f t="shared" si="116"/>
        <v>0</v>
      </c>
      <c r="T481" s="121">
        <f t="shared" si="116"/>
        <v>3728.3373804901453</v>
      </c>
      <c r="U481" s="121">
        <f t="shared" si="116"/>
        <v>0</v>
      </c>
      <c r="V481" s="121">
        <f t="shared" si="116"/>
        <v>989.54984348901553</v>
      </c>
      <c r="W481" s="121">
        <f t="shared" si="116"/>
        <v>0</v>
      </c>
      <c r="X481" s="121">
        <f t="shared" si="116"/>
        <v>41105.69179757579</v>
      </c>
      <c r="Y481" s="121">
        <f t="shared" si="116"/>
        <v>0</v>
      </c>
      <c r="AQ481" s="3"/>
    </row>
    <row r="482" spans="5:43" x14ac:dyDescent="0.25">
      <c r="E482" s="340"/>
      <c r="F482" s="2" t="s">
        <v>979</v>
      </c>
      <c r="G482" t="s">
        <v>207</v>
      </c>
      <c r="J482" s="352">
        <f t="shared" ref="J482:Y482" si="117">J382</f>
        <v>436266.94082241307</v>
      </c>
      <c r="K482" s="352">
        <f t="shared" si="117"/>
        <v>0</v>
      </c>
      <c r="L482" s="352">
        <f t="shared" si="117"/>
        <v>6075.4921681845308</v>
      </c>
      <c r="M482" s="352">
        <f t="shared" si="117"/>
        <v>0</v>
      </c>
      <c r="N482" s="352">
        <f t="shared" si="117"/>
        <v>26955.264193387655</v>
      </c>
      <c r="O482" s="352">
        <f t="shared" si="117"/>
        <v>2767.4827734775422</v>
      </c>
      <c r="P482" s="352">
        <f t="shared" si="117"/>
        <v>12427.671426059296</v>
      </c>
      <c r="Q482" s="352">
        <f t="shared" si="117"/>
        <v>3264.7412311379549</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24302.017212672254</v>
      </c>
      <c r="M483" s="352">
        <f t="shared" si="118"/>
        <v>0</v>
      </c>
      <c r="N483" s="352">
        <f t="shared" si="118"/>
        <v>30951.013982957273</v>
      </c>
      <c r="O483" s="352">
        <f t="shared" si="118"/>
        <v>6791.2683303010836</v>
      </c>
      <c r="P483" s="352">
        <f t="shared" si="118"/>
        <v>38231.05129426629</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23935.725545324774</v>
      </c>
      <c r="M484" s="91">
        <f t="shared" si="119"/>
        <v>0</v>
      </c>
      <c r="N484" s="91">
        <f t="shared" si="119"/>
        <v>15456.463651519116</v>
      </c>
      <c r="O484" s="91">
        <f t="shared" si="119"/>
        <v>6954.2973846802042</v>
      </c>
      <c r="P484" s="91">
        <f t="shared" si="119"/>
        <v>26119.281998829654</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79461.406645721348</v>
      </c>
      <c r="M485" s="91">
        <f t="shared" si="120"/>
        <v>0</v>
      </c>
      <c r="N485" s="91">
        <f t="shared" si="120"/>
        <v>18343.508866546392</v>
      </c>
      <c r="O485" s="91">
        <f t="shared" si="120"/>
        <v>28710.94605611929</v>
      </c>
      <c r="P485" s="91">
        <f t="shared" si="120"/>
        <v>69690.25127329315</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3650.9029083705209</v>
      </c>
      <c r="L487" s="121">
        <f t="shared" si="121"/>
        <v>18.320559167638546</v>
      </c>
      <c r="M487" s="121">
        <f t="shared" si="121"/>
        <v>2128.0841345166109</v>
      </c>
      <c r="N487" s="121">
        <f t="shared" si="121"/>
        <v>820.44883773456263</v>
      </c>
      <c r="O487" s="121">
        <f t="shared" si="121"/>
        <v>313.32714758308515</v>
      </c>
      <c r="P487" s="121">
        <f t="shared" si="121"/>
        <v>2826.9476102438093</v>
      </c>
      <c r="Q487" s="121">
        <f t="shared" si="121"/>
        <v>0</v>
      </c>
      <c r="R487" s="121">
        <f t="shared" si="121"/>
        <v>3399.1683782303821</v>
      </c>
      <c r="S487" s="121">
        <f t="shared" si="121"/>
        <v>0</v>
      </c>
      <c r="T487" s="121">
        <f t="shared" si="121"/>
        <v>35037.946381390975</v>
      </c>
      <c r="U487" s="121">
        <f t="shared" si="121"/>
        <v>0</v>
      </c>
      <c r="V487" s="121">
        <f t="shared" si="121"/>
        <v>8049.4903233323284</v>
      </c>
      <c r="W487" s="121">
        <f t="shared" si="121"/>
        <v>0</v>
      </c>
      <c r="X487" s="121">
        <f t="shared" si="121"/>
        <v>313977.55254490761</v>
      </c>
      <c r="Y487" s="121">
        <f t="shared" si="121"/>
        <v>0</v>
      </c>
      <c r="AQ487" s="3"/>
    </row>
    <row r="488" spans="5:43" x14ac:dyDescent="0.25">
      <c r="E488" s="340"/>
      <c r="F488" s="2" t="s">
        <v>979</v>
      </c>
      <c r="G488" t="s">
        <v>207</v>
      </c>
      <c r="J488" s="352">
        <f t="shared" ref="J488:Y488" si="122">J383</f>
        <v>2342501.1192728681</v>
      </c>
      <c r="K488" s="352">
        <f t="shared" si="122"/>
        <v>0</v>
      </c>
      <c r="L488" s="352">
        <f t="shared" si="122"/>
        <v>49074.413197851318</v>
      </c>
      <c r="M488" s="352">
        <f t="shared" si="122"/>
        <v>0</v>
      </c>
      <c r="N488" s="352">
        <f t="shared" si="122"/>
        <v>193063.65725933923</v>
      </c>
      <c r="O488" s="352">
        <f t="shared" si="122"/>
        <v>20090.990391482308</v>
      </c>
      <c r="P488" s="352">
        <f t="shared" si="122"/>
        <v>86522.097918281506</v>
      </c>
      <c r="Q488" s="352">
        <f t="shared" si="122"/>
        <v>35248.833936645067</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196298.13544789562</v>
      </c>
      <c r="M489" s="352">
        <f t="shared" si="123"/>
        <v>0</v>
      </c>
      <c r="N489" s="352">
        <f t="shared" si="123"/>
        <v>221683.50354505866</v>
      </c>
      <c r="O489" s="352">
        <f t="shared" si="123"/>
        <v>49301.889141504827</v>
      </c>
      <c r="P489" s="352">
        <f t="shared" si="123"/>
        <v>266166.02440310939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193339.43573580275</v>
      </c>
      <c r="M490" s="91">
        <f t="shared" si="124"/>
        <v>0</v>
      </c>
      <c r="N490" s="91">
        <f t="shared" si="124"/>
        <v>110705.55345641846</v>
      </c>
      <c r="O490" s="91">
        <f t="shared" si="124"/>
        <v>50484.461206351356</v>
      </c>
      <c r="P490" s="91">
        <f t="shared" si="124"/>
        <v>181843.3576491898</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641844.90645856771</v>
      </c>
      <c r="M491" s="91">
        <f t="shared" si="125"/>
        <v>0</v>
      </c>
      <c r="N491" s="91">
        <f t="shared" si="125"/>
        <v>131383.75997407295</v>
      </c>
      <c r="O491" s="91">
        <f t="shared" si="125"/>
        <v>208431.56160793063</v>
      </c>
      <c r="P491" s="91">
        <f t="shared" si="125"/>
        <v>485186.12101483997</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22665.009137902991</v>
      </c>
      <c r="L493" s="121">
        <f t="shared" si="126"/>
        <v>15.830130281755588</v>
      </c>
      <c r="M493" s="121">
        <f t="shared" si="126"/>
        <v>9268.7388560225172</v>
      </c>
      <c r="N493" s="121">
        <f t="shared" si="126"/>
        <v>884.59690124142674</v>
      </c>
      <c r="O493" s="121">
        <f t="shared" si="126"/>
        <v>307.93526489487624</v>
      </c>
      <c r="P493" s="121">
        <f t="shared" si="126"/>
        <v>3519.5482303379886</v>
      </c>
      <c r="Q493" s="121">
        <f t="shared" si="126"/>
        <v>0</v>
      </c>
      <c r="R493" s="121">
        <f t="shared" si="126"/>
        <v>1540.1108270447269</v>
      </c>
      <c r="S493" s="121">
        <f t="shared" si="126"/>
        <v>0</v>
      </c>
      <c r="T493" s="121">
        <f t="shared" si="126"/>
        <v>27647.227071452227</v>
      </c>
      <c r="U493" s="121">
        <f t="shared" si="126"/>
        <v>0</v>
      </c>
      <c r="V493" s="121">
        <f t="shared" si="126"/>
        <v>6887.4821665119889</v>
      </c>
      <c r="W493" s="121">
        <f t="shared" si="126"/>
        <v>0</v>
      </c>
      <c r="X493" s="121">
        <f t="shared" si="126"/>
        <v>227561.97539084984</v>
      </c>
      <c r="Y493" s="121">
        <f t="shared" si="126"/>
        <v>0</v>
      </c>
      <c r="AQ493" s="3"/>
    </row>
    <row r="494" spans="5:43" x14ac:dyDescent="0.25">
      <c r="E494" s="340"/>
      <c r="F494" s="2" t="s">
        <v>979</v>
      </c>
      <c r="G494" t="s">
        <v>207</v>
      </c>
      <c r="J494" s="352">
        <f t="shared" ref="J494:Y494" si="127">J384</f>
        <v>2948304.2302713506</v>
      </c>
      <c r="K494" s="352">
        <f t="shared" si="127"/>
        <v>0</v>
      </c>
      <c r="L494" s="352">
        <f t="shared" si="127"/>
        <v>42369.715806455381</v>
      </c>
      <c r="M494" s="352">
        <f t="shared" si="127"/>
        <v>0</v>
      </c>
      <c r="N494" s="352">
        <f t="shared" si="127"/>
        <v>207856.32349782495</v>
      </c>
      <c r="O494" s="352">
        <f t="shared" si="127"/>
        <v>19773.447926913479</v>
      </c>
      <c r="P494" s="352">
        <f t="shared" si="127"/>
        <v>107725.42253843795</v>
      </c>
      <c r="Q494" s="352">
        <f t="shared" si="127"/>
        <v>77152.380652896521</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169479.33025084515</v>
      </c>
      <c r="M495" s="352">
        <f t="shared" si="128"/>
        <v>0</v>
      </c>
      <c r="N495" s="352">
        <f t="shared" si="128"/>
        <v>238669.751281295</v>
      </c>
      <c r="O495" s="352">
        <f t="shared" si="128"/>
        <v>48522.738905832433</v>
      </c>
      <c r="P495" s="352">
        <f t="shared" si="128"/>
        <v>331393.13577310927</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166924.85644254976</v>
      </c>
      <c r="M496" s="91">
        <f t="shared" si="129"/>
        <v>0</v>
      </c>
      <c r="N496" s="91">
        <f t="shared" si="129"/>
        <v>119188.41760097929</v>
      </c>
      <c r="O496" s="91">
        <f t="shared" si="129"/>
        <v>49686.794136164681</v>
      </c>
      <c r="P496" s="91">
        <f t="shared" si="129"/>
        <v>226406.18195724417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554154.24412112287</v>
      </c>
      <c r="M497" s="91">
        <f t="shared" si="130"/>
        <v>0</v>
      </c>
      <c r="N497" s="91">
        <f t="shared" si="130"/>
        <v>141451.10176124988</v>
      </c>
      <c r="O497" s="91">
        <f t="shared" si="130"/>
        <v>205137.29369476216</v>
      </c>
      <c r="P497" s="91">
        <f t="shared" si="130"/>
        <v>604086.66399551963</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36.416000000000004</v>
      </c>
      <c r="M499" s="121">
        <f t="shared" si="131"/>
        <v>0</v>
      </c>
      <c r="N499" s="121">
        <f t="shared" si="131"/>
        <v>82</v>
      </c>
      <c r="O499" s="121">
        <f t="shared" si="131"/>
        <v>8</v>
      </c>
      <c r="P499" s="121">
        <f t="shared" si="131"/>
        <v>138</v>
      </c>
      <c r="Q499" s="121">
        <f t="shared" si="131"/>
        <v>0</v>
      </c>
      <c r="R499" s="121">
        <f t="shared" si="131"/>
        <v>0</v>
      </c>
      <c r="S499" s="121">
        <f t="shared" si="131"/>
        <v>0</v>
      </c>
      <c r="T499" s="121">
        <f t="shared" si="131"/>
        <v>895.09562841530055</v>
      </c>
      <c r="U499" s="121">
        <f t="shared" si="131"/>
        <v>0</v>
      </c>
      <c r="V499" s="121">
        <f t="shared" si="131"/>
        <v>119.7110655737705</v>
      </c>
      <c r="W499" s="121">
        <f t="shared" si="131"/>
        <v>0</v>
      </c>
      <c r="X499" s="121">
        <f t="shared" si="131"/>
        <v>290.74863387978138</v>
      </c>
      <c r="Y499" s="121">
        <f t="shared" si="131"/>
        <v>0</v>
      </c>
      <c r="AQ499" s="3"/>
    </row>
    <row r="500" spans="5:43" x14ac:dyDescent="0.25">
      <c r="E500" s="340"/>
      <c r="F500" s="2" t="s">
        <v>979</v>
      </c>
      <c r="G500" t="s">
        <v>212</v>
      </c>
      <c r="J500" s="352">
        <f t="shared" ref="J500:Y500" si="132">J385</f>
        <v>1524531.5304561809</v>
      </c>
      <c r="K500" s="352">
        <f t="shared" si="132"/>
        <v>0</v>
      </c>
      <c r="L500" s="352">
        <f t="shared" si="132"/>
        <v>61995.549799636319</v>
      </c>
      <c r="M500" s="352">
        <f t="shared" si="132"/>
        <v>0</v>
      </c>
      <c r="N500" s="352">
        <f t="shared" si="132"/>
        <v>4185.0622487184864</v>
      </c>
      <c r="O500" s="352">
        <f t="shared" si="132"/>
        <v>353.26718055987567</v>
      </c>
      <c r="P500" s="352">
        <f t="shared" si="132"/>
        <v>331.60534735222399</v>
      </c>
      <c r="Q500" s="352">
        <f t="shared" si="132"/>
        <v>2452</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46742.96531378205</v>
      </c>
      <c r="M501" s="352">
        <f t="shared" si="133"/>
        <v>0</v>
      </c>
      <c r="N501" s="352">
        <f t="shared" si="133"/>
        <v>2606.4470214177468</v>
      </c>
      <c r="O501" s="352">
        <f t="shared" si="133"/>
        <v>470.97302880938088</v>
      </c>
      <c r="P501" s="352">
        <f t="shared" si="133"/>
        <v>402.04946561928841</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19516.434349566716</v>
      </c>
      <c r="M502" s="91">
        <f t="shared" si="134"/>
        <v>0</v>
      </c>
      <c r="N502" s="91">
        <f t="shared" si="134"/>
        <v>862.33053222450167</v>
      </c>
      <c r="O502" s="91">
        <f t="shared" si="134"/>
        <v>314.65367373329923</v>
      </c>
      <c r="P502" s="91">
        <f t="shared" si="134"/>
        <v>125.11176346587104</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19709.186764932929</v>
      </c>
      <c r="M503" s="91">
        <f t="shared" si="135"/>
        <v>0</v>
      </c>
      <c r="N503" s="91">
        <f t="shared" si="135"/>
        <v>536.78700738455507</v>
      </c>
      <c r="O503" s="91">
        <f t="shared" si="135"/>
        <v>600.8734036136542</v>
      </c>
      <c r="P503" s="91">
        <f t="shared" si="135"/>
        <v>133.34131978712381</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1922</v>
      </c>
      <c r="O505" s="121">
        <f t="shared" si="136"/>
        <v>700</v>
      </c>
      <c r="P505" s="121">
        <f t="shared" si="136"/>
        <v>17492</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195347.6412205903</v>
      </c>
      <c r="O506" s="352">
        <f t="shared" si="137"/>
        <v>19773.885021463684</v>
      </c>
      <c r="P506" s="352">
        <f t="shared" si="137"/>
        <v>78254.304634821136</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303945.01687113201</v>
      </c>
      <c r="O507" s="352">
        <f t="shared" si="138"/>
        <v>56638.835565680158</v>
      </c>
      <c r="P507" s="352">
        <f t="shared" si="138"/>
        <v>269904.28973550093</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164181.94538331224</v>
      </c>
      <c r="O508" s="91">
        <f t="shared" si="139"/>
        <v>59823.379890739649</v>
      </c>
      <c r="P508" s="91">
        <f t="shared" si="139"/>
        <v>167108.73753079565</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195281.15392886524</v>
      </c>
      <c r="O509" s="91">
        <f t="shared" si="140"/>
        <v>241311.63995615536</v>
      </c>
      <c r="P509" s="91">
        <f t="shared" si="140"/>
        <v>433240.07524052635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4142.8332293893318</v>
      </c>
      <c r="O512" s="352">
        <f t="shared" si="142"/>
        <v>250.19002889843236</v>
      </c>
      <c r="P512" s="352">
        <f t="shared" si="142"/>
        <v>546.09313836370836</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6406.6516274758105</v>
      </c>
      <c r="O513" s="352">
        <f t="shared" si="143"/>
        <v>718.19301099782604</v>
      </c>
      <c r="P513" s="352">
        <f t="shared" si="143"/>
        <v>1620.5079730186008</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3461.2097553772383</v>
      </c>
      <c r="O514" s="91">
        <f t="shared" si="144"/>
        <v>758.42457343375474</v>
      </c>
      <c r="P514" s="91">
        <f t="shared" si="144"/>
        <v>998.36587083102791</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4111.8704197387469</v>
      </c>
      <c r="O515" s="91">
        <f t="shared" si="145"/>
        <v>3051.7402830748429</v>
      </c>
      <c r="P515" s="91">
        <f t="shared" si="145"/>
        <v>2606.2503316359507</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403.97556976089811</v>
      </c>
      <c r="O517" s="121">
        <f t="shared" si="146"/>
        <v>516.39954065761697</v>
      </c>
      <c r="P517" s="121">
        <f t="shared" si="146"/>
        <v>350.06282748865004</v>
      </c>
      <c r="Q517" s="121">
        <f t="shared" si="146"/>
        <v>0</v>
      </c>
      <c r="R517" s="121">
        <f t="shared" si="146"/>
        <v>0</v>
      </c>
      <c r="S517" s="121">
        <f t="shared" si="146"/>
        <v>0</v>
      </c>
      <c r="T517" s="121">
        <f t="shared" si="146"/>
        <v>5029.6458499999999</v>
      </c>
      <c r="U517" s="121">
        <f t="shared" si="146"/>
        <v>0</v>
      </c>
      <c r="V517" s="121">
        <f t="shared" si="146"/>
        <v>1512.566</v>
      </c>
      <c r="W517" s="121">
        <f t="shared" si="146"/>
        <v>0</v>
      </c>
      <c r="X517" s="121">
        <f t="shared" si="146"/>
        <v>8507.3123333333333</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31092.460287094938</v>
      </c>
      <c r="O518" s="352">
        <f t="shared" si="147"/>
        <v>3792.8018609489318</v>
      </c>
      <c r="P518" s="352">
        <f t="shared" si="147"/>
        <v>13078.250462014796</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35675.654431876108</v>
      </c>
      <c r="O519" s="352">
        <f t="shared" si="148"/>
        <v>9608.1599065386254</v>
      </c>
      <c r="P519" s="352">
        <f t="shared" si="148"/>
        <v>39997.258612010824</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17852.905810483287</v>
      </c>
      <c r="O520" s="91">
        <f t="shared" si="149"/>
        <v>10007.570735374358</v>
      </c>
      <c r="P520" s="91">
        <f t="shared" si="149"/>
        <v>27326.351162838015</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21031.627878150535</v>
      </c>
      <c r="O521" s="352">
        <f t="shared" si="150"/>
        <v>40977.878850335946</v>
      </c>
      <c r="P521" s="352">
        <f t="shared" si="150"/>
        <v>72910.062590779562</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49.516470613199665</v>
      </c>
      <c r="L527" s="121">
        <f t="shared" si="151"/>
        <v>2.2653105506058711</v>
      </c>
      <c r="M527" s="121">
        <f t="shared" si="151"/>
        <v>34.527502914857799</v>
      </c>
      <c r="N527" s="121">
        <f t="shared" si="151"/>
        <v>114.3487610240113</v>
      </c>
      <c r="O527" s="121">
        <f t="shared" si="151"/>
        <v>42.824487522038346</v>
      </c>
      <c r="P527" s="121">
        <f t="shared" si="151"/>
        <v>406.11855941820221</v>
      </c>
      <c r="Q527" s="121">
        <f t="shared" si="151"/>
        <v>0</v>
      </c>
      <c r="R527" s="121">
        <f t="shared" si="151"/>
        <v>381.69918081863051</v>
      </c>
      <c r="S527" s="121">
        <f t="shared" si="151"/>
        <v>0</v>
      </c>
      <c r="T527" s="121">
        <f t="shared" si="151"/>
        <v>3716.6049708806286</v>
      </c>
      <c r="U527" s="121">
        <f t="shared" si="151"/>
        <v>0</v>
      </c>
      <c r="V527" s="121">
        <f t="shared" si="151"/>
        <v>989.54984348901553</v>
      </c>
      <c r="W527" s="121">
        <f t="shared" si="151"/>
        <v>0</v>
      </c>
      <c r="X527" s="121">
        <f t="shared" si="151"/>
        <v>41105.294100396124</v>
      </c>
      <c r="Y527" s="121">
        <f t="shared" si="151"/>
        <v>0</v>
      </c>
      <c r="AQ527" s="3"/>
    </row>
    <row r="528" spans="3:43" x14ac:dyDescent="0.25">
      <c r="E528" s="340"/>
      <c r="F528" s="2" t="s">
        <v>979</v>
      </c>
      <c r="G528" t="s">
        <v>207</v>
      </c>
      <c r="J528" s="352">
        <f>J67</f>
        <v>431060.64061239769</v>
      </c>
      <c r="K528" s="352">
        <f t="shared" ref="K528:Y528" si="152">K67</f>
        <v>0</v>
      </c>
      <c r="L528" s="352">
        <f t="shared" si="152"/>
        <v>6045.5572270499288</v>
      </c>
      <c r="M528" s="352">
        <f t="shared" si="152"/>
        <v>0</v>
      </c>
      <c r="N528" s="352">
        <f t="shared" si="152"/>
        <v>26295.769600695527</v>
      </c>
      <c r="O528" s="352">
        <f t="shared" si="152"/>
        <v>2733.82561730012</v>
      </c>
      <c r="P528" s="352">
        <f t="shared" si="152"/>
        <v>12306.332639302869</v>
      </c>
      <c r="Q528" s="352">
        <f t="shared" si="152"/>
        <v>3264.2289430838991</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24182.321838636886</v>
      </c>
      <c r="M529" s="352">
        <f t="shared" si="153"/>
        <v>0</v>
      </c>
      <c r="N529" s="352">
        <f t="shared" si="153"/>
        <v>30195.303975758703</v>
      </c>
      <c r="O529" s="352">
        <f t="shared" si="153"/>
        <v>6708.5843015858454</v>
      </c>
      <c r="P529" s="352">
        <f t="shared" si="153"/>
        <v>37862.430593835546</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23817.834277415481</v>
      </c>
      <c r="M530" s="91">
        <f t="shared" si="154"/>
        <v>0</v>
      </c>
      <c r="N530" s="91">
        <f t="shared" si="154"/>
        <v>15079.45757779861</v>
      </c>
      <c r="O530" s="91">
        <f t="shared" si="154"/>
        <v>6869.4245753360819</v>
      </c>
      <c r="P530" s="91">
        <f t="shared" si="154"/>
        <v>25868.040060359883</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79070.033258623414</v>
      </c>
      <c r="M531" s="91">
        <f t="shared" si="155"/>
        <v>0</v>
      </c>
      <c r="N531" s="91">
        <f t="shared" si="155"/>
        <v>17896.084613372735</v>
      </c>
      <c r="O531" s="91">
        <f t="shared" si="155"/>
        <v>28361.728378120108</v>
      </c>
      <c r="P531" s="91">
        <f t="shared" si="155"/>
        <v>69018.664913451255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3650.9029083705209</v>
      </c>
      <c r="L533" s="121">
        <f t="shared" si="156"/>
        <v>18.320559167638546</v>
      </c>
      <c r="M533" s="121">
        <f t="shared" si="156"/>
        <v>2128.0841345166109</v>
      </c>
      <c r="N533" s="121">
        <f t="shared" si="156"/>
        <v>820.44883773456263</v>
      </c>
      <c r="O533" s="121">
        <f t="shared" si="156"/>
        <v>313.32714758308515</v>
      </c>
      <c r="P533" s="121">
        <f t="shared" si="156"/>
        <v>2826.9476102438093</v>
      </c>
      <c r="Q533" s="121">
        <f t="shared" si="156"/>
        <v>0</v>
      </c>
      <c r="R533" s="121">
        <f t="shared" si="156"/>
        <v>3364.1644283220094</v>
      </c>
      <c r="S533" s="121">
        <f t="shared" si="156"/>
        <v>0</v>
      </c>
      <c r="T533" s="121">
        <f t="shared" si="156"/>
        <v>34938.382506400623</v>
      </c>
      <c r="U533" s="121">
        <f t="shared" si="156"/>
        <v>0</v>
      </c>
      <c r="V533" s="121">
        <f t="shared" si="156"/>
        <v>8049.4903233323284</v>
      </c>
      <c r="W533" s="121">
        <f t="shared" si="156"/>
        <v>0</v>
      </c>
      <c r="X533" s="121">
        <f t="shared" si="156"/>
        <v>313973.55099427461</v>
      </c>
      <c r="Y533" s="121">
        <f t="shared" si="156"/>
        <v>0</v>
      </c>
      <c r="AQ533" s="3"/>
    </row>
    <row r="534" spans="5:43" x14ac:dyDescent="0.25">
      <c r="E534" s="340"/>
      <c r="F534" s="2" t="s">
        <v>979</v>
      </c>
      <c r="G534" t="s">
        <v>207</v>
      </c>
      <c r="J534" s="352">
        <f>J68</f>
        <v>2313743.2579763602</v>
      </c>
      <c r="K534" s="352">
        <f t="shared" ref="K534:Y534" si="157">K68</f>
        <v>0</v>
      </c>
      <c r="L534" s="352">
        <f t="shared" si="157"/>
        <v>48893.070687323707</v>
      </c>
      <c r="M534" s="352">
        <f t="shared" si="157"/>
        <v>0</v>
      </c>
      <c r="N534" s="352">
        <f t="shared" si="157"/>
        <v>188671.33682101066</v>
      </c>
      <c r="O534" s="352">
        <f t="shared" si="157"/>
        <v>20002.149055897036</v>
      </c>
      <c r="P534" s="352">
        <f t="shared" si="157"/>
        <v>85663.057840501599</v>
      </c>
      <c r="Q534" s="352">
        <f t="shared" si="157"/>
        <v>34966.399213443423</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195573.03431846583</v>
      </c>
      <c r="M535" s="352">
        <f t="shared" si="158"/>
        <v>0</v>
      </c>
      <c r="N535" s="352">
        <f t="shared" si="158"/>
        <v>216650.37583355178</v>
      </c>
      <c r="O535" s="352">
        <f t="shared" si="158"/>
        <v>49083.63660989135</v>
      </c>
      <c r="P535" s="352">
        <f t="shared" si="158"/>
        <v>263556.30690358498</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192625.26367861292</v>
      </c>
      <c r="M536" s="91">
        <f t="shared" si="159"/>
        <v>0</v>
      </c>
      <c r="N536" s="91">
        <f t="shared" si="159"/>
        <v>108194.64358494115</v>
      </c>
      <c r="O536" s="91">
        <f t="shared" si="159"/>
        <v>50260.431175493788</v>
      </c>
      <c r="P536" s="91">
        <f t="shared" si="159"/>
        <v>180064.64450944256</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639474.01044608164</v>
      </c>
      <c r="M537" s="91">
        <f t="shared" si="160"/>
        <v>0</v>
      </c>
      <c r="N537" s="91">
        <f t="shared" si="160"/>
        <v>128403.85579654777</v>
      </c>
      <c r="O537" s="91">
        <f t="shared" si="160"/>
        <v>207509.76759895709</v>
      </c>
      <c r="P537" s="91">
        <f t="shared" si="160"/>
        <v>480431.50285673531</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22665.009137902991</v>
      </c>
      <c r="L539" s="121">
        <f t="shared" si="161"/>
        <v>15.830130281755588</v>
      </c>
      <c r="M539" s="121">
        <f t="shared" si="161"/>
        <v>9268.7388560225172</v>
      </c>
      <c r="N539" s="121">
        <f t="shared" si="161"/>
        <v>884.59690124142674</v>
      </c>
      <c r="O539" s="121">
        <f t="shared" si="161"/>
        <v>307.93526489487624</v>
      </c>
      <c r="P539" s="121">
        <f t="shared" si="161"/>
        <v>3519.5482303379886</v>
      </c>
      <c r="Q539" s="121">
        <f t="shared" si="161"/>
        <v>0</v>
      </c>
      <c r="R539" s="121">
        <f t="shared" si="161"/>
        <v>1525.2873908593606</v>
      </c>
      <c r="S539" s="121">
        <f t="shared" si="161"/>
        <v>0</v>
      </c>
      <c r="T539" s="121">
        <f t="shared" si="161"/>
        <v>27169.397856052092</v>
      </c>
      <c r="U539" s="121">
        <f t="shared" si="161"/>
        <v>0</v>
      </c>
      <c r="V539" s="121">
        <f t="shared" si="161"/>
        <v>6887.4821665119889</v>
      </c>
      <c r="W539" s="121">
        <f t="shared" si="161"/>
        <v>0</v>
      </c>
      <c r="X539" s="121">
        <f t="shared" si="161"/>
        <v>227558.14023866248</v>
      </c>
      <c r="Y539" s="121">
        <f t="shared" si="161"/>
        <v>0</v>
      </c>
      <c r="AQ539" s="3"/>
    </row>
    <row r="540" spans="5:43" x14ac:dyDescent="0.25">
      <c r="E540" s="340"/>
      <c r="F540" s="2" t="s">
        <v>979</v>
      </c>
      <c r="G540" t="s">
        <v>207</v>
      </c>
      <c r="J540" s="352">
        <f>J69</f>
        <v>2917164.6818769341</v>
      </c>
      <c r="K540" s="352">
        <f t="shared" ref="K540:Y540" si="162">K69</f>
        <v>0</v>
      </c>
      <c r="L540" s="352">
        <f t="shared" si="162"/>
        <v>42246.727939537188</v>
      </c>
      <c r="M540" s="352">
        <f t="shared" si="162"/>
        <v>0</v>
      </c>
      <c r="N540" s="352">
        <f t="shared" si="162"/>
        <v>203422.89760051991</v>
      </c>
      <c r="O540" s="352">
        <f t="shared" si="162"/>
        <v>19657.942554630281</v>
      </c>
      <c r="P540" s="352">
        <f t="shared" si="162"/>
        <v>106650.46021205741</v>
      </c>
      <c r="Q540" s="352">
        <f t="shared" si="162"/>
        <v>76786.481183243042</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168987.56116179327</v>
      </c>
      <c r="M541" s="352">
        <f t="shared" si="163"/>
        <v>0</v>
      </c>
      <c r="N541" s="352">
        <f t="shared" si="163"/>
        <v>233589.52112642737</v>
      </c>
      <c r="O541" s="352">
        <f t="shared" si="163"/>
        <v>48238.982029039769</v>
      </c>
      <c r="P541" s="352">
        <f t="shared" si="163"/>
        <v>328127.45810911147</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166440.499533236</v>
      </c>
      <c r="M542" s="91">
        <f t="shared" si="164"/>
        <v>0</v>
      </c>
      <c r="N542" s="91">
        <f t="shared" si="164"/>
        <v>116654.00942054096</v>
      </c>
      <c r="O542" s="91">
        <f t="shared" si="164"/>
        <v>49395.525753644884</v>
      </c>
      <c r="P542" s="91">
        <f t="shared" si="164"/>
        <v>224180.38404149638</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552546.28445180913</v>
      </c>
      <c r="M543" s="91">
        <f t="shared" si="165"/>
        <v>0</v>
      </c>
      <c r="N543" s="91">
        <f t="shared" si="165"/>
        <v>138443.31019922195</v>
      </c>
      <c r="O543" s="91">
        <f t="shared" si="165"/>
        <v>203938.84075083138</v>
      </c>
      <c r="P543" s="91">
        <f t="shared" si="165"/>
        <v>598136.95858771575</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36.416000000000004</v>
      </c>
      <c r="M545" s="121">
        <f t="shared" si="166"/>
        <v>0</v>
      </c>
      <c r="N545" s="121">
        <f t="shared" si="166"/>
        <v>82</v>
      </c>
      <c r="O545" s="121">
        <f t="shared" si="166"/>
        <v>8</v>
      </c>
      <c r="P545" s="121">
        <f t="shared" si="166"/>
        <v>138</v>
      </c>
      <c r="Q545" s="121">
        <f t="shared" si="166"/>
        <v>0</v>
      </c>
      <c r="R545" s="121">
        <f t="shared" si="166"/>
        <v>0</v>
      </c>
      <c r="S545" s="121">
        <f t="shared" si="166"/>
        <v>0</v>
      </c>
      <c r="T545" s="121">
        <f t="shared" si="166"/>
        <v>895.09562841530055</v>
      </c>
      <c r="U545" s="121">
        <f t="shared" si="166"/>
        <v>0</v>
      </c>
      <c r="V545" s="121">
        <f t="shared" si="166"/>
        <v>119.7110655737705</v>
      </c>
      <c r="W545" s="121">
        <f t="shared" si="166"/>
        <v>0</v>
      </c>
      <c r="X545" s="121">
        <f t="shared" si="166"/>
        <v>290.74863387978138</v>
      </c>
      <c r="Y545" s="121">
        <f t="shared" si="166"/>
        <v>0</v>
      </c>
      <c r="AQ545" s="3"/>
    </row>
    <row r="546" spans="5:43" x14ac:dyDescent="0.25">
      <c r="E546" s="340"/>
      <c r="F546" s="2" t="s">
        <v>979</v>
      </c>
      <c r="G546" t="s">
        <v>212</v>
      </c>
      <c r="J546" s="352">
        <f>J70</f>
        <v>1499571.1766848799</v>
      </c>
      <c r="K546" s="352">
        <f t="shared" ref="K546:Y546" si="167">K70</f>
        <v>0</v>
      </c>
      <c r="L546" s="352">
        <f t="shared" si="167"/>
        <v>61751.92669573977</v>
      </c>
      <c r="M546" s="352">
        <f t="shared" si="167"/>
        <v>0</v>
      </c>
      <c r="N546" s="352">
        <f t="shared" si="167"/>
        <v>4102.9096866676891</v>
      </c>
      <c r="O546" s="352">
        <f t="shared" si="167"/>
        <v>351.95591869551117</v>
      </c>
      <c r="P546" s="352">
        <f t="shared" si="167"/>
        <v>328.464550888953</v>
      </c>
      <c r="Q546" s="352">
        <f t="shared" si="167"/>
        <v>2452</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46559.387925119969</v>
      </c>
      <c r="M547" s="352">
        <f t="shared" si="168"/>
        <v>0</v>
      </c>
      <c r="N547" s="352">
        <f t="shared" si="168"/>
        <v>2555.7793245183971</v>
      </c>
      <c r="O547" s="352">
        <f t="shared" si="168"/>
        <v>469.2370969093983</v>
      </c>
      <c r="P547" s="352">
        <f t="shared" si="168"/>
        <v>399.32974296757686</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19439.785894984569</v>
      </c>
      <c r="M548" s="91">
        <f t="shared" si="169"/>
        <v>0</v>
      </c>
      <c r="N548" s="91">
        <f t="shared" si="169"/>
        <v>845.48300173286611</v>
      </c>
      <c r="O548" s="91">
        <f t="shared" si="169"/>
        <v>313.49514407472719</v>
      </c>
      <c r="P548" s="91">
        <f t="shared" si="169"/>
        <v>124.26961584275223</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19631.781298363338</v>
      </c>
      <c r="M549" s="91">
        <f t="shared" si="170"/>
        <v>0</v>
      </c>
      <c r="N549" s="91">
        <f t="shared" si="170"/>
        <v>526.1321954028399</v>
      </c>
      <c r="O549" s="91">
        <f t="shared" si="170"/>
        <v>598.66437439329013</v>
      </c>
      <c r="P549" s="91">
        <f t="shared" si="170"/>
        <v>132.43704651967656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1922</v>
      </c>
      <c r="O551" s="121">
        <f t="shared" si="171"/>
        <v>700</v>
      </c>
      <c r="P551" s="121">
        <f t="shared" si="171"/>
        <v>17492</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189181.74169461057</v>
      </c>
      <c r="O552" s="352">
        <f t="shared" si="172"/>
        <v>19576.122699371947</v>
      </c>
      <c r="P552" s="352">
        <f t="shared" si="172"/>
        <v>77204.323067500765</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294409.81039631256</v>
      </c>
      <c r="O553" s="352">
        <f t="shared" si="173"/>
        <v>56071.141008905295</v>
      </c>
      <c r="P553" s="352">
        <f t="shared" si="173"/>
        <v>266788.5144549993</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159030.5259540675</v>
      </c>
      <c r="O554" s="91">
        <f t="shared" si="174"/>
        <v>59223.88435754802</v>
      </c>
      <c r="P554" s="91">
        <f t="shared" si="174"/>
        <v>165189.16431485064</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189161.33725555579</v>
      </c>
      <c r="O555" s="91">
        <f t="shared" si="175"/>
        <v>238899.39656076898</v>
      </c>
      <c r="P555" s="91">
        <f t="shared" si="175"/>
        <v>428228.99816264928</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4122.3911962046477</v>
      </c>
      <c r="O558" s="352">
        <f t="shared" si="177"/>
        <v>250.19002889843236</v>
      </c>
      <c r="P558" s="352">
        <f t="shared" si="177"/>
        <v>546.00247076797791</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6375.0392072020459</v>
      </c>
      <c r="O559" s="352">
        <f t="shared" si="178"/>
        <v>718.19301099782604</v>
      </c>
      <c r="P559" s="352">
        <f t="shared" si="178"/>
        <v>1620.238920815865</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3444.1310653212054</v>
      </c>
      <c r="O560" s="91">
        <f t="shared" si="179"/>
        <v>758.42457343375474</v>
      </c>
      <c r="P560" s="91">
        <f t="shared" si="179"/>
        <v>998.20011259894522</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4091.5811667282387</v>
      </c>
      <c r="O561" s="91">
        <f t="shared" si="180"/>
        <v>3051.7402830748429</v>
      </c>
      <c r="P561" s="91">
        <f t="shared" si="180"/>
        <v>2605.8176170771317</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403.97556976089811</v>
      </c>
      <c r="O563" s="121">
        <f t="shared" si="181"/>
        <v>516.39954065761697</v>
      </c>
      <c r="P563" s="121">
        <f t="shared" si="181"/>
        <v>350.06282748865004</v>
      </c>
      <c r="Q563" s="121">
        <f t="shared" si="181"/>
        <v>0</v>
      </c>
      <c r="R563" s="121">
        <f t="shared" si="181"/>
        <v>0</v>
      </c>
      <c r="S563" s="121">
        <f t="shared" si="181"/>
        <v>0</v>
      </c>
      <c r="T563" s="121">
        <f t="shared" si="181"/>
        <v>5028.085</v>
      </c>
      <c r="U563" s="121">
        <f t="shared" si="181"/>
        <v>0</v>
      </c>
      <c r="V563" s="121">
        <f t="shared" si="181"/>
        <v>1512.566</v>
      </c>
      <c r="W563" s="121">
        <f t="shared" si="181"/>
        <v>0</v>
      </c>
      <c r="X563" s="121">
        <f t="shared" si="181"/>
        <v>8507.3123333333333</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30527.714428434949</v>
      </c>
      <c r="O564" s="352">
        <f t="shared" si="182"/>
        <v>3784.2935906948592</v>
      </c>
      <c r="P564" s="352">
        <f t="shared" si="182"/>
        <v>13032.538405314544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35028.51630270492</v>
      </c>
      <c r="O565" s="352">
        <f t="shared" si="183"/>
        <v>9587.2580199295408</v>
      </c>
      <c r="P565" s="352">
        <f t="shared" si="183"/>
        <v>39858.387845214696</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17530.06371112022</v>
      </c>
      <c r="O566" s="91">
        <f t="shared" si="184"/>
        <v>9986.1155418542785</v>
      </c>
      <c r="P566" s="91">
        <f t="shared" si="184"/>
        <v>27231.700589482065</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20648.484487978996</v>
      </c>
      <c r="O567" s="352">
        <f t="shared" si="185"/>
        <v>40889.599306863704</v>
      </c>
      <c r="P567" s="352">
        <f t="shared" si="185"/>
        <v>72657.055332500036</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2.1464388526759564</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3104.7715693071327</v>
      </c>
      <c r="K572" s="352">
        <f t="shared" ref="K572:Y572" si="187">K114</f>
        <v>0</v>
      </c>
      <c r="L572" s="352">
        <f t="shared" si="187"/>
        <v>5.5761054990518817</v>
      </c>
      <c r="M572" s="352">
        <f t="shared" si="187"/>
        <v>0</v>
      </c>
      <c r="N572" s="352">
        <f t="shared" si="187"/>
        <v>73.452430891259539</v>
      </c>
      <c r="O572" s="352">
        <f t="shared" si="187"/>
        <v>0</v>
      </c>
      <c r="P572" s="352">
        <f t="shared" si="187"/>
        <v>0</v>
      </c>
      <c r="Q572" s="352">
        <f t="shared" si="187"/>
        <v>0.73399341682191777</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22.296153193305237</v>
      </c>
      <c r="M573" s="352">
        <f t="shared" si="188"/>
        <v>0</v>
      </c>
      <c r="N573" s="352">
        <f t="shared" si="188"/>
        <v>84.16860076288593</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21.96009487118571</v>
      </c>
      <c r="M574" s="91">
        <f t="shared" si="189"/>
        <v>0</v>
      </c>
      <c r="N574" s="91">
        <f t="shared" si="189"/>
        <v>41.98974924494626</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72.902742189018127</v>
      </c>
      <c r="M575" s="91">
        <f t="shared" si="190"/>
        <v>0</v>
      </c>
      <c r="N575" s="91">
        <f t="shared" si="190"/>
        <v>49.832704315520026</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18.459141932263655</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15000</v>
      </c>
      <c r="K578" s="352">
        <f t="shared" ref="K578:Y578" si="192">K115</f>
        <v>0</v>
      </c>
      <c r="L578" s="352">
        <f t="shared" si="192"/>
        <v>48.252893814537011</v>
      </c>
      <c r="M578" s="352">
        <f t="shared" si="192"/>
        <v>0</v>
      </c>
      <c r="N578" s="352">
        <f t="shared" si="192"/>
        <v>389.54659767570047</v>
      </c>
      <c r="O578" s="352">
        <f t="shared" si="192"/>
        <v>0</v>
      </c>
      <c r="P578" s="352">
        <f t="shared" si="192"/>
        <v>0</v>
      </c>
      <c r="Q578" s="352">
        <f t="shared" si="192"/>
        <v>95.507309691314106</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192.94002107602481</v>
      </c>
      <c r="M579" s="352">
        <f t="shared" si="193"/>
        <v>0</v>
      </c>
      <c r="N579" s="352">
        <f t="shared" si="193"/>
        <v>446.37858353314402</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190.03193647549455</v>
      </c>
      <c r="M580" s="91">
        <f t="shared" si="194"/>
        <v>0</v>
      </c>
      <c r="N580" s="91">
        <f t="shared" si="194"/>
        <v>222.68785058781523</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630.86472776266396</v>
      </c>
      <c r="M581" s="91">
        <f t="shared" si="195"/>
        <v>0</v>
      </c>
      <c r="N581" s="91">
        <f t="shared" si="195"/>
        <v>264.28206913707425</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7.8144192150603899</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17730.529512335121</v>
      </c>
      <c r="K584" s="352">
        <f t="shared" ref="K584:Y584" si="197">K116</f>
        <v>0</v>
      </c>
      <c r="L584" s="352">
        <f t="shared" si="197"/>
        <v>33.293413215096088</v>
      </c>
      <c r="M584" s="352">
        <f t="shared" si="197"/>
        <v>0</v>
      </c>
      <c r="N584" s="352">
        <f t="shared" si="197"/>
        <v>327.37291469060045</v>
      </c>
      <c r="O584" s="352">
        <f t="shared" si="197"/>
        <v>0</v>
      </c>
      <c r="P584" s="352">
        <f t="shared" si="197"/>
        <v>0</v>
      </c>
      <c r="Q584" s="352">
        <f t="shared" si="197"/>
        <v>125.24272941650391</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133.12428208146582</v>
      </c>
      <c r="M585" s="352">
        <f t="shared" si="198"/>
        <v>0</v>
      </c>
      <c r="N585" s="352">
        <f t="shared" si="198"/>
        <v>375.13421710940696</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131.11776900803139</v>
      </c>
      <c r="M586" s="91">
        <f t="shared" si="199"/>
        <v>0</v>
      </c>
      <c r="N586" s="91">
        <f t="shared" si="199"/>
        <v>187.14570002177064</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435.28249611225942</v>
      </c>
      <c r="M587" s="91">
        <f t="shared" si="200"/>
        <v>0</v>
      </c>
      <c r="N587" s="91">
        <f t="shared" si="200"/>
        <v>222.10126282733989</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12005.484517304189</v>
      </c>
      <c r="K590" s="352">
        <f t="shared" ref="K590:Y590" si="202">K117</f>
        <v>0</v>
      </c>
      <c r="L590" s="352">
        <f t="shared" si="202"/>
        <v>118.35077287258133</v>
      </c>
      <c r="M590" s="352">
        <f t="shared" si="202"/>
        <v>0</v>
      </c>
      <c r="N590" s="352">
        <f t="shared" si="202"/>
        <v>17.229783943707815</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89.180892462943675</v>
      </c>
      <c r="M591" s="352">
        <f t="shared" si="203"/>
        <v>0</v>
      </c>
      <c r="N591" s="352">
        <f t="shared" si="203"/>
        <v>10.626491112489846</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37.235400478018647</v>
      </c>
      <c r="M592" s="91">
        <f t="shared" si="204"/>
        <v>0</v>
      </c>
      <c r="N592" s="91">
        <f t="shared" si="204"/>
        <v>3.5334176209431258</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37.603152765691306</v>
      </c>
      <c r="M593" s="91">
        <f t="shared" si="205"/>
        <v>0</v>
      </c>
      <c r="N593" s="91">
        <f t="shared" si="205"/>
        <v>2.2346242627499224</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934.14612598916619</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1444.6028760976428</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780.45035974044094</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927.16448152429894</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8.8686231729334022</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13.714812047290316</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7.4094619173088097</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8.8023406372961226</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209.88117547626695</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240.50129658008652</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119.98048019036628</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142.39074775328021</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1.7741750535850453</v>
      </c>
      <c r="S615" s="121">
        <f t="shared" si="221"/>
        <v>0</v>
      </c>
      <c r="T615" s="121">
        <f t="shared" si="221"/>
        <v>11.732409609516749</v>
      </c>
      <c r="U615" s="121">
        <f t="shared" si="221"/>
        <v>0</v>
      </c>
      <c r="V615" s="121">
        <f t="shared" si="221"/>
        <v>0</v>
      </c>
      <c r="W615" s="121">
        <f t="shared" si="221"/>
        <v>0</v>
      </c>
      <c r="X615" s="121">
        <f t="shared" si="221"/>
        <v>0.39769717966413543</v>
      </c>
      <c r="Y615" s="121">
        <f t="shared" si="221"/>
        <v>0</v>
      </c>
      <c r="AQ615" s="3"/>
    </row>
    <row r="616" spans="4:43" x14ac:dyDescent="0.25">
      <c r="E616" s="340"/>
      <c r="F616" s="2" t="s">
        <v>979</v>
      </c>
      <c r="G616" t="s">
        <v>207</v>
      </c>
      <c r="J616" s="352">
        <f>J161</f>
        <v>7747.1035507174101</v>
      </c>
      <c r="K616" s="352">
        <f t="shared" ref="K616:Y616" si="222">K161</f>
        <v>0</v>
      </c>
      <c r="L616" s="352">
        <f t="shared" si="222"/>
        <v>62.600918288025028</v>
      </c>
      <c r="M616" s="352">
        <f t="shared" si="222"/>
        <v>0</v>
      </c>
      <c r="N616" s="352">
        <f t="shared" si="222"/>
        <v>1451.8140598942387</v>
      </c>
      <c r="O616" s="352">
        <f t="shared" si="222"/>
        <v>48.313421745318465</v>
      </c>
      <c r="P616" s="352">
        <f t="shared" si="222"/>
        <v>146.87908234745527</v>
      </c>
      <c r="Q616" s="352">
        <f t="shared" si="222"/>
        <v>0.13200000000000001</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250.31084229462903</v>
      </c>
      <c r="M617" s="352">
        <f t="shared" si="223"/>
        <v>0</v>
      </c>
      <c r="N617" s="352">
        <f t="shared" si="223"/>
        <v>1663.6230619798803</v>
      </c>
      <c r="O617" s="352">
        <f t="shared" si="223"/>
        <v>118.68942015965906</v>
      </c>
      <c r="P617" s="352">
        <f t="shared" si="223"/>
        <v>446.21074316680614</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246.538037141177</v>
      </c>
      <c r="M618" s="91">
        <f t="shared" si="224"/>
        <v>0</v>
      </c>
      <c r="N618" s="91">
        <f t="shared" si="224"/>
        <v>829.94269332617216</v>
      </c>
      <c r="O618" s="91">
        <f t="shared" si="224"/>
        <v>121.8313220207025</v>
      </c>
      <c r="P618" s="91">
        <f t="shared" si="224"/>
        <v>304.12522125931753</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818.45270099779646</v>
      </c>
      <c r="M619" s="91">
        <f t="shared" si="225"/>
        <v>0</v>
      </c>
      <c r="N619" s="91">
        <f t="shared" si="225"/>
        <v>984.96155797661004</v>
      </c>
      <c r="O619" s="91">
        <f t="shared" si="225"/>
        <v>501.28718151812768</v>
      </c>
      <c r="P619" s="91">
        <f t="shared" si="225"/>
        <v>812.94688110452205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16.544807976109006</v>
      </c>
      <c r="S621" s="121">
        <f t="shared" si="226"/>
        <v>0</v>
      </c>
      <c r="T621" s="121">
        <f t="shared" si="226"/>
        <v>99.563874990349021</v>
      </c>
      <c r="U621" s="121">
        <f t="shared" si="226"/>
        <v>0</v>
      </c>
      <c r="V621" s="121">
        <f t="shared" si="226"/>
        <v>0</v>
      </c>
      <c r="W621" s="121">
        <f t="shared" si="226"/>
        <v>0</v>
      </c>
      <c r="X621" s="121">
        <f t="shared" si="226"/>
        <v>4.0015506329739541</v>
      </c>
      <c r="Y621" s="121">
        <f t="shared" si="226"/>
        <v>0</v>
      </c>
      <c r="AQ621" s="3"/>
    </row>
    <row r="622" spans="4:43" x14ac:dyDescent="0.25">
      <c r="E622" s="340"/>
      <c r="F622" s="2" t="s">
        <v>979</v>
      </c>
      <c r="G622" t="s">
        <v>207</v>
      </c>
      <c r="J622" s="352">
        <f>J162</f>
        <v>45954.58230346936</v>
      </c>
      <c r="K622" s="352">
        <f t="shared" ref="K622:Y622" si="227">K162</f>
        <v>0</v>
      </c>
      <c r="L622" s="352">
        <f t="shared" si="227"/>
        <v>357.93928838705375</v>
      </c>
      <c r="M622" s="352">
        <f t="shared" si="227"/>
        <v>0</v>
      </c>
      <c r="N622" s="352">
        <f t="shared" si="227"/>
        <v>9815.8632449714642</v>
      </c>
      <c r="O622" s="352">
        <f t="shared" si="227"/>
        <v>127.52797330595335</v>
      </c>
      <c r="P622" s="352">
        <f t="shared" si="227"/>
        <v>1039.8572599648592</v>
      </c>
      <c r="Q622" s="352">
        <f t="shared" si="227"/>
        <v>527.53641222671354</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1431.2263656305254</v>
      </c>
      <c r="M623" s="352">
        <f t="shared" si="228"/>
        <v>0</v>
      </c>
      <c r="N623" s="352">
        <f t="shared" si="228"/>
        <v>11247.92555650328</v>
      </c>
      <c r="O623" s="352">
        <f t="shared" si="228"/>
        <v>313.2922624609335</v>
      </c>
      <c r="P623" s="352">
        <f t="shared" si="228"/>
        <v>3159.0303625311112</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1409.6542349209356</v>
      </c>
      <c r="M624" s="91">
        <f t="shared" si="229"/>
        <v>0</v>
      </c>
      <c r="N624" s="91">
        <f t="shared" si="229"/>
        <v>5611.3273757980123</v>
      </c>
      <c r="O624" s="91">
        <f t="shared" si="229"/>
        <v>321.58561785143417</v>
      </c>
      <c r="P624" s="91">
        <f t="shared" si="229"/>
        <v>2153.109988233798</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4679.7456872074854</v>
      </c>
      <c r="M625" s="91">
        <f t="shared" si="230"/>
        <v>0</v>
      </c>
      <c r="N625" s="91">
        <f t="shared" si="230"/>
        <v>6659.425763762576</v>
      </c>
      <c r="O625" s="91">
        <f t="shared" si="230"/>
        <v>1323.196246381679</v>
      </c>
      <c r="P625" s="91">
        <f t="shared" si="230"/>
        <v>5755.405758068262</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7.0090169703059519</v>
      </c>
      <c r="S627" s="121">
        <f t="shared" si="231"/>
        <v>0</v>
      </c>
      <c r="T627" s="121">
        <f t="shared" si="231"/>
        <v>477.82921540013433</v>
      </c>
      <c r="U627" s="121">
        <f t="shared" si="231"/>
        <v>0</v>
      </c>
      <c r="V627" s="121">
        <f t="shared" si="231"/>
        <v>0</v>
      </c>
      <c r="W627" s="121">
        <f t="shared" si="231"/>
        <v>0</v>
      </c>
      <c r="X627" s="121">
        <f t="shared" si="231"/>
        <v>3.835152187361909</v>
      </c>
      <c r="Y627" s="121">
        <f t="shared" si="231"/>
        <v>0</v>
      </c>
      <c r="AQ627" s="3"/>
    </row>
    <row r="628" spans="5:43" x14ac:dyDescent="0.25">
      <c r="E628" s="340"/>
      <c r="F628" s="2" t="s">
        <v>979</v>
      </c>
      <c r="G628" t="s">
        <v>207</v>
      </c>
      <c r="J628" s="352">
        <f>J163</f>
        <v>47571.30793555385</v>
      </c>
      <c r="K628" s="352">
        <f t="shared" ref="K628:Y628" si="232">K163</f>
        <v>0</v>
      </c>
      <c r="L628" s="352">
        <f t="shared" si="232"/>
        <v>241.92172753474799</v>
      </c>
      <c r="M628" s="352">
        <f t="shared" si="232"/>
        <v>0</v>
      </c>
      <c r="N628" s="352">
        <f t="shared" si="232"/>
        <v>10004.542968283457</v>
      </c>
      <c r="O628" s="352">
        <f t="shared" si="232"/>
        <v>165.80306831483608</v>
      </c>
      <c r="P628" s="352">
        <f t="shared" si="232"/>
        <v>1301.228438799239</v>
      </c>
      <c r="Q628" s="352">
        <f t="shared" si="232"/>
        <v>681.21033246111506</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967.32816458026696</v>
      </c>
      <c r="M629" s="352">
        <f t="shared" si="233"/>
        <v>0</v>
      </c>
      <c r="N629" s="352">
        <f t="shared" si="233"/>
        <v>11464.132264855918</v>
      </c>
      <c r="O629" s="352">
        <f t="shared" si="233"/>
        <v>407.32097475350361</v>
      </c>
      <c r="P629" s="352">
        <f t="shared" si="233"/>
        <v>3953.0619297639619</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952.74813020799627</v>
      </c>
      <c r="M630" s="91">
        <f t="shared" si="234"/>
        <v>0</v>
      </c>
      <c r="N630" s="91">
        <f t="shared" si="234"/>
        <v>5719.18785329814</v>
      </c>
      <c r="O630" s="91">
        <f t="shared" si="234"/>
        <v>418.10342298602961</v>
      </c>
      <c r="P630" s="91">
        <f t="shared" si="234"/>
        <v>2694.3005125984241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3162.9167230402004</v>
      </c>
      <c r="M631" s="91">
        <f t="shared" si="235"/>
        <v>0</v>
      </c>
      <c r="N631" s="91">
        <f t="shared" si="235"/>
        <v>6787.4327030572085</v>
      </c>
      <c r="O631" s="91">
        <f t="shared" si="235"/>
        <v>1720.3284263478095</v>
      </c>
      <c r="P631" s="91">
        <f t="shared" si="235"/>
        <v>7202.0439127197142</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4</v>
      </c>
      <c r="U633" s="121">
        <f t="shared" si="236"/>
        <v>0</v>
      </c>
      <c r="V633" s="121">
        <f t="shared" si="236"/>
        <v>0</v>
      </c>
      <c r="W633" s="121">
        <f t="shared" si="236"/>
        <v>0</v>
      </c>
      <c r="X633" s="121">
        <f t="shared" si="236"/>
        <v>2</v>
      </c>
      <c r="Y633" s="121">
        <f t="shared" si="236"/>
        <v>0</v>
      </c>
      <c r="AQ633" s="3"/>
    </row>
    <row r="634" spans="5:43" x14ac:dyDescent="0.25">
      <c r="E634" s="340"/>
      <c r="F634" s="2" t="s">
        <v>979</v>
      </c>
      <c r="G634" t="s">
        <v>212</v>
      </c>
      <c r="J634" s="352">
        <f>J164</f>
        <v>41377.422586520945</v>
      </c>
      <c r="K634" s="352">
        <f t="shared" ref="K634:Y634" si="237">K164</f>
        <v>0</v>
      </c>
      <c r="L634" s="352">
        <f t="shared" si="237"/>
        <v>402.13572727686557</v>
      </c>
      <c r="M634" s="352">
        <f t="shared" si="237"/>
        <v>0</v>
      </c>
      <c r="N634" s="352">
        <f t="shared" si="237"/>
        <v>168.96570716664996</v>
      </c>
      <c r="O634" s="352">
        <f t="shared" si="237"/>
        <v>1.8822608522728477</v>
      </c>
      <c r="P634" s="352">
        <f t="shared" si="237"/>
        <v>3.8018947996522301</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303.02145207278352</v>
      </c>
      <c r="M635" s="352">
        <f t="shared" si="238"/>
        <v>0</v>
      </c>
      <c r="N635" s="352">
        <f t="shared" si="238"/>
        <v>104.20981431851762</v>
      </c>
      <c r="O635" s="352">
        <f t="shared" si="238"/>
        <v>2.4918566964748492</v>
      </c>
      <c r="P635" s="352">
        <f t="shared" si="238"/>
        <v>3.2921902221164365</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126.51953585292027</v>
      </c>
      <c r="M636" s="91">
        <f t="shared" si="239"/>
        <v>0</v>
      </c>
      <c r="N636" s="91">
        <f t="shared" si="239"/>
        <v>34.650835378338364</v>
      </c>
      <c r="O636" s="91">
        <f t="shared" si="239"/>
        <v>1.6630202416387942</v>
      </c>
      <c r="P636" s="91">
        <f t="shared" si="239"/>
        <v>1.0194091550715869</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127.76909536209384</v>
      </c>
      <c r="M637" s="91">
        <f t="shared" si="240"/>
        <v>0</v>
      </c>
      <c r="N637" s="91">
        <f t="shared" si="240"/>
        <v>21.914080294963995</v>
      </c>
      <c r="O637" s="91">
        <f t="shared" si="240"/>
        <v>3.1709678562437462</v>
      </c>
      <c r="P637" s="91">
        <f t="shared" si="240"/>
        <v>1.0946114697899827</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13209.706928007143</v>
      </c>
      <c r="O640" s="352">
        <f t="shared" si="242"/>
        <v>283.8794347979109</v>
      </c>
      <c r="P640" s="352">
        <f t="shared" si="242"/>
        <v>1270.9895426870885</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20428.046629641958</v>
      </c>
      <c r="O641" s="352">
        <f t="shared" si="243"/>
        <v>814.90148482552161</v>
      </c>
      <c r="P641" s="352">
        <f t="shared" si="243"/>
        <v>3771.6069711462428</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11036.303889942519</v>
      </c>
      <c r="O642" s="91">
        <f t="shared" si="244"/>
        <v>860.5504391648841</v>
      </c>
      <c r="P642" s="91">
        <f t="shared" si="244"/>
        <v>2323.6193470660405</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13110.979893027705</v>
      </c>
      <c r="O643" s="91">
        <f t="shared" si="245"/>
        <v>3462.6731949457453</v>
      </c>
      <c r="P643" s="91">
        <f t="shared" si="245"/>
        <v>6065.8460698838717</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35.30475631561886</v>
      </c>
      <c r="O646" s="352">
        <f t="shared" si="247"/>
        <v>0</v>
      </c>
      <c r="P646" s="352">
        <f t="shared" si="247"/>
        <v>0.10975198957839831</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54.596760714994303</v>
      </c>
      <c r="O647" s="352">
        <f t="shared" si="248"/>
        <v>0</v>
      </c>
      <c r="P647" s="352">
        <f t="shared" si="248"/>
        <v>0.3256843231895632</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29.496038147026365</v>
      </c>
      <c r="O648" s="91">
        <f t="shared" si="249"/>
        <v>0</v>
      </c>
      <c r="P648" s="91">
        <f t="shared" si="249"/>
        <v>0.20064826483481296</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35.04089475300367</v>
      </c>
      <c r="O649" s="91">
        <f t="shared" si="250"/>
        <v>0</v>
      </c>
      <c r="P649" s="91">
        <f t="shared" si="250"/>
        <v>0.52379555636514363</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1.5608499999999998</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1027.0283757495777</v>
      </c>
      <c r="O652" s="352">
        <f t="shared" si="252"/>
        <v>12.213261481191397</v>
      </c>
      <c r="P652" s="352">
        <f t="shared" si="252"/>
        <v>55.333872373601146</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1176.8642682308796</v>
      </c>
      <c r="O653" s="352">
        <f t="shared" si="253"/>
        <v>30.003772680442975</v>
      </c>
      <c r="P653" s="352">
        <f t="shared" si="253"/>
        <v>168.10132470540688</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587.11009890212938</v>
      </c>
      <c r="O654" s="91">
        <f t="shared" si="254"/>
        <v>30.798021309311483</v>
      </c>
      <c r="P654" s="91">
        <f t="shared" si="254"/>
        <v>114.57333413172597</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696.77205711741271</v>
      </c>
      <c r="O655" s="352">
        <f t="shared" si="255"/>
        <v>126.72154452905419</v>
      </c>
      <c r="P655" s="352">
        <f t="shared" si="255"/>
        <v>306.26211878926603</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4.5432037713919599E-2</v>
      </c>
      <c r="L665" s="331">
        <f>'Inputs by customer type'!L169</f>
        <v>0.18166077971907243</v>
      </c>
      <c r="M665" s="331">
        <f>'Inputs by customer type'!M169</f>
        <v>0.17892270125782259</v>
      </c>
      <c r="N665" s="331">
        <f>'Inputs by customer type'!N169</f>
        <v>0.59398448130918546</v>
      </c>
      <c r="AQ665" s="3"/>
    </row>
    <row r="666" spans="3:43" x14ac:dyDescent="0.25">
      <c r="E666" s="27"/>
      <c r="F666" s="300" t="s">
        <v>248</v>
      </c>
      <c r="G666" s="300" t="s">
        <v>167</v>
      </c>
      <c r="H666" s="300"/>
      <c r="I666" s="300"/>
      <c r="J666" s="332">
        <f>'Inputs by customer type'!J170</f>
        <v>0</v>
      </c>
      <c r="K666" s="332">
        <f>'Inputs by customer type'!K170</f>
        <v>4.5432037713919599E-2</v>
      </c>
      <c r="L666" s="332">
        <f>'Inputs by customer type'!L170</f>
        <v>0.18166077971907243</v>
      </c>
      <c r="M666" s="332">
        <f>'Inputs by customer type'!M170</f>
        <v>0.17892270125782259</v>
      </c>
      <c r="N666" s="332">
        <f>'Inputs by customer type'!N170</f>
        <v>0.59398448130918546</v>
      </c>
      <c r="AQ666" s="3"/>
    </row>
    <row r="667" spans="3:43" x14ac:dyDescent="0.25">
      <c r="E667" s="27"/>
      <c r="F667" s="28" t="s">
        <v>249</v>
      </c>
      <c r="G667" s="28" t="s">
        <v>167</v>
      </c>
      <c r="H667" s="28"/>
      <c r="I667" s="28"/>
      <c r="J667" s="333">
        <f>'Inputs by customer type'!J171</f>
        <v>0</v>
      </c>
      <c r="K667" s="333">
        <f>'Inputs by customer type'!K171</f>
        <v>4.5432037713919599E-2</v>
      </c>
      <c r="L667" s="333">
        <f>'Inputs by customer type'!L171</f>
        <v>0.18166077971907243</v>
      </c>
      <c r="M667" s="333">
        <f>'Inputs by customer type'!M171</f>
        <v>0.17892270125782259</v>
      </c>
      <c r="N667" s="333">
        <f>'Inputs by customer type'!N171</f>
        <v>0.59398448130918546</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4.5432037713919599E-2</v>
      </c>
      <c r="L670" s="331">
        <f>'Inputs by customer type'!L174</f>
        <v>0.18166077971907243</v>
      </c>
      <c r="M670" s="331">
        <f>'Inputs by customer type'!M174</f>
        <v>0.17892270125782259</v>
      </c>
      <c r="N670" s="331">
        <f>'Inputs by customer type'!N174</f>
        <v>0.59398448130918546</v>
      </c>
      <c r="AQ670" s="3"/>
    </row>
    <row r="671" spans="3:43" x14ac:dyDescent="0.25">
      <c r="E671" s="27"/>
      <c r="F671" s="300" t="s">
        <v>248</v>
      </c>
      <c r="G671" s="300" t="s">
        <v>167</v>
      </c>
      <c r="H671" s="300"/>
      <c r="I671" s="300"/>
      <c r="J671" s="332">
        <f>'Inputs by customer type'!J175</f>
        <v>0</v>
      </c>
      <c r="K671" s="332">
        <f>'Inputs by customer type'!K175</f>
        <v>4.5432037713919599E-2</v>
      </c>
      <c r="L671" s="332">
        <f>'Inputs by customer type'!L175</f>
        <v>0.18166077971907243</v>
      </c>
      <c r="M671" s="332">
        <f>'Inputs by customer type'!M175</f>
        <v>0.17892270125782259</v>
      </c>
      <c r="N671" s="332">
        <f>'Inputs by customer type'!N175</f>
        <v>0.59398448130918546</v>
      </c>
      <c r="AQ671" s="3"/>
    </row>
    <row r="672" spans="3:43" x14ac:dyDescent="0.25">
      <c r="E672" s="27"/>
      <c r="F672" s="28" t="s">
        <v>249</v>
      </c>
      <c r="G672" s="28" t="s">
        <v>167</v>
      </c>
      <c r="H672" s="28"/>
      <c r="I672" s="28"/>
      <c r="J672" s="333">
        <f>'Inputs by customer type'!J176</f>
        <v>0</v>
      </c>
      <c r="K672" s="333">
        <f>'Inputs by customer type'!K176</f>
        <v>4.5432037713919599E-2</v>
      </c>
      <c r="L672" s="333">
        <f>'Inputs by customer type'!L176</f>
        <v>0.18166077971907243</v>
      </c>
      <c r="M672" s="333">
        <f>'Inputs by customer type'!M176</f>
        <v>0.17892270125782259</v>
      </c>
      <c r="N672" s="333">
        <f>'Inputs by customer type'!N176</f>
        <v>0.59398448130918546</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4.5432037713919599E-2</v>
      </c>
      <c r="L675" s="331">
        <f>'Inputs by customer type'!L179</f>
        <v>0.18166077971907243</v>
      </c>
      <c r="M675" s="331">
        <f>'Inputs by customer type'!M179</f>
        <v>0.17892270125782259</v>
      </c>
      <c r="N675" s="331">
        <f>'Inputs by customer type'!N179</f>
        <v>0.59398448130918546</v>
      </c>
      <c r="AQ675" s="3"/>
    </row>
    <row r="676" spans="5:43" x14ac:dyDescent="0.25">
      <c r="F676" s="300" t="s">
        <v>248</v>
      </c>
      <c r="G676" s="300" t="s">
        <v>167</v>
      </c>
      <c r="H676" s="300"/>
      <c r="I676" s="300"/>
      <c r="J676" s="332">
        <f>'Inputs by customer type'!J180</f>
        <v>0</v>
      </c>
      <c r="K676" s="332">
        <f>'Inputs by customer type'!K180</f>
        <v>4.5432037713919599E-2</v>
      </c>
      <c r="L676" s="332">
        <f>'Inputs by customer type'!L180</f>
        <v>0.18166077971907243</v>
      </c>
      <c r="M676" s="332">
        <f>'Inputs by customer type'!M180</f>
        <v>0.17892270125782259</v>
      </c>
      <c r="N676" s="332">
        <f>'Inputs by customer type'!N180</f>
        <v>0.59398448130918546</v>
      </c>
      <c r="AQ676" s="3"/>
    </row>
    <row r="677" spans="5:43" x14ac:dyDescent="0.25">
      <c r="F677" s="28" t="s">
        <v>249</v>
      </c>
      <c r="G677" s="28" t="s">
        <v>167</v>
      </c>
      <c r="H677" s="28"/>
      <c r="I677" s="28"/>
      <c r="J677" s="333">
        <f>'Inputs by customer type'!J181</f>
        <v>0</v>
      </c>
      <c r="K677" s="333">
        <f>'Inputs by customer type'!K181</f>
        <v>4.5432037713919599E-2</v>
      </c>
      <c r="L677" s="333">
        <f>'Inputs by customer type'!L181</f>
        <v>0.18166077971907243</v>
      </c>
      <c r="M677" s="333">
        <f>'Inputs by customer type'!M181</f>
        <v>0.17892270125782259</v>
      </c>
      <c r="N677" s="333">
        <f>'Inputs by customer type'!N181</f>
        <v>0.59398448130918546</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1.5686548145952883</v>
      </c>
      <c r="L680" s="354">
        <f t="shared" si="256"/>
        <v>6.272293101265614</v>
      </c>
      <c r="M680" s="354">
        <f t="shared" si="256"/>
        <v>6.1777540892137006</v>
      </c>
      <c r="N680" s="354">
        <f t="shared" si="256"/>
        <v>20.508800909783197</v>
      </c>
      <c r="AQ680" s="3"/>
    </row>
    <row r="681" spans="5:43" x14ac:dyDescent="0.25">
      <c r="F681" s="300" t="s">
        <v>248</v>
      </c>
      <c r="G681" s="300" t="s">
        <v>207</v>
      </c>
      <c r="H681" s="300"/>
      <c r="I681" s="300"/>
      <c r="J681" s="353">
        <f t="shared" si="256"/>
        <v>0</v>
      </c>
      <c r="K681" s="353">
        <f t="shared" si="256"/>
        <v>96.683198657752612</v>
      </c>
      <c r="L681" s="353">
        <f t="shared" si="256"/>
        <v>386.58942318407497</v>
      </c>
      <c r="M681" s="353">
        <f t="shared" si="256"/>
        <v>380.76256185162748</v>
      </c>
      <c r="N681" s="353">
        <f t="shared" si="256"/>
        <v>1264.048950823156</v>
      </c>
      <c r="AQ681" s="3"/>
    </row>
    <row r="682" spans="5:43" x14ac:dyDescent="0.25">
      <c r="F682" s="28" t="s">
        <v>249</v>
      </c>
      <c r="G682" s="28" t="s">
        <v>207</v>
      </c>
      <c r="H682" s="28"/>
      <c r="I682" s="28"/>
      <c r="J682" s="355">
        <f t="shared" si="256"/>
        <v>0</v>
      </c>
      <c r="K682" s="355">
        <f t="shared" si="256"/>
        <v>421.09769326728701</v>
      </c>
      <c r="L682" s="355">
        <f t="shared" si="256"/>
        <v>1683.766327597514</v>
      </c>
      <c r="M682" s="355">
        <f t="shared" si="256"/>
        <v>1658.3877933728891</v>
      </c>
      <c r="N682" s="355">
        <f t="shared" si="256"/>
        <v>5505.4870417848279</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519.34954673963489</v>
      </c>
      <c r="L685" s="79">
        <f t="shared" ref="L685:N685" si="257">SUM(L680:L682)</f>
        <v>2076.6280438828544</v>
      </c>
      <c r="M685" s="79">
        <f t="shared" si="257"/>
        <v>2045.3281093137302</v>
      </c>
      <c r="N685" s="79">
        <f t="shared" si="257"/>
        <v>6790.0447935177672</v>
      </c>
      <c r="AQ685" s="3"/>
    </row>
    <row r="686" spans="5:43" x14ac:dyDescent="0.25">
      <c r="J686" s="79"/>
      <c r="K686" s="79"/>
      <c r="L686" s="79"/>
      <c r="M686" s="79"/>
      <c r="N686" s="79"/>
      <c r="AQ686" s="3"/>
    </row>
    <row r="687" spans="5:43" x14ac:dyDescent="0.25">
      <c r="E687" t="s">
        <v>1036</v>
      </c>
      <c r="G687" t="s">
        <v>207</v>
      </c>
      <c r="H687" s="79">
        <f>SUM(J685:N685)</f>
        <v>11431.350493453987</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4.5432037713919592E-2</v>
      </c>
      <c r="L689" s="101">
        <f>IF($H687 &lt;&gt; 0, L685/$H687, 0)</f>
        <v>0.18166077971907241</v>
      </c>
      <c r="M689" s="101">
        <f>IF($H687 &lt;&gt; 0, M685/$H687, 0)</f>
        <v>0.17892270125782256</v>
      </c>
      <c r="N689" s="101">
        <f>IF($H687 &lt;&gt; 0, N685/$H687, 0)</f>
        <v>0.59398448130918546</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520</v>
      </c>
      <c r="K24" s="114">
        <f>IF(K$20, 'General inputs'!$H16, 'General inputs'!$H21)</f>
        <v>520</v>
      </c>
      <c r="L24" s="114">
        <f>IF(L$20, 'General inputs'!$H16, 'General inputs'!$H21)</f>
        <v>520</v>
      </c>
      <c r="M24" s="114">
        <f>IF(M$20, 'General inputs'!$H16, 'General inputs'!$H21)</f>
        <v>520</v>
      </c>
      <c r="N24" s="114">
        <f>IF(N$20, 'General inputs'!$H16, 'General inputs'!$H21)</f>
        <v>520</v>
      </c>
      <c r="O24" s="114">
        <f>IF(O$20, 'General inputs'!$H16, 'General inputs'!$H21)</f>
        <v>520</v>
      </c>
      <c r="P24" s="114">
        <f>IF(P$20, 'General inputs'!$H16, 'General inputs'!$H21)</f>
        <v>520</v>
      </c>
      <c r="Q24" s="114">
        <f>IF(Q$20, 'General inputs'!$H16, 'General inputs'!$H21)</f>
        <v>154</v>
      </c>
      <c r="R24" s="114">
        <f>IF(R$20, 'General inputs'!$H16, 'General inputs'!$H21)</f>
        <v>520</v>
      </c>
      <c r="S24" s="114">
        <f>IF(S$20, 'General inputs'!$H16, 'General inputs'!$H21)</f>
        <v>520</v>
      </c>
      <c r="T24" s="114">
        <f>IF(T$20, 'General inputs'!$H16, 'General inputs'!$H21)</f>
        <v>520</v>
      </c>
      <c r="U24" s="114">
        <f>IF(U$20, 'General inputs'!$H16, 'General inputs'!$H21)</f>
        <v>520</v>
      </c>
      <c r="V24" s="114">
        <f>IF(V$20, 'General inputs'!$H16, 'General inputs'!$H21)</f>
        <v>520</v>
      </c>
      <c r="W24" s="114">
        <f>IF(W$20, 'General inputs'!$H16, 'General inputs'!$H21)</f>
        <v>520</v>
      </c>
      <c r="X24" s="114">
        <f>IF(X$20, 'General inputs'!$H16, 'General inputs'!$H21)</f>
        <v>520</v>
      </c>
      <c r="Y24" s="114">
        <f>IF(Y$20, 'General inputs'!$H16, 'General inputs'!$H21)</f>
        <v>520</v>
      </c>
    </row>
    <row r="25" spans="3:27" x14ac:dyDescent="0.25">
      <c r="F25" s="23" t="s">
        <v>465</v>
      </c>
      <c r="G25" t="s">
        <v>147</v>
      </c>
      <c r="H25" s="140"/>
      <c r="I25" s="140"/>
      <c r="J25" s="110">
        <f>IF(J$20, 'General inputs'!$H17, 'General inputs'!$H22)</f>
        <v>3438</v>
      </c>
      <c r="K25" s="110">
        <f>IF(K$20, 'General inputs'!$H17, 'General inputs'!$H22)</f>
        <v>3438</v>
      </c>
      <c r="L25" s="110">
        <f>IF(L$20, 'General inputs'!$H17, 'General inputs'!$H22)</f>
        <v>3438</v>
      </c>
      <c r="M25" s="110">
        <f>IF(M$20, 'General inputs'!$H17, 'General inputs'!$H22)</f>
        <v>3438</v>
      </c>
      <c r="N25" s="110">
        <f>IF(N$20, 'General inputs'!$H17, 'General inputs'!$H22)</f>
        <v>3438</v>
      </c>
      <c r="O25" s="110">
        <f>IF(O$20, 'General inputs'!$H17, 'General inputs'!$H22)</f>
        <v>3438</v>
      </c>
      <c r="P25" s="110">
        <f>IF(P$20, 'General inputs'!$H17, 'General inputs'!$H22)</f>
        <v>3438</v>
      </c>
      <c r="Q25" s="110">
        <f>IF(Q$20, 'General inputs'!$H17, 'General inputs'!$H22)</f>
        <v>3804</v>
      </c>
      <c r="R25" s="110">
        <f>IF(R$20, 'General inputs'!$H17, 'General inputs'!$H22)</f>
        <v>3438</v>
      </c>
      <c r="S25" s="110">
        <f>IF(S$20, 'General inputs'!$H17, 'General inputs'!$H22)</f>
        <v>3438</v>
      </c>
      <c r="T25" s="110">
        <f>IF(T$20, 'General inputs'!$H17, 'General inputs'!$H22)</f>
        <v>3438</v>
      </c>
      <c r="U25" s="110">
        <f>IF(U$20, 'General inputs'!$H17, 'General inputs'!$H22)</f>
        <v>3438</v>
      </c>
      <c r="V25" s="110">
        <f>IF(V$20, 'General inputs'!$H17, 'General inputs'!$H22)</f>
        <v>3438</v>
      </c>
      <c r="W25" s="110">
        <f>IF(W$20, 'General inputs'!$H17, 'General inputs'!$H22)</f>
        <v>3438</v>
      </c>
      <c r="X25" s="110">
        <f>IF(X$20, 'General inputs'!$H17, 'General inputs'!$H22)</f>
        <v>3438</v>
      </c>
      <c r="Y25" s="110">
        <f>IF(Y$20, 'General inputs'!$H17, 'General inputs'!$H22)</f>
        <v>3438</v>
      </c>
    </row>
    <row r="26" spans="3:27" x14ac:dyDescent="0.25">
      <c r="F26" s="57" t="s">
        <v>257</v>
      </c>
      <c r="G26" s="28" t="s">
        <v>147</v>
      </c>
      <c r="H26" s="141"/>
      <c r="I26" s="141"/>
      <c r="J26" s="115">
        <f>IF(J$20, 'General inputs'!$H18, 'General inputs'!$H23)</f>
        <v>4826</v>
      </c>
      <c r="K26" s="115">
        <f>IF(K$20, 'General inputs'!$H18, 'General inputs'!$H23)</f>
        <v>4826</v>
      </c>
      <c r="L26" s="115">
        <f>IF(L$20, 'General inputs'!$H18, 'General inputs'!$H23)</f>
        <v>4826</v>
      </c>
      <c r="M26" s="115">
        <f>IF(M$20, 'General inputs'!$H18, 'General inputs'!$H23)</f>
        <v>4826</v>
      </c>
      <c r="N26" s="115">
        <f>IF(N$20, 'General inputs'!$H18, 'General inputs'!$H23)</f>
        <v>4826</v>
      </c>
      <c r="O26" s="115">
        <f>IF(O$20, 'General inputs'!$H18, 'General inputs'!$H23)</f>
        <v>4826</v>
      </c>
      <c r="P26" s="115">
        <f>IF(P$20, 'General inputs'!$H18, 'General inputs'!$H23)</f>
        <v>4826</v>
      </c>
      <c r="Q26" s="115">
        <f>IF(Q$20, 'General inputs'!$H18, 'General inputs'!$H23)</f>
        <v>4826</v>
      </c>
      <c r="R26" s="115">
        <f>IF(R$20, 'General inputs'!$H18, 'General inputs'!$H23)</f>
        <v>4826</v>
      </c>
      <c r="S26" s="115">
        <f>IF(S$20, 'General inputs'!$H18, 'General inputs'!$H23)</f>
        <v>4826</v>
      </c>
      <c r="T26" s="115">
        <f>IF(T$20, 'General inputs'!$H18, 'General inputs'!$H23)</f>
        <v>4826</v>
      </c>
      <c r="U26" s="115">
        <f>IF(U$20, 'General inputs'!$H18, 'General inputs'!$H23)</f>
        <v>4826</v>
      </c>
      <c r="V26" s="115">
        <f>IF(V$20, 'General inputs'!$H18, 'General inputs'!$H23)</f>
        <v>4826</v>
      </c>
      <c r="W26" s="115">
        <f>IF(W$20, 'General inputs'!$H18, 'General inputs'!$H23)</f>
        <v>4826</v>
      </c>
      <c r="X26" s="115">
        <f>IF(X$20, 'General inputs'!$H18, 'General inputs'!$H23)</f>
        <v>4826</v>
      </c>
      <c r="Y26" s="115">
        <f>IF(Y$20, 'General inputs'!$H18, 'General inputs'!$H23)</f>
        <v>4826</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436266.94082241307</v>
      </c>
      <c r="K31" s="114">
        <f>'Volume adjustments'!K238</f>
        <v>49.516470613199665</v>
      </c>
      <c r="L31" s="114">
        <f>'Volume adjustments'!L238</f>
        <v>133776.90688245351</v>
      </c>
      <c r="M31" s="114">
        <f>'Volume adjustments'!M238</f>
        <v>34.527502914857799</v>
      </c>
      <c r="N31" s="114">
        <f>'Volume adjustments'!N238</f>
        <v>91820.599455434451</v>
      </c>
      <c r="O31" s="114">
        <f>'Volume adjustments'!O238</f>
        <v>45266.81903210016</v>
      </c>
      <c r="P31" s="114">
        <f>'Volume adjustments'!P238</f>
        <v>146874.37455186655</v>
      </c>
      <c r="Q31" s="114">
        <f>'Volume adjustments'!Q238</f>
        <v>3264.7412311379549</v>
      </c>
      <c r="R31" s="114">
        <f>'Volume adjustments'!R238</f>
        <v>385.61979472489151</v>
      </c>
      <c r="S31" s="114">
        <f>'Volume adjustments'!S238</f>
        <v>0</v>
      </c>
      <c r="T31" s="114">
        <f>'Volume adjustments'!T238</f>
        <v>3728.3373804901453</v>
      </c>
      <c r="U31" s="114">
        <f>'Volume adjustments'!U238</f>
        <v>0</v>
      </c>
      <c r="V31" s="114">
        <f>'Volume adjustments'!V238</f>
        <v>989.54984348901553</v>
      </c>
      <c r="W31" s="114">
        <f>'Volume adjustments'!W238</f>
        <v>0</v>
      </c>
      <c r="X31" s="114">
        <f>'Volume adjustments'!X238</f>
        <v>41105.69179757579</v>
      </c>
      <c r="Y31" s="114">
        <f>'Volume adjustments'!Y238</f>
        <v>0</v>
      </c>
    </row>
    <row r="32" spans="3:27" x14ac:dyDescent="0.25">
      <c r="F32" s="23" t="s">
        <v>157</v>
      </c>
      <c r="G32" s="23" t="s">
        <v>207</v>
      </c>
      <c r="J32" s="110">
        <f>'Volume adjustments'!J249</f>
        <v>2342501.1192728681</v>
      </c>
      <c r="K32" s="110">
        <f>'Volume adjustments'!K249</f>
        <v>3650.9029083705209</v>
      </c>
      <c r="L32" s="110">
        <f>'Volume adjustments'!L249</f>
        <v>1080575.2113992849</v>
      </c>
      <c r="M32" s="110">
        <f>'Volume adjustments'!M249</f>
        <v>2128.0841345166109</v>
      </c>
      <c r="N32" s="110">
        <f>'Volume adjustments'!N249</f>
        <v>657656.92307262379</v>
      </c>
      <c r="O32" s="110">
        <f>'Volume adjustments'!O249</f>
        <v>328622.22949485219</v>
      </c>
      <c r="P32" s="110">
        <f>'Volume adjustments'!P249</f>
        <v>1022544.5485956646</v>
      </c>
      <c r="Q32" s="110">
        <f>'Volume adjustments'!Q249</f>
        <v>35248.833936645067</v>
      </c>
      <c r="R32" s="110">
        <f>'Volume adjustments'!R249</f>
        <v>3399.1683782303821</v>
      </c>
      <c r="S32" s="110">
        <f>'Volume adjustments'!S249</f>
        <v>0</v>
      </c>
      <c r="T32" s="110">
        <f>'Volume adjustments'!T249</f>
        <v>35037.946381390975</v>
      </c>
      <c r="U32" s="110">
        <f>'Volume adjustments'!U249</f>
        <v>0</v>
      </c>
      <c r="V32" s="110">
        <f>'Volume adjustments'!V249</f>
        <v>8049.4903233323284</v>
      </c>
      <c r="W32" s="110">
        <f>'Volume adjustments'!W249</f>
        <v>0</v>
      </c>
      <c r="X32" s="110">
        <f>'Volume adjustments'!X249</f>
        <v>313977.55254490761</v>
      </c>
      <c r="Y32" s="110">
        <f>'Volume adjustments'!Y249</f>
        <v>0</v>
      </c>
    </row>
    <row r="33" spans="3:27" x14ac:dyDescent="0.25">
      <c r="F33" s="23" t="s">
        <v>158</v>
      </c>
      <c r="G33" s="23" t="s">
        <v>207</v>
      </c>
      <c r="J33" s="110">
        <f>'Volume adjustments'!J260</f>
        <v>2948304.2302713506</v>
      </c>
      <c r="K33" s="110">
        <f>'Volume adjustments'!K260</f>
        <v>22665.009137902991</v>
      </c>
      <c r="L33" s="110">
        <f>'Volume adjustments'!L260</f>
        <v>932943.97675125499</v>
      </c>
      <c r="M33" s="110">
        <f>'Volume adjustments'!M260</f>
        <v>9268.7388560225172</v>
      </c>
      <c r="N33" s="110">
        <f>'Volume adjustments'!N260</f>
        <v>708050.19104259065</v>
      </c>
      <c r="O33" s="110">
        <f>'Volume adjustments'!O260</f>
        <v>323428.20992856758</v>
      </c>
      <c r="P33" s="110">
        <f>'Volume adjustments'!P260</f>
        <v>1273130.9524946488</v>
      </c>
      <c r="Q33" s="110">
        <f>'Volume adjustments'!Q260</f>
        <v>77152.380652896521</v>
      </c>
      <c r="R33" s="110">
        <f>'Volume adjustments'!R260</f>
        <v>1540.1108270447269</v>
      </c>
      <c r="S33" s="110">
        <f>'Volume adjustments'!S260</f>
        <v>0</v>
      </c>
      <c r="T33" s="110">
        <f>'Volume adjustments'!T260</f>
        <v>27647.227071452227</v>
      </c>
      <c r="U33" s="110">
        <f>'Volume adjustments'!U260</f>
        <v>0</v>
      </c>
      <c r="V33" s="110">
        <f>'Volume adjustments'!V260</f>
        <v>6887.4821665119889</v>
      </c>
      <c r="W33" s="110">
        <f>'Volume adjustments'!W260</f>
        <v>0</v>
      </c>
      <c r="X33" s="110">
        <f>'Volume adjustments'!X260</f>
        <v>227561.97539084984</v>
      </c>
      <c r="Y33" s="110">
        <f>'Volume adjustments'!Y260</f>
        <v>0</v>
      </c>
    </row>
    <row r="34" spans="3:27" x14ac:dyDescent="0.25">
      <c r="F34" s="142" t="s">
        <v>454</v>
      </c>
      <c r="G34" s="142" t="s">
        <v>207</v>
      </c>
      <c r="H34" s="98"/>
      <c r="I34" s="98"/>
      <c r="J34" s="143">
        <f t="shared" ref="J34:Y34" si="0">SUM(J31:J33)</f>
        <v>5727072.2903666319</v>
      </c>
      <c r="K34" s="143">
        <f t="shared" si="0"/>
        <v>26365.42851688671</v>
      </c>
      <c r="L34" s="143">
        <f t="shared" si="0"/>
        <v>2147296.0950329932</v>
      </c>
      <c r="M34" s="143">
        <f t="shared" si="0"/>
        <v>11431.350493453985</v>
      </c>
      <c r="N34" s="143">
        <f t="shared" si="0"/>
        <v>1457527.7135706488</v>
      </c>
      <c r="O34" s="143">
        <f t="shared" si="0"/>
        <v>697317.25845551991</v>
      </c>
      <c r="P34" s="143">
        <f t="shared" si="0"/>
        <v>2442549.87564218</v>
      </c>
      <c r="Q34" s="143">
        <f t="shared" si="0"/>
        <v>115665.95582067955</v>
      </c>
      <c r="R34" s="143">
        <f t="shared" si="0"/>
        <v>5324.8990000000003</v>
      </c>
      <c r="S34" s="143">
        <f t="shared" si="0"/>
        <v>0</v>
      </c>
      <c r="T34" s="143">
        <f t="shared" si="0"/>
        <v>66413.510833333348</v>
      </c>
      <c r="U34" s="143">
        <f t="shared" si="0"/>
        <v>0</v>
      </c>
      <c r="V34" s="143">
        <f t="shared" si="0"/>
        <v>15926.522333333332</v>
      </c>
      <c r="W34" s="143">
        <f t="shared" si="0"/>
        <v>0</v>
      </c>
      <c r="X34" s="143">
        <f t="shared" si="0"/>
        <v>582645.21973333322</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7.5835783510957253E-2</v>
      </c>
      <c r="K42" s="144">
        <f t="shared" si="1"/>
        <v>7.5835783510957253E-2</v>
      </c>
      <c r="L42" s="144">
        <f t="shared" si="1"/>
        <v>6.1986257071344121E-2</v>
      </c>
      <c r="M42" s="144">
        <f t="shared" si="1"/>
        <v>6.1986257071344121E-2</v>
      </c>
      <c r="N42" s="144">
        <f t="shared" si="1"/>
        <v>6.2997498161110443E-2</v>
      </c>
      <c r="O42" s="144">
        <f t="shared" si="1"/>
        <v>6.4915672863684923E-2</v>
      </c>
      <c r="P42" s="144">
        <f t="shared" si="1"/>
        <v>6.0131576438434552E-2</v>
      </c>
      <c r="Q42" s="306"/>
      <c r="R42" s="306"/>
      <c r="S42" s="306"/>
      <c r="T42" s="306"/>
      <c r="U42" s="306"/>
      <c r="V42" s="306"/>
      <c r="W42" s="306"/>
      <c r="X42" s="306"/>
      <c r="Y42" s="306"/>
    </row>
    <row r="43" spans="3:27" x14ac:dyDescent="0.25">
      <c r="F43" s="23" t="s">
        <v>465</v>
      </c>
      <c r="G43" s="23" t="s">
        <v>167</v>
      </c>
      <c r="J43" s="135">
        <f t="shared" si="1"/>
        <v>0.40778264001726605</v>
      </c>
      <c r="K43" s="135">
        <f t="shared" si="1"/>
        <v>0.40778264001726605</v>
      </c>
      <c r="L43" s="135">
        <f t="shared" si="1"/>
        <v>0.50154700991896795</v>
      </c>
      <c r="M43" s="135">
        <f t="shared" si="1"/>
        <v>0.50154700991896795</v>
      </c>
      <c r="N43" s="135">
        <f t="shared" si="1"/>
        <v>0.45121400913983106</v>
      </c>
      <c r="O43" s="135">
        <f t="shared" si="1"/>
        <v>0.47126645083001939</v>
      </c>
      <c r="P43" s="135">
        <f t="shared" si="1"/>
        <v>0.4186381448308496</v>
      </c>
      <c r="Q43" s="60"/>
      <c r="R43" s="60"/>
      <c r="S43" s="60"/>
      <c r="T43" s="60"/>
      <c r="U43" s="60"/>
      <c r="V43" s="60"/>
      <c r="W43" s="60"/>
      <c r="X43" s="60"/>
      <c r="Y43" s="60"/>
    </row>
    <row r="44" spans="3:27" x14ac:dyDescent="0.25">
      <c r="F44" s="57" t="s">
        <v>257</v>
      </c>
      <c r="G44" s="57" t="s">
        <v>167</v>
      </c>
      <c r="H44" s="28"/>
      <c r="I44" s="28"/>
      <c r="J44" s="145">
        <f t="shared" si="1"/>
        <v>0.51638157647177652</v>
      </c>
      <c r="K44" s="145">
        <f t="shared" si="1"/>
        <v>0.51638157647177652</v>
      </c>
      <c r="L44" s="145">
        <f t="shared" si="1"/>
        <v>0.43646673300968791</v>
      </c>
      <c r="M44" s="145">
        <f t="shared" si="1"/>
        <v>0.43646673300968791</v>
      </c>
      <c r="N44" s="145">
        <f t="shared" si="1"/>
        <v>0.48578849269905855</v>
      </c>
      <c r="O44" s="145">
        <f t="shared" si="1"/>
        <v>0.46381787630629573</v>
      </c>
      <c r="P44" s="145">
        <f t="shared" si="1"/>
        <v>0.52123027873071581</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7.5835783510957253E-2</v>
      </c>
      <c r="K48" s="144">
        <f t="shared" ref="K48:Y48" si="2">IF(ISNUMBER(K$38), K42, IF(K$34 = 0, 0, K31 / K$34))</f>
        <v>7.5835783510957253E-2</v>
      </c>
      <c r="L48" s="144">
        <f t="shared" si="2"/>
        <v>6.1986257071344121E-2</v>
      </c>
      <c r="M48" s="144">
        <f t="shared" si="2"/>
        <v>6.1986257071344121E-2</v>
      </c>
      <c r="N48" s="144">
        <f t="shared" si="2"/>
        <v>6.2997498161110443E-2</v>
      </c>
      <c r="O48" s="144">
        <f t="shared" si="2"/>
        <v>6.4915672863684923E-2</v>
      </c>
      <c r="P48" s="144">
        <f t="shared" si="2"/>
        <v>6.0131576438434552E-2</v>
      </c>
      <c r="Q48" s="144">
        <f t="shared" si="2"/>
        <v>2.8225601975739367E-2</v>
      </c>
      <c r="R48" s="144">
        <f t="shared" si="2"/>
        <v>7.2418236425684596E-2</v>
      </c>
      <c r="S48" s="144">
        <f t="shared" si="2"/>
        <v>0</v>
      </c>
      <c r="T48" s="144">
        <f t="shared" si="2"/>
        <v>5.6138236538142323E-2</v>
      </c>
      <c r="U48" s="144">
        <f t="shared" si="2"/>
        <v>0</v>
      </c>
      <c r="V48" s="144">
        <f t="shared" si="2"/>
        <v>6.2132198277708266E-2</v>
      </c>
      <c r="W48" s="144">
        <f t="shared" si="2"/>
        <v>0</v>
      </c>
      <c r="X48" s="144">
        <f t="shared" si="2"/>
        <v>7.0550122794089287E-2</v>
      </c>
      <c r="Y48" s="144">
        <f t="shared" si="2"/>
        <v>0</v>
      </c>
    </row>
    <row r="49" spans="2:27" x14ac:dyDescent="0.25">
      <c r="F49" s="23" t="s">
        <v>465</v>
      </c>
      <c r="G49" s="23" t="s">
        <v>167</v>
      </c>
      <c r="J49" s="135">
        <f t="shared" ref="J49:Y49" si="3">IF(ISNUMBER(J$38), J43, IF(J$34 = 0, 0, J32 / J$34))</f>
        <v>0.40778264001726605</v>
      </c>
      <c r="K49" s="135">
        <f t="shared" si="3"/>
        <v>0.40778264001726605</v>
      </c>
      <c r="L49" s="135">
        <f t="shared" si="3"/>
        <v>0.50154700991896795</v>
      </c>
      <c r="M49" s="135">
        <f t="shared" si="3"/>
        <v>0.50154700991896795</v>
      </c>
      <c r="N49" s="135">
        <f t="shared" si="3"/>
        <v>0.45121400913983106</v>
      </c>
      <c r="O49" s="135">
        <f t="shared" si="3"/>
        <v>0.47126645083001939</v>
      </c>
      <c r="P49" s="135">
        <f t="shared" si="3"/>
        <v>0.4186381448308496</v>
      </c>
      <c r="Q49" s="135">
        <f t="shared" si="3"/>
        <v>0.30474683485339804</v>
      </c>
      <c r="R49" s="135">
        <f t="shared" si="3"/>
        <v>0.6383535872192847</v>
      </c>
      <c r="S49" s="135">
        <f t="shared" si="3"/>
        <v>0</v>
      </c>
      <c r="T49" s="135">
        <f t="shared" si="3"/>
        <v>0.52757256681279396</v>
      </c>
      <c r="U49" s="135">
        <f t="shared" si="3"/>
        <v>0</v>
      </c>
      <c r="V49" s="135">
        <f t="shared" si="3"/>
        <v>0.50541418615193789</v>
      </c>
      <c r="W49" s="135">
        <f t="shared" si="3"/>
        <v>0</v>
      </c>
      <c r="X49" s="135">
        <f t="shared" si="3"/>
        <v>0.53888291178053394</v>
      </c>
      <c r="Y49" s="135">
        <f t="shared" si="3"/>
        <v>0</v>
      </c>
    </row>
    <row r="50" spans="2:27" x14ac:dyDescent="0.25">
      <c r="F50" s="57" t="s">
        <v>257</v>
      </c>
      <c r="G50" s="57" t="s">
        <v>167</v>
      </c>
      <c r="H50" s="28"/>
      <c r="I50" s="28"/>
      <c r="J50" s="145">
        <f t="shared" ref="J50:Y50" si="4">IF(ISNUMBER(J$38), J44, IF(J$34 = 0, 0, J33 / J$34))</f>
        <v>0.51638157647177652</v>
      </c>
      <c r="K50" s="145">
        <f t="shared" si="4"/>
        <v>0.51638157647177652</v>
      </c>
      <c r="L50" s="145">
        <f t="shared" si="4"/>
        <v>0.43646673300968791</v>
      </c>
      <c r="M50" s="145">
        <f t="shared" si="4"/>
        <v>0.43646673300968791</v>
      </c>
      <c r="N50" s="145">
        <f t="shared" si="4"/>
        <v>0.48578849269905855</v>
      </c>
      <c r="O50" s="145">
        <f t="shared" si="4"/>
        <v>0.46381787630629573</v>
      </c>
      <c r="P50" s="145">
        <f t="shared" si="4"/>
        <v>0.52123027873071581</v>
      </c>
      <c r="Q50" s="145">
        <f t="shared" si="4"/>
        <v>0.66702756317086254</v>
      </c>
      <c r="R50" s="145">
        <f t="shared" si="4"/>
        <v>0.28922817635503073</v>
      </c>
      <c r="S50" s="145">
        <f t="shared" si="4"/>
        <v>0</v>
      </c>
      <c r="T50" s="145">
        <f t="shared" si="4"/>
        <v>0.41628919664906366</v>
      </c>
      <c r="U50" s="145">
        <f t="shared" si="4"/>
        <v>0</v>
      </c>
      <c r="V50" s="145">
        <f t="shared" si="4"/>
        <v>0.43245361557035389</v>
      </c>
      <c r="W50" s="145">
        <f t="shared" si="4"/>
        <v>0</v>
      </c>
      <c r="X50" s="145">
        <f t="shared" si="4"/>
        <v>0.39056696542537683</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1.281041389154324</v>
      </c>
      <c r="K54" s="79">
        <f t="shared" si="5"/>
        <v>1.281041389154324</v>
      </c>
      <c r="L54" s="79">
        <f t="shared" si="5"/>
        <v>1.0470909271436284</v>
      </c>
      <c r="M54" s="79">
        <f t="shared" si="5"/>
        <v>1.0470909271436284</v>
      </c>
      <c r="N54" s="79">
        <f t="shared" si="5"/>
        <v>1.0641731227830658</v>
      </c>
      <c r="O54" s="79">
        <f t="shared" si="5"/>
        <v>1.0965755200665546</v>
      </c>
      <c r="P54" s="79">
        <f t="shared" si="5"/>
        <v>1.015761091221556</v>
      </c>
      <c r="Q54" s="79">
        <f t="shared" si="5"/>
        <v>1.6099590113954194</v>
      </c>
      <c r="R54" s="79">
        <f t="shared" si="5"/>
        <v>1.2233111322369492</v>
      </c>
      <c r="S54" s="79">
        <f t="shared" si="5"/>
        <v>0</v>
      </c>
      <c r="T54" s="79">
        <f t="shared" si="5"/>
        <v>0.94830436490585035</v>
      </c>
      <c r="U54" s="79">
        <f t="shared" si="5"/>
        <v>0</v>
      </c>
      <c r="V54" s="79">
        <f t="shared" si="5"/>
        <v>1.0495562109065182</v>
      </c>
      <c r="W54" s="79">
        <f t="shared" si="5"/>
        <v>0</v>
      </c>
      <c r="X54" s="79">
        <f t="shared" si="5"/>
        <v>1.1917543819678469</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0.43296539794996208</v>
      </c>
      <c r="K62" s="21">
        <f>'Inputs by customer type'!K15</f>
        <v>0.14165796659785254</v>
      </c>
      <c r="L62" s="21">
        <f>'Inputs by customer type'!L15</f>
        <v>0.42645539223810874</v>
      </c>
      <c r="M62" s="21">
        <f>'Inputs by customer type'!M15</f>
        <v>0.15712974357172943</v>
      </c>
      <c r="N62" s="21">
        <f>'Inputs by customer type'!N15</f>
        <v>0.54547526219518894</v>
      </c>
      <c r="O62" s="21">
        <f>'Inputs by customer type'!O15</f>
        <v>0.60059530754649293</v>
      </c>
      <c r="P62" s="21">
        <f>'Inputs by customer type'!P15</f>
        <v>0.73982458058158918</v>
      </c>
      <c r="Q62" s="21">
        <f>'Inputs by customer type'!Q15</f>
        <v>0.49604760361348571</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0.90710424235464571</v>
      </c>
      <c r="K63" s="21">
        <f>'Inputs by customer type'!K16</f>
        <v>0</v>
      </c>
      <c r="L63" s="21">
        <f>'Inputs by customer type'!L16</f>
        <v>0.69851740738317725</v>
      </c>
      <c r="M63" s="21">
        <f>'Inputs by customer type'!M16</f>
        <v>0</v>
      </c>
      <c r="N63" s="21">
        <f>'Inputs by customer type'!N16</f>
        <v>0.75775973214936798</v>
      </c>
      <c r="O63" s="21">
        <f>'Inputs by customer type'!O16</f>
        <v>0.75741077266316148</v>
      </c>
      <c r="P63" s="21">
        <f>'Inputs by customer type'!P16</f>
        <v>0.8108805676413352</v>
      </c>
      <c r="Q63" s="21">
        <f>'Inputs by customer type'!Q16</f>
        <v>0.92970730325277806</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651.98910409456187</v>
      </c>
      <c r="K69" s="79">
        <f t="shared" si="6"/>
        <v>3.0015287473687056</v>
      </c>
      <c r="L69" s="79">
        <f t="shared" si="6"/>
        <v>244.45538422506755</v>
      </c>
      <c r="M69" s="79">
        <f t="shared" si="6"/>
        <v>1.3013832528977669</v>
      </c>
      <c r="N69" s="79">
        <f t="shared" si="6"/>
        <v>165.92983988736896</v>
      </c>
      <c r="O69" s="79">
        <f t="shared" si="6"/>
        <v>79.384933795027308</v>
      </c>
      <c r="P69" s="79">
        <f t="shared" si="6"/>
        <v>278.06806416691484</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1505.868845828443</v>
      </c>
      <c r="K71" s="79">
        <f t="shared" si="7"/>
        <v>21.188562983468714</v>
      </c>
      <c r="L71" s="79">
        <f t="shared" si="7"/>
        <v>573.22615371827067</v>
      </c>
      <c r="M71" s="79">
        <f t="shared" si="7"/>
        <v>8.2822209424894027</v>
      </c>
      <c r="N71" s="79">
        <f t="shared" si="7"/>
        <v>304.19315299397357</v>
      </c>
      <c r="O71" s="79">
        <f t="shared" si="7"/>
        <v>132.17707963674363</v>
      </c>
      <c r="P71" s="79">
        <f t="shared" si="7"/>
        <v>375.85675235110546</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1365.9800184806745</v>
      </c>
      <c r="K73" s="79">
        <f t="shared" ref="K73:M73" si="8">K71 * K63</f>
        <v>0</v>
      </c>
      <c r="L73" s="79">
        <f t="shared" si="8"/>
        <v>400.40844673951705</v>
      </c>
      <c r="M73" s="79">
        <f t="shared" si="8"/>
        <v>0</v>
      </c>
      <c r="N73" s="79">
        <f t="shared" ref="N73:P73" si="9">N71 * N63</f>
        <v>230.50532213438512</v>
      </c>
      <c r="O73" s="79">
        <f t="shared" si="9"/>
        <v>100.11234401602621</v>
      </c>
      <c r="P73" s="79">
        <f t="shared" si="9"/>
        <v>304.77493669829312</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0.42892338497707788</v>
      </c>
      <c r="K77" s="135">
        <f t="shared" si="10"/>
        <v>0.42892338497707788</v>
      </c>
      <c r="L77" s="135">
        <f t="shared" si="10"/>
        <v>0.42261948096849805</v>
      </c>
      <c r="M77" s="135">
        <f t="shared" si="10"/>
        <v>0.42261948096849805</v>
      </c>
      <c r="N77" s="135">
        <f t="shared" si="10"/>
        <v>0.54547526219518894</v>
      </c>
      <c r="O77" s="135">
        <f t="shared" si="10"/>
        <v>0.60059530754649282</v>
      </c>
      <c r="P77" s="135">
        <f t="shared" si="10"/>
        <v>0.73982458058158918</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0.89451778996536913</v>
      </c>
      <c r="K79" s="135">
        <f t="shared" si="11"/>
        <v>0.89451778996536913</v>
      </c>
      <c r="L79" s="135">
        <f t="shared" si="11"/>
        <v>0.68856866760191893</v>
      </c>
      <c r="M79" s="135">
        <f t="shared" si="11"/>
        <v>0.68856866760191893</v>
      </c>
      <c r="N79" s="135">
        <f t="shared" si="11"/>
        <v>0.75775973214936798</v>
      </c>
      <c r="O79" s="135">
        <f t="shared" si="11"/>
        <v>0.75741077266316148</v>
      </c>
      <c r="P79" s="135">
        <f t="shared" si="11"/>
        <v>0.81088056764133509</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0.42892338497707788</v>
      </c>
      <c r="K83" s="135">
        <f t="shared" ref="K83:Y83" si="12">IF(K$38 = 0, K62, K77)</f>
        <v>0.42892338497707788</v>
      </c>
      <c r="L83" s="135">
        <f t="shared" si="12"/>
        <v>0.42261948096849805</v>
      </c>
      <c r="M83" s="135">
        <f>IF(M$38 = 0, M62, M77)</f>
        <v>0.42261948096849805</v>
      </c>
      <c r="N83" s="135">
        <f t="shared" si="12"/>
        <v>0.54547526219518894</v>
      </c>
      <c r="O83" s="135">
        <f t="shared" si="12"/>
        <v>0.60059530754649282</v>
      </c>
      <c r="P83" s="135">
        <f t="shared" si="12"/>
        <v>0.73982458058158918</v>
      </c>
      <c r="Q83" s="135">
        <f t="shared" si="12"/>
        <v>0.49604760361348571</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0.89451778996536913</v>
      </c>
      <c r="K85" s="135">
        <f t="shared" ref="K85:Y85" si="13">IF(K38 = 0, K63, K79)</f>
        <v>0.89451778996536913</v>
      </c>
      <c r="L85" s="135">
        <f t="shared" si="13"/>
        <v>0.68856866760191893</v>
      </c>
      <c r="M85" s="135">
        <f t="shared" si="13"/>
        <v>0.68856866760191893</v>
      </c>
      <c r="N85" s="135">
        <f t="shared" si="13"/>
        <v>0.75775973214936798</v>
      </c>
      <c r="O85" s="135">
        <f t="shared" si="13"/>
        <v>0.75741077266316148</v>
      </c>
      <c r="P85" s="135">
        <f t="shared" si="13"/>
        <v>0.81088056764133509</v>
      </c>
      <c r="Q85" s="135">
        <f t="shared" si="13"/>
        <v>0.92970730325277806</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2.0950963902650712</v>
      </c>
      <c r="K89" s="79">
        <f t="shared" si="14"/>
        <v>0</v>
      </c>
      <c r="L89" s="79">
        <f t="shared" si="14"/>
        <v>1.6379612501022482</v>
      </c>
      <c r="M89" s="79">
        <f t="shared" si="14"/>
        <v>0</v>
      </c>
      <c r="N89" s="79">
        <f t="shared" si="14"/>
        <v>1.3891734138407485</v>
      </c>
      <c r="O89" s="79">
        <f t="shared" si="14"/>
        <v>1.2611000504770498</v>
      </c>
      <c r="P89" s="79">
        <f t="shared" si="14"/>
        <v>1.0960443717670041</v>
      </c>
      <c r="Q89" s="79">
        <f t="shared" si="14"/>
        <v>1.8742300063144639</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2.0854955017506756</v>
      </c>
      <c r="K91" s="79">
        <f t="shared" ref="K91:Y91" si="15">IF(AND(K83 = 0, K85 = 0), 1, K85 / K83)</f>
        <v>2.0854955017506756</v>
      </c>
      <c r="L91" s="79">
        <f t="shared" si="15"/>
        <v>1.6292875709940231</v>
      </c>
      <c r="M91" s="79">
        <f t="shared" si="15"/>
        <v>1.6292875709940231</v>
      </c>
      <c r="N91" s="79">
        <f>IF(AND(N83 = 0, N85 = 0), 1, N85 / N83)</f>
        <v>1.3891734138407485</v>
      </c>
      <c r="O91" s="79">
        <f t="shared" si="15"/>
        <v>1.26110005047705</v>
      </c>
      <c r="P91" s="79">
        <f t="shared" si="15"/>
        <v>1.0960443717670039</v>
      </c>
      <c r="Q91" s="79">
        <f t="shared" si="15"/>
        <v>1.8742300063144639</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1.6279688692395877</v>
      </c>
      <c r="K93" s="79">
        <f t="shared" ref="K93:Y93" si="16">IF(OR(K54 = 0, K85 = 0), 1, K91 / K54)</f>
        <v>1.6279688692395877</v>
      </c>
      <c r="L93" s="79">
        <f t="shared" si="16"/>
        <v>1.5560134547613509</v>
      </c>
      <c r="M93" s="79">
        <f t="shared" si="16"/>
        <v>1.5560134547613509</v>
      </c>
      <c r="N93" s="79">
        <f>IF(OR(N54 = 0, N85 = 0), 1, N91 / N54)</f>
        <v>1.305401709646387</v>
      </c>
      <c r="O93" s="79">
        <f t="shared" si="16"/>
        <v>1.1500348379111272</v>
      </c>
      <c r="P93" s="79">
        <f t="shared" si="16"/>
        <v>1.0790375623158581</v>
      </c>
      <c r="Q93" s="79">
        <f t="shared" si="16"/>
        <v>1.1641476541008269</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0.94699051516559385</v>
      </c>
    </row>
    <row r="104" spans="3:27" x14ac:dyDescent="0.25">
      <c r="F104" s="62" t="s">
        <v>295</v>
      </c>
      <c r="G104" s="23" t="s">
        <v>167</v>
      </c>
      <c r="H104" s="21">
        <f>'Inputs by network level'!K41</f>
        <v>5.3009484834406179E-2</v>
      </c>
    </row>
    <row r="105" spans="3:27" x14ac:dyDescent="0.25">
      <c r="F105" s="70" t="s">
        <v>257</v>
      </c>
      <c r="G105" s="57" t="s">
        <v>167</v>
      </c>
      <c r="H105" s="131">
        <f>'Inputs by network level'!K42</f>
        <v>0</v>
      </c>
    </row>
    <row r="106" spans="3:27" x14ac:dyDescent="0.25">
      <c r="F106" s="68" t="s">
        <v>296</v>
      </c>
      <c r="G106" s="54" t="s">
        <v>167</v>
      </c>
      <c r="H106" s="97">
        <f>'Inputs by network level'!K43</f>
        <v>0.94699051516559385</v>
      </c>
    </row>
    <row r="107" spans="3:27" x14ac:dyDescent="0.25">
      <c r="F107" s="62" t="s">
        <v>305</v>
      </c>
      <c r="G107" s="23" t="s">
        <v>167</v>
      </c>
      <c r="H107" s="146">
        <f>SUM(H103:H104) - H106</f>
        <v>5.3009484834406151E-2</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0.90495686714505086</v>
      </c>
    </row>
    <row r="112" spans="3:27" x14ac:dyDescent="0.25">
      <c r="F112" s="62" t="s">
        <v>465</v>
      </c>
      <c r="G112" s="23" t="s">
        <v>167</v>
      </c>
      <c r="H112" s="21">
        <f>'Inputs by network level'!L41</f>
        <v>9.3310964602442634E-2</v>
      </c>
    </row>
    <row r="113" spans="5:8" x14ac:dyDescent="0.25">
      <c r="F113" s="70" t="s">
        <v>257</v>
      </c>
      <c r="G113" s="57" t="s">
        <v>167</v>
      </c>
      <c r="H113" s="131">
        <f>'Inputs by network level'!L42</f>
        <v>1.7321682525065487E-3</v>
      </c>
    </row>
    <row r="114" spans="5:8" x14ac:dyDescent="0.25">
      <c r="F114" s="68" t="s">
        <v>296</v>
      </c>
      <c r="G114" s="54" t="s">
        <v>167</v>
      </c>
      <c r="H114" s="97">
        <f>'Inputs by network level'!L43</f>
        <v>0.85007154354192072</v>
      </c>
    </row>
    <row r="115" spans="5:8" x14ac:dyDescent="0.25">
      <c r="F115" s="62" t="s">
        <v>305</v>
      </c>
      <c r="G115" s="23" t="s">
        <v>167</v>
      </c>
      <c r="H115" s="146">
        <f>SUM(H111:H112) - H114</f>
        <v>0.14819628820557273</v>
      </c>
    </row>
    <row r="116" spans="5:8" x14ac:dyDescent="0.25">
      <c r="F116" s="70" t="s">
        <v>257</v>
      </c>
      <c r="G116" s="57" t="s">
        <v>167</v>
      </c>
      <c r="H116" s="147">
        <f>H113</f>
        <v>1.7321682525065487E-3</v>
      </c>
    </row>
    <row r="117" spans="5:8" x14ac:dyDescent="0.25">
      <c r="F117" s="24"/>
      <c r="G117" s="23"/>
    </row>
    <row r="118" spans="5:8" x14ac:dyDescent="0.25">
      <c r="E118" s="27" t="s">
        <v>480</v>
      </c>
      <c r="G118" s="23"/>
    </row>
    <row r="119" spans="5:8" x14ac:dyDescent="0.25">
      <c r="F119" s="68" t="s">
        <v>464</v>
      </c>
      <c r="G119" s="54" t="s">
        <v>167</v>
      </c>
      <c r="H119" s="97">
        <f>'Inputs by network level'!M40</f>
        <v>0.90495686714505086</v>
      </c>
    </row>
    <row r="120" spans="5:8" x14ac:dyDescent="0.25">
      <c r="F120" s="62" t="s">
        <v>465</v>
      </c>
      <c r="G120" s="23" t="s">
        <v>167</v>
      </c>
      <c r="H120" s="21">
        <f>'Inputs by network level'!M41</f>
        <v>9.3310964602442634E-2</v>
      </c>
    </row>
    <row r="121" spans="5:8" x14ac:dyDescent="0.25">
      <c r="F121" s="70" t="s">
        <v>257</v>
      </c>
      <c r="G121" s="57" t="s">
        <v>167</v>
      </c>
      <c r="H121" s="131">
        <f>'Inputs by network level'!M42</f>
        <v>1.7321682525065487E-3</v>
      </c>
    </row>
    <row r="122" spans="5:8" x14ac:dyDescent="0.25">
      <c r="F122" s="68" t="s">
        <v>296</v>
      </c>
      <c r="G122" s="54" t="s">
        <v>167</v>
      </c>
      <c r="H122" s="97">
        <f>'Inputs by network level'!M43</f>
        <v>0.85007154354192072</v>
      </c>
    </row>
    <row r="123" spans="5:8" x14ac:dyDescent="0.25">
      <c r="F123" s="62" t="s">
        <v>305</v>
      </c>
      <c r="G123" s="23" t="s">
        <v>167</v>
      </c>
      <c r="H123" s="146">
        <f>SUM(H119:H120) - H122</f>
        <v>0.14819628820557273</v>
      </c>
    </row>
    <row r="124" spans="5:8" x14ac:dyDescent="0.25">
      <c r="F124" s="70" t="s">
        <v>257</v>
      </c>
      <c r="G124" s="57" t="s">
        <v>167</v>
      </c>
      <c r="H124" s="147">
        <f>H121</f>
        <v>1.7321682525065487E-3</v>
      </c>
    </row>
    <row r="125" spans="5:8" x14ac:dyDescent="0.25">
      <c r="F125" s="24"/>
      <c r="G125" s="23"/>
    </row>
    <row r="126" spans="5:8" x14ac:dyDescent="0.25">
      <c r="E126" s="27" t="s">
        <v>481</v>
      </c>
      <c r="G126" s="23"/>
    </row>
    <row r="127" spans="5:8" x14ac:dyDescent="0.25">
      <c r="F127" s="68" t="s">
        <v>464</v>
      </c>
      <c r="G127" s="54" t="s">
        <v>167</v>
      </c>
      <c r="H127" s="97">
        <f>'Inputs by network level'!N40</f>
        <v>0.65816113220102024</v>
      </c>
    </row>
    <row r="128" spans="5:8" x14ac:dyDescent="0.25">
      <c r="F128" s="62" t="s">
        <v>465</v>
      </c>
      <c r="G128" s="23" t="s">
        <v>167</v>
      </c>
      <c r="H128" s="21">
        <f>'Inputs by network level'!N41</f>
        <v>0.3104063106747888</v>
      </c>
    </row>
    <row r="129" spans="5:8" x14ac:dyDescent="0.25">
      <c r="F129" s="70" t="s">
        <v>257</v>
      </c>
      <c r="G129" s="57" t="s">
        <v>167</v>
      </c>
      <c r="H129" s="131">
        <f>'Inputs by network level'!N42</f>
        <v>3.1432557124191005E-2</v>
      </c>
    </row>
    <row r="130" spans="5:8" x14ac:dyDescent="0.25">
      <c r="F130" s="68" t="s">
        <v>296</v>
      </c>
      <c r="G130" s="54" t="s">
        <v>167</v>
      </c>
      <c r="H130" s="97">
        <f>'Inputs by network level'!N43</f>
        <v>0.57517078309778957</v>
      </c>
    </row>
    <row r="131" spans="5:8" x14ac:dyDescent="0.25">
      <c r="F131" s="62" t="s">
        <v>305</v>
      </c>
      <c r="G131" s="23" t="s">
        <v>167</v>
      </c>
      <c r="H131" s="146">
        <f>SUM(H127:H128) - H130</f>
        <v>0.39339665977801952</v>
      </c>
    </row>
    <row r="132" spans="5:8" x14ac:dyDescent="0.25">
      <c r="F132" s="70" t="s">
        <v>257</v>
      </c>
      <c r="G132" s="57" t="s">
        <v>167</v>
      </c>
      <c r="H132" s="147">
        <f>H129</f>
        <v>3.1432557124191005E-2</v>
      </c>
    </row>
    <row r="133" spans="5:8" x14ac:dyDescent="0.25">
      <c r="F133" s="24"/>
      <c r="G133" s="23"/>
    </row>
    <row r="134" spans="5:8" x14ac:dyDescent="0.25">
      <c r="E134" s="27" t="s">
        <v>482</v>
      </c>
      <c r="G134" s="23"/>
    </row>
    <row r="135" spans="5:8" x14ac:dyDescent="0.25">
      <c r="F135" s="68" t="s">
        <v>464</v>
      </c>
      <c r="G135" s="54" t="s">
        <v>167</v>
      </c>
      <c r="H135" s="97">
        <f>'Inputs by network level'!O40</f>
        <v>0.65816113220102024</v>
      </c>
    </row>
    <row r="136" spans="5:8" x14ac:dyDescent="0.25">
      <c r="F136" s="62" t="s">
        <v>465</v>
      </c>
      <c r="G136" s="23" t="s">
        <v>167</v>
      </c>
      <c r="H136" s="21">
        <f>'Inputs by network level'!O41</f>
        <v>0.3104063106747888</v>
      </c>
    </row>
    <row r="137" spans="5:8" x14ac:dyDescent="0.25">
      <c r="F137" s="70" t="s">
        <v>257</v>
      </c>
      <c r="G137" s="57" t="s">
        <v>167</v>
      </c>
      <c r="H137" s="131">
        <f>'Inputs by network level'!O42</f>
        <v>3.1432557124191005E-2</v>
      </c>
    </row>
    <row r="138" spans="5:8" x14ac:dyDescent="0.25">
      <c r="F138" s="68" t="s">
        <v>296</v>
      </c>
      <c r="G138" s="54" t="s">
        <v>167</v>
      </c>
      <c r="H138" s="97">
        <f>'Inputs by network level'!O43</f>
        <v>0.57517078309778957</v>
      </c>
    </row>
    <row r="139" spans="5:8" x14ac:dyDescent="0.25">
      <c r="F139" s="62" t="s">
        <v>305</v>
      </c>
      <c r="G139" s="23" t="s">
        <v>167</v>
      </c>
      <c r="H139" s="146">
        <f>SUM(H135:H136) - H138</f>
        <v>0.39339665977801952</v>
      </c>
    </row>
    <row r="140" spans="5:8" x14ac:dyDescent="0.25">
      <c r="F140" s="70" t="s">
        <v>257</v>
      </c>
      <c r="G140" s="57" t="s">
        <v>167</v>
      </c>
      <c r="H140" s="147">
        <f>H137</f>
        <v>3.1432557124191005E-2</v>
      </c>
    </row>
    <row r="141" spans="5:8" x14ac:dyDescent="0.25">
      <c r="F141" s="24"/>
      <c r="G141" s="23"/>
    </row>
    <row r="142" spans="5:8" x14ac:dyDescent="0.25">
      <c r="E142" s="27" t="s">
        <v>483</v>
      </c>
      <c r="G142" s="23"/>
    </row>
    <row r="143" spans="5:8" x14ac:dyDescent="0.25">
      <c r="F143" s="68" t="s">
        <v>464</v>
      </c>
      <c r="G143" s="54" t="s">
        <v>167</v>
      </c>
      <c r="H143" s="97">
        <f>'Inputs by network level'!P40</f>
        <v>0.90495686714505086</v>
      </c>
    </row>
    <row r="144" spans="5:8" x14ac:dyDescent="0.25">
      <c r="F144" s="62" t="s">
        <v>465</v>
      </c>
      <c r="G144" s="23" t="s">
        <v>167</v>
      </c>
      <c r="H144" s="21">
        <f>'Inputs by network level'!P41</f>
        <v>9.3310964602442634E-2</v>
      </c>
    </row>
    <row r="145" spans="5:8" x14ac:dyDescent="0.25">
      <c r="F145" s="70" t="s">
        <v>257</v>
      </c>
      <c r="G145" s="57" t="s">
        <v>167</v>
      </c>
      <c r="H145" s="131">
        <f>'Inputs by network level'!P42</f>
        <v>1.7321682525065487E-3</v>
      </c>
    </row>
    <row r="146" spans="5:8" x14ac:dyDescent="0.25">
      <c r="F146" s="68" t="s">
        <v>296</v>
      </c>
      <c r="G146" s="54" t="s">
        <v>167</v>
      </c>
      <c r="H146" s="97">
        <f>'Inputs by network level'!P43</f>
        <v>0.85007154354192072</v>
      </c>
    </row>
    <row r="147" spans="5:8" x14ac:dyDescent="0.25">
      <c r="F147" s="62" t="s">
        <v>305</v>
      </c>
      <c r="G147" s="23" t="s">
        <v>167</v>
      </c>
      <c r="H147" s="146">
        <f>SUM(H143:H144) - H146</f>
        <v>0.14819628820557273</v>
      </c>
    </row>
    <row r="148" spans="5:8" x14ac:dyDescent="0.25">
      <c r="F148" s="70" t="s">
        <v>257</v>
      </c>
      <c r="G148" s="57" t="s">
        <v>167</v>
      </c>
      <c r="H148" s="147">
        <f>H145</f>
        <v>1.7321682525065487E-3</v>
      </c>
    </row>
    <row r="149" spans="5:8" x14ac:dyDescent="0.25">
      <c r="F149" s="24"/>
      <c r="G149" s="23"/>
    </row>
    <row r="150" spans="5:8" x14ac:dyDescent="0.25">
      <c r="E150" s="27" t="s">
        <v>484</v>
      </c>
      <c r="G150" s="23"/>
    </row>
    <row r="151" spans="5:8" x14ac:dyDescent="0.25">
      <c r="F151" s="68" t="s">
        <v>464</v>
      </c>
      <c r="G151" s="54" t="s">
        <v>167</v>
      </c>
      <c r="H151" s="97">
        <f>'Inputs by network level'!Q40</f>
        <v>0.65816113220102024</v>
      </c>
    </row>
    <row r="152" spans="5:8" x14ac:dyDescent="0.25">
      <c r="F152" s="62" t="s">
        <v>465</v>
      </c>
      <c r="G152" s="23" t="s">
        <v>167</v>
      </c>
      <c r="H152" s="21">
        <f>'Inputs by network level'!Q41</f>
        <v>0.3104063106747888</v>
      </c>
    </row>
    <row r="153" spans="5:8" x14ac:dyDescent="0.25">
      <c r="F153" s="70" t="s">
        <v>257</v>
      </c>
      <c r="G153" s="57" t="s">
        <v>167</v>
      </c>
      <c r="H153" s="131">
        <f>'Inputs by network level'!Q42</f>
        <v>3.1432557124191005E-2</v>
      </c>
    </row>
    <row r="154" spans="5:8" x14ac:dyDescent="0.25">
      <c r="F154" s="68" t="s">
        <v>296</v>
      </c>
      <c r="G154" s="54" t="s">
        <v>167</v>
      </c>
      <c r="H154" s="97">
        <f>'Inputs by network level'!Q43</f>
        <v>0.57517078309778957</v>
      </c>
    </row>
    <row r="155" spans="5:8" x14ac:dyDescent="0.25">
      <c r="F155" s="62" t="s">
        <v>305</v>
      </c>
      <c r="G155" s="23" t="s">
        <v>167</v>
      </c>
      <c r="H155" s="146">
        <f>SUM(H151:H152) - H154</f>
        <v>0.39339665977801952</v>
      </c>
    </row>
    <row r="156" spans="5:8" x14ac:dyDescent="0.25">
      <c r="F156" s="70" t="s">
        <v>257</v>
      </c>
      <c r="G156" s="57" t="s">
        <v>167</v>
      </c>
      <c r="H156" s="147">
        <f>H153</f>
        <v>3.1432557124191005E-2</v>
      </c>
    </row>
    <row r="157" spans="5:8" x14ac:dyDescent="0.25">
      <c r="F157" s="24"/>
      <c r="G157" s="23"/>
    </row>
    <row r="158" spans="5:8" x14ac:dyDescent="0.25">
      <c r="E158" s="27" t="s">
        <v>485</v>
      </c>
      <c r="G158" s="23"/>
    </row>
    <row r="159" spans="5:8" x14ac:dyDescent="0.25">
      <c r="F159" s="68" t="s">
        <v>464</v>
      </c>
      <c r="G159" s="54" t="s">
        <v>167</v>
      </c>
      <c r="H159" s="97">
        <f>'Inputs by network level'!R40</f>
        <v>0.65816113220102024</v>
      </c>
    </row>
    <row r="160" spans="5:8" x14ac:dyDescent="0.25">
      <c r="F160" s="62" t="s">
        <v>465</v>
      </c>
      <c r="G160" s="23" t="s">
        <v>167</v>
      </c>
      <c r="H160" s="21">
        <f>'Inputs by network level'!R41</f>
        <v>0.3104063106747888</v>
      </c>
    </row>
    <row r="161" spans="3:27" x14ac:dyDescent="0.25">
      <c r="F161" s="70" t="s">
        <v>257</v>
      </c>
      <c r="G161" s="57" t="s">
        <v>167</v>
      </c>
      <c r="H161" s="131">
        <f>'Inputs by network level'!R42</f>
        <v>3.1432557124191005E-2</v>
      </c>
    </row>
    <row r="162" spans="3:27" x14ac:dyDescent="0.25">
      <c r="F162" s="68" t="s">
        <v>296</v>
      </c>
      <c r="G162" s="54" t="s">
        <v>167</v>
      </c>
      <c r="H162" s="97">
        <f>'Inputs by network level'!R43</f>
        <v>0.57517078309778957</v>
      </c>
    </row>
    <row r="163" spans="3:27" x14ac:dyDescent="0.25">
      <c r="F163" s="62" t="s">
        <v>305</v>
      </c>
      <c r="G163" s="23" t="s">
        <v>167</v>
      </c>
      <c r="H163" s="146">
        <f>SUM(H159:H160) - H162</f>
        <v>0.39339665977801952</v>
      </c>
    </row>
    <row r="164" spans="3:27" x14ac:dyDescent="0.25">
      <c r="F164" s="70" t="s">
        <v>257</v>
      </c>
      <c r="G164" s="57" t="s">
        <v>167</v>
      </c>
      <c r="H164" s="147">
        <f>H161</f>
        <v>3.1432557124191005E-2</v>
      </c>
    </row>
    <row r="165" spans="3:27" x14ac:dyDescent="0.25">
      <c r="F165" s="24"/>
      <c r="G165" s="23"/>
    </row>
    <row r="166" spans="3:27" x14ac:dyDescent="0.25">
      <c r="E166" s="27" t="s">
        <v>486</v>
      </c>
      <c r="G166" s="23"/>
    </row>
    <row r="167" spans="3:27" x14ac:dyDescent="0.25">
      <c r="F167" s="68" t="s">
        <v>464</v>
      </c>
      <c r="G167" s="54" t="s">
        <v>167</v>
      </c>
      <c r="H167" s="97">
        <f>'Inputs by network level'!S40</f>
        <v>0.65816113220102024</v>
      </c>
    </row>
    <row r="168" spans="3:27" x14ac:dyDescent="0.25">
      <c r="F168" s="62" t="s">
        <v>465</v>
      </c>
      <c r="G168" s="23" t="s">
        <v>167</v>
      </c>
      <c r="H168" s="21">
        <f>'Inputs by network level'!S41</f>
        <v>0.3104063106747888</v>
      </c>
    </row>
    <row r="169" spans="3:27" x14ac:dyDescent="0.25">
      <c r="F169" s="70" t="s">
        <v>257</v>
      </c>
      <c r="G169" s="57" t="s">
        <v>167</v>
      </c>
      <c r="H169" s="131">
        <f>'Inputs by network level'!S42</f>
        <v>3.1432557124191005E-2</v>
      </c>
    </row>
    <row r="170" spans="3:27" x14ac:dyDescent="0.25">
      <c r="F170" s="68" t="s">
        <v>296</v>
      </c>
      <c r="G170" s="54" t="s">
        <v>167</v>
      </c>
      <c r="H170" s="97">
        <f>'Inputs by network level'!S43</f>
        <v>0.57517078309778957</v>
      </c>
    </row>
    <row r="171" spans="3:27" x14ac:dyDescent="0.25">
      <c r="F171" s="62" t="s">
        <v>305</v>
      </c>
      <c r="G171" s="23" t="s">
        <v>167</v>
      </c>
      <c r="H171" s="146">
        <f>SUM(H167:H168) - H170</f>
        <v>0.39339665977801952</v>
      </c>
    </row>
    <row r="172" spans="3:27" x14ac:dyDescent="0.25">
      <c r="F172" s="70" t="s">
        <v>257</v>
      </c>
      <c r="G172" s="57" t="s">
        <v>167</v>
      </c>
      <c r="H172" s="147">
        <f>H169</f>
        <v>3.1432557124191005E-2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0.94699051516559385</v>
      </c>
      <c r="K177" s="144">
        <f t="shared" si="17"/>
        <v>0.94699051516559385</v>
      </c>
      <c r="L177" s="144">
        <f t="shared" ref="L177:M177" si="18">IF(L$20, $H106, $H103)</f>
        <v>0.94699051516559385</v>
      </c>
      <c r="M177" s="144">
        <f t="shared" si="18"/>
        <v>0.94699051516559385</v>
      </c>
      <c r="N177" s="144">
        <f t="shared" ref="N177:P177" si="19">IF(N$20, $H106, $H103)</f>
        <v>0.94699051516559385</v>
      </c>
      <c r="O177" s="144">
        <f t="shared" si="19"/>
        <v>0.94699051516559385</v>
      </c>
      <c r="P177" s="144">
        <f t="shared" si="19"/>
        <v>0.94699051516559385</v>
      </c>
      <c r="Q177" s="144">
        <f t="shared" ref="Q177:S177" si="20">IF(Q$20, $H106, $H103)</f>
        <v>0.94699051516559385</v>
      </c>
      <c r="R177" s="144">
        <f t="shared" si="20"/>
        <v>0.94699051516559385</v>
      </c>
      <c r="S177" s="144">
        <f t="shared" si="20"/>
        <v>0.94699051516559385</v>
      </c>
      <c r="T177" s="144">
        <f t="shared" ref="T177:U177" si="21">IF(T$20, $H106, $H103)</f>
        <v>0.94699051516559385</v>
      </c>
      <c r="U177" s="144">
        <f t="shared" si="21"/>
        <v>0.94699051516559385</v>
      </c>
      <c r="V177" s="144">
        <f t="shared" ref="V177:W177" si="22">IF(V$20, $H106, $H103)</f>
        <v>0.94699051516559385</v>
      </c>
      <c r="W177" s="144">
        <f t="shared" si="22"/>
        <v>0.94699051516559385</v>
      </c>
      <c r="X177" s="144">
        <f t="shared" ref="X177:Y177" si="23">IF(X$20, $H106, $H103)</f>
        <v>0.94699051516559385</v>
      </c>
      <c r="Y177" s="144">
        <f t="shared" si="23"/>
        <v>0.94699051516559385</v>
      </c>
    </row>
    <row r="178" spans="5:25" x14ac:dyDescent="0.25">
      <c r="E178" s="24"/>
      <c r="F178" s="62" t="s">
        <v>465</v>
      </c>
      <c r="G178" s="23" t="s">
        <v>167</v>
      </c>
      <c r="H178" s="21"/>
      <c r="J178" s="135">
        <f t="shared" ref="J178:K178" si="24">IF(J$20, $H107, $H104)</f>
        <v>5.3009484834406179E-2</v>
      </c>
      <c r="K178" s="135">
        <f t="shared" si="24"/>
        <v>5.3009484834406179E-2</v>
      </c>
      <c r="L178" s="135">
        <f t="shared" ref="L178:M178" si="25">IF(L$20, $H107, $H104)</f>
        <v>5.3009484834406179E-2</v>
      </c>
      <c r="M178" s="135">
        <f t="shared" si="25"/>
        <v>5.3009484834406179E-2</v>
      </c>
      <c r="N178" s="135">
        <f t="shared" ref="N178:P178" si="26">IF(N$20, $H107, $H104)</f>
        <v>5.3009484834406179E-2</v>
      </c>
      <c r="O178" s="135">
        <f t="shared" si="26"/>
        <v>5.3009484834406179E-2</v>
      </c>
      <c r="P178" s="135">
        <f t="shared" si="26"/>
        <v>5.3009484834406179E-2</v>
      </c>
      <c r="Q178" s="135">
        <f t="shared" ref="Q178:S178" si="27">IF(Q$20, $H107, $H104)</f>
        <v>5.3009484834406151E-2</v>
      </c>
      <c r="R178" s="135">
        <f t="shared" si="27"/>
        <v>5.3009484834406179E-2</v>
      </c>
      <c r="S178" s="135">
        <f t="shared" si="27"/>
        <v>5.3009484834406179E-2</v>
      </c>
      <c r="T178" s="135">
        <f t="shared" ref="T178:U178" si="28">IF(T$20, $H107, $H104)</f>
        <v>5.3009484834406179E-2</v>
      </c>
      <c r="U178" s="135">
        <f t="shared" si="28"/>
        <v>5.3009484834406179E-2</v>
      </c>
      <c r="V178" s="135">
        <f t="shared" ref="V178:W178" si="29">IF(V$20, $H107, $H104)</f>
        <v>5.3009484834406179E-2</v>
      </c>
      <c r="W178" s="135">
        <f t="shared" si="29"/>
        <v>5.3009484834406179E-2</v>
      </c>
      <c r="X178" s="135">
        <f t="shared" ref="X178:Y178" si="30">IF(X$20, $H107, $H104)</f>
        <v>5.3009484834406179E-2</v>
      </c>
      <c r="Y178" s="135">
        <f t="shared" si="30"/>
        <v>5.3009484834406179E-2</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0.90495686714505086</v>
      </c>
      <c r="K182" s="144">
        <f t="shared" si="38"/>
        <v>0.90495686714505086</v>
      </c>
      <c r="L182" s="144">
        <f t="shared" ref="L182:M182" si="39">IF(L$20, $H114, $H111)</f>
        <v>0.90495686714505086</v>
      </c>
      <c r="M182" s="144">
        <f t="shared" si="39"/>
        <v>0.90495686714505086</v>
      </c>
      <c r="N182" s="144">
        <f t="shared" ref="N182:P182" si="40">IF(N$20, $H114, $H111)</f>
        <v>0.90495686714505086</v>
      </c>
      <c r="O182" s="144">
        <f t="shared" si="40"/>
        <v>0.90495686714505086</v>
      </c>
      <c r="P182" s="144">
        <f t="shared" si="40"/>
        <v>0.90495686714505086</v>
      </c>
      <c r="Q182" s="144">
        <f t="shared" ref="Q182:S182" si="41">IF(Q$20, $H114, $H111)</f>
        <v>0.85007154354192072</v>
      </c>
      <c r="R182" s="144">
        <f t="shared" si="41"/>
        <v>0.90495686714505086</v>
      </c>
      <c r="S182" s="144">
        <f t="shared" si="41"/>
        <v>0.90495686714505086</v>
      </c>
      <c r="T182" s="144">
        <f t="shared" ref="T182:U182" si="42">IF(T$20, $H114, $H111)</f>
        <v>0.90495686714505086</v>
      </c>
      <c r="U182" s="144">
        <f t="shared" si="42"/>
        <v>0.90495686714505086</v>
      </c>
      <c r="V182" s="144">
        <f t="shared" ref="V182:W182" si="43">IF(V$20, $H114, $H111)</f>
        <v>0.90495686714505086</v>
      </c>
      <c r="W182" s="144">
        <f t="shared" si="43"/>
        <v>0.90495686714505086</v>
      </c>
      <c r="X182" s="144">
        <f t="shared" ref="X182:Y182" si="44">IF(X$20, $H114, $H111)</f>
        <v>0.90495686714505086</v>
      </c>
      <c r="Y182" s="144">
        <f t="shared" si="44"/>
        <v>0.90495686714505086</v>
      </c>
    </row>
    <row r="183" spans="5:25" x14ac:dyDescent="0.25">
      <c r="E183" s="24"/>
      <c r="F183" s="62" t="s">
        <v>465</v>
      </c>
      <c r="G183" s="23" t="s">
        <v>167</v>
      </c>
      <c r="H183" s="21"/>
      <c r="J183" s="135">
        <f t="shared" ref="J183:K183" si="45">IF(J$20, $H115, $H112)</f>
        <v>9.3310964602442634E-2</v>
      </c>
      <c r="K183" s="135">
        <f t="shared" si="45"/>
        <v>9.3310964602442634E-2</v>
      </c>
      <c r="L183" s="135">
        <f t="shared" ref="L183:M183" si="46">IF(L$20, $H115, $H112)</f>
        <v>9.3310964602442634E-2</v>
      </c>
      <c r="M183" s="135">
        <f t="shared" si="46"/>
        <v>9.3310964602442634E-2</v>
      </c>
      <c r="N183" s="135">
        <f t="shared" ref="N183:P183" si="47">IF(N$20, $H115, $H112)</f>
        <v>9.3310964602442634E-2</v>
      </c>
      <c r="O183" s="135">
        <f t="shared" si="47"/>
        <v>9.3310964602442634E-2</v>
      </c>
      <c r="P183" s="135">
        <f t="shared" si="47"/>
        <v>9.3310964602442634E-2</v>
      </c>
      <c r="Q183" s="135">
        <f t="shared" ref="Q183:S183" si="48">IF(Q$20, $H115, $H112)</f>
        <v>0.14819628820557273</v>
      </c>
      <c r="R183" s="135">
        <f t="shared" si="48"/>
        <v>9.3310964602442634E-2</v>
      </c>
      <c r="S183" s="135">
        <f t="shared" si="48"/>
        <v>9.3310964602442634E-2</v>
      </c>
      <c r="T183" s="135">
        <f t="shared" ref="T183:U183" si="49">IF(T$20, $H115, $H112)</f>
        <v>9.3310964602442634E-2</v>
      </c>
      <c r="U183" s="135">
        <f t="shared" si="49"/>
        <v>9.3310964602442634E-2</v>
      </c>
      <c r="V183" s="135">
        <f t="shared" ref="V183:W183" si="50">IF(V$20, $H115, $H112)</f>
        <v>9.3310964602442634E-2</v>
      </c>
      <c r="W183" s="135">
        <f t="shared" si="50"/>
        <v>9.3310964602442634E-2</v>
      </c>
      <c r="X183" s="135">
        <f t="shared" ref="X183:Y183" si="51">IF(X$20, $H115, $H112)</f>
        <v>9.3310964602442634E-2</v>
      </c>
      <c r="Y183" s="135">
        <f t="shared" si="51"/>
        <v>9.3310964602442634E-2</v>
      </c>
    </row>
    <row r="184" spans="5:25" x14ac:dyDescent="0.25">
      <c r="E184" s="24"/>
      <c r="F184" s="70" t="s">
        <v>257</v>
      </c>
      <c r="G184" s="57" t="s">
        <v>167</v>
      </c>
      <c r="H184" s="131"/>
      <c r="I184" s="28"/>
      <c r="J184" s="145">
        <f t="shared" ref="J184:K184" si="52">IF(J$20, $H116, $H113)</f>
        <v>1.7321682525065487E-3</v>
      </c>
      <c r="K184" s="145">
        <f t="shared" si="52"/>
        <v>1.7321682525065487E-3</v>
      </c>
      <c r="L184" s="145">
        <f t="shared" ref="L184:M184" si="53">IF(L$20, $H116, $H113)</f>
        <v>1.7321682525065487E-3</v>
      </c>
      <c r="M184" s="145">
        <f t="shared" si="53"/>
        <v>1.7321682525065487E-3</v>
      </c>
      <c r="N184" s="145">
        <f t="shared" ref="N184:P184" si="54">IF(N$20, $H116, $H113)</f>
        <v>1.7321682525065487E-3</v>
      </c>
      <c r="O184" s="145">
        <f t="shared" si="54"/>
        <v>1.7321682525065487E-3</v>
      </c>
      <c r="P184" s="145">
        <f t="shared" si="54"/>
        <v>1.7321682525065487E-3</v>
      </c>
      <c r="Q184" s="145">
        <f t="shared" ref="Q184:S184" si="55">IF(Q$20, $H116, $H113)</f>
        <v>1.7321682525065487E-3</v>
      </c>
      <c r="R184" s="145">
        <f t="shared" si="55"/>
        <v>1.7321682525065487E-3</v>
      </c>
      <c r="S184" s="145">
        <f t="shared" si="55"/>
        <v>1.7321682525065487E-3</v>
      </c>
      <c r="T184" s="145">
        <f t="shared" ref="T184:U184" si="56">IF(T$20, $H116, $H113)</f>
        <v>1.7321682525065487E-3</v>
      </c>
      <c r="U184" s="145">
        <f t="shared" si="56"/>
        <v>1.7321682525065487E-3</v>
      </c>
      <c r="V184" s="145">
        <f t="shared" ref="V184:W184" si="57">IF(V$20, $H116, $H113)</f>
        <v>1.7321682525065487E-3</v>
      </c>
      <c r="W184" s="145">
        <f t="shared" si="57"/>
        <v>1.7321682525065487E-3</v>
      </c>
      <c r="X184" s="145">
        <f t="shared" ref="X184:Y184" si="58">IF(X$20, $H116, $H113)</f>
        <v>1.7321682525065487E-3</v>
      </c>
      <c r="Y184" s="145">
        <f t="shared" si="58"/>
        <v>1.7321682525065487E-3</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0.90495686714505086</v>
      </c>
      <c r="K187" s="144">
        <f t="shared" si="59"/>
        <v>0.90495686714505086</v>
      </c>
      <c r="L187" s="144">
        <f t="shared" ref="L187:M187" si="60">IF(L$20, $H122, $H119)</f>
        <v>0.90495686714505086</v>
      </c>
      <c r="M187" s="144">
        <f t="shared" si="60"/>
        <v>0.90495686714505086</v>
      </c>
      <c r="N187" s="144">
        <f t="shared" ref="N187:P187" si="61">IF(N$20, $H122, $H119)</f>
        <v>0.90495686714505086</v>
      </c>
      <c r="O187" s="144">
        <f t="shared" si="61"/>
        <v>0.90495686714505086</v>
      </c>
      <c r="P187" s="144">
        <f t="shared" si="61"/>
        <v>0.90495686714505086</v>
      </c>
      <c r="Q187" s="144">
        <f t="shared" ref="Q187:S187" si="62">IF(Q$20, $H122, $H119)</f>
        <v>0.85007154354192072</v>
      </c>
      <c r="R187" s="144">
        <f t="shared" si="62"/>
        <v>0.90495686714505086</v>
      </c>
      <c r="S187" s="144">
        <f t="shared" si="62"/>
        <v>0.90495686714505086</v>
      </c>
      <c r="T187" s="144">
        <f t="shared" ref="T187:U187" si="63">IF(T$20, $H122, $H119)</f>
        <v>0.90495686714505086</v>
      </c>
      <c r="U187" s="144">
        <f t="shared" si="63"/>
        <v>0.90495686714505086</v>
      </c>
      <c r="V187" s="144">
        <f t="shared" ref="V187:W187" si="64">IF(V$20, $H122, $H119)</f>
        <v>0.90495686714505086</v>
      </c>
      <c r="W187" s="144">
        <f t="shared" si="64"/>
        <v>0.90495686714505086</v>
      </c>
      <c r="X187" s="144">
        <f t="shared" ref="X187:Y187" si="65">IF(X$20, $H122, $H119)</f>
        <v>0.90495686714505086</v>
      </c>
      <c r="Y187" s="144">
        <f t="shared" si="65"/>
        <v>0.90495686714505086</v>
      </c>
    </row>
    <row r="188" spans="5:25" x14ac:dyDescent="0.25">
      <c r="E188" s="24"/>
      <c r="F188" s="62" t="s">
        <v>465</v>
      </c>
      <c r="G188" s="23" t="s">
        <v>167</v>
      </c>
      <c r="H188" s="21"/>
      <c r="J188" s="135">
        <f t="shared" ref="J188:K188" si="66">IF(J$20, $H123, $H120)</f>
        <v>9.3310964602442634E-2</v>
      </c>
      <c r="K188" s="135">
        <f t="shared" si="66"/>
        <v>9.3310964602442634E-2</v>
      </c>
      <c r="L188" s="135">
        <f t="shared" ref="L188:M188" si="67">IF(L$20, $H123, $H120)</f>
        <v>9.3310964602442634E-2</v>
      </c>
      <c r="M188" s="135">
        <f t="shared" si="67"/>
        <v>9.3310964602442634E-2</v>
      </c>
      <c r="N188" s="135">
        <f t="shared" ref="N188:P188" si="68">IF(N$20, $H123, $H120)</f>
        <v>9.3310964602442634E-2</v>
      </c>
      <c r="O188" s="135">
        <f t="shared" si="68"/>
        <v>9.3310964602442634E-2</v>
      </c>
      <c r="P188" s="135">
        <f t="shared" si="68"/>
        <v>9.3310964602442634E-2</v>
      </c>
      <c r="Q188" s="135">
        <f t="shared" ref="Q188:S188" si="69">IF(Q$20, $H123, $H120)</f>
        <v>0.14819628820557273</v>
      </c>
      <c r="R188" s="135">
        <f t="shared" si="69"/>
        <v>9.3310964602442634E-2</v>
      </c>
      <c r="S188" s="135">
        <f t="shared" si="69"/>
        <v>9.3310964602442634E-2</v>
      </c>
      <c r="T188" s="135">
        <f t="shared" ref="T188:U188" si="70">IF(T$20, $H123, $H120)</f>
        <v>9.3310964602442634E-2</v>
      </c>
      <c r="U188" s="135">
        <f t="shared" si="70"/>
        <v>9.3310964602442634E-2</v>
      </c>
      <c r="V188" s="135">
        <f t="shared" ref="V188:W188" si="71">IF(V$20, $H123, $H120)</f>
        <v>9.3310964602442634E-2</v>
      </c>
      <c r="W188" s="135">
        <f t="shared" si="71"/>
        <v>9.3310964602442634E-2</v>
      </c>
      <c r="X188" s="135">
        <f t="shared" ref="X188:Y188" si="72">IF(X$20, $H123, $H120)</f>
        <v>9.3310964602442634E-2</v>
      </c>
      <c r="Y188" s="135">
        <f t="shared" si="72"/>
        <v>9.3310964602442634E-2</v>
      </c>
    </row>
    <row r="189" spans="5:25" x14ac:dyDescent="0.25">
      <c r="E189" s="24"/>
      <c r="F189" s="70" t="s">
        <v>257</v>
      </c>
      <c r="G189" s="57" t="s">
        <v>167</v>
      </c>
      <c r="H189" s="131"/>
      <c r="I189" s="28"/>
      <c r="J189" s="145">
        <f t="shared" ref="J189:K189" si="73">IF(J$20, $H124, $H121)</f>
        <v>1.7321682525065487E-3</v>
      </c>
      <c r="K189" s="145">
        <f t="shared" si="73"/>
        <v>1.7321682525065487E-3</v>
      </c>
      <c r="L189" s="145">
        <f t="shared" ref="L189:M189" si="74">IF(L$20, $H124, $H121)</f>
        <v>1.7321682525065487E-3</v>
      </c>
      <c r="M189" s="145">
        <f t="shared" si="74"/>
        <v>1.7321682525065487E-3</v>
      </c>
      <c r="N189" s="145">
        <f t="shared" ref="N189:P189" si="75">IF(N$20, $H124, $H121)</f>
        <v>1.7321682525065487E-3</v>
      </c>
      <c r="O189" s="145">
        <f t="shared" si="75"/>
        <v>1.7321682525065487E-3</v>
      </c>
      <c r="P189" s="145">
        <f t="shared" si="75"/>
        <v>1.7321682525065487E-3</v>
      </c>
      <c r="Q189" s="145">
        <f t="shared" ref="Q189:S189" si="76">IF(Q$20, $H124, $H121)</f>
        <v>1.7321682525065487E-3</v>
      </c>
      <c r="R189" s="145">
        <f t="shared" si="76"/>
        <v>1.7321682525065487E-3</v>
      </c>
      <c r="S189" s="145">
        <f t="shared" si="76"/>
        <v>1.7321682525065487E-3</v>
      </c>
      <c r="T189" s="145">
        <f t="shared" ref="T189:U189" si="77">IF(T$20, $H124, $H121)</f>
        <v>1.7321682525065487E-3</v>
      </c>
      <c r="U189" s="145">
        <f t="shared" si="77"/>
        <v>1.7321682525065487E-3</v>
      </c>
      <c r="V189" s="145">
        <f t="shared" ref="V189:W189" si="78">IF(V$20, $H124, $H121)</f>
        <v>1.7321682525065487E-3</v>
      </c>
      <c r="W189" s="145">
        <f t="shared" si="78"/>
        <v>1.7321682525065487E-3</v>
      </c>
      <c r="X189" s="145">
        <f t="shared" ref="X189:Y189" si="79">IF(X$20, $H124, $H121)</f>
        <v>1.7321682525065487E-3</v>
      </c>
      <c r="Y189" s="145">
        <f t="shared" si="79"/>
        <v>1.7321682525065487E-3</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0.65816113220102024</v>
      </c>
      <c r="K192" s="144">
        <f t="shared" si="80"/>
        <v>0.65816113220102024</v>
      </c>
      <c r="L192" s="144">
        <f t="shared" ref="L192:M192" si="81">IF(L$20, $H130, $H127)</f>
        <v>0.65816113220102024</v>
      </c>
      <c r="M192" s="144">
        <f t="shared" si="81"/>
        <v>0.65816113220102024</v>
      </c>
      <c r="N192" s="144">
        <f t="shared" ref="N192:P192" si="82">IF(N$20, $H130, $H127)</f>
        <v>0.65816113220102024</v>
      </c>
      <c r="O192" s="144">
        <f t="shared" si="82"/>
        <v>0.65816113220102024</v>
      </c>
      <c r="P192" s="144">
        <f t="shared" si="82"/>
        <v>0.65816113220102024</v>
      </c>
      <c r="Q192" s="144">
        <f t="shared" ref="Q192:S192" si="83">IF(Q$20, $H130, $H127)</f>
        <v>0.57517078309778957</v>
      </c>
      <c r="R192" s="144">
        <f t="shared" si="83"/>
        <v>0.65816113220102024</v>
      </c>
      <c r="S192" s="144">
        <f t="shared" si="83"/>
        <v>0.65816113220102024</v>
      </c>
      <c r="T192" s="144">
        <f t="shared" ref="T192:U192" si="84">IF(T$20, $H130, $H127)</f>
        <v>0.65816113220102024</v>
      </c>
      <c r="U192" s="144">
        <f t="shared" si="84"/>
        <v>0.65816113220102024</v>
      </c>
      <c r="V192" s="144">
        <f t="shared" ref="V192:W192" si="85">IF(V$20, $H130, $H127)</f>
        <v>0.65816113220102024</v>
      </c>
      <c r="W192" s="144">
        <f t="shared" si="85"/>
        <v>0.65816113220102024</v>
      </c>
      <c r="X192" s="144">
        <f t="shared" ref="X192:Y192" si="86">IF(X$20, $H130, $H127)</f>
        <v>0.65816113220102024</v>
      </c>
      <c r="Y192" s="144">
        <f t="shared" si="86"/>
        <v>0.65816113220102024</v>
      </c>
    </row>
    <row r="193" spans="5:25" x14ac:dyDescent="0.25">
      <c r="E193" s="24"/>
      <c r="F193" s="62" t="s">
        <v>465</v>
      </c>
      <c r="G193" s="23" t="s">
        <v>167</v>
      </c>
      <c r="H193" s="21"/>
      <c r="J193" s="135">
        <f t="shared" ref="J193:K193" si="87">IF(J$20, $H131, $H128)</f>
        <v>0.3104063106747888</v>
      </c>
      <c r="K193" s="135">
        <f t="shared" si="87"/>
        <v>0.3104063106747888</v>
      </c>
      <c r="L193" s="135">
        <f t="shared" ref="L193:M193" si="88">IF(L$20, $H131, $H128)</f>
        <v>0.3104063106747888</v>
      </c>
      <c r="M193" s="135">
        <f t="shared" si="88"/>
        <v>0.3104063106747888</v>
      </c>
      <c r="N193" s="135">
        <f t="shared" ref="N193:P193" si="89">IF(N$20, $H131, $H128)</f>
        <v>0.3104063106747888</v>
      </c>
      <c r="O193" s="135">
        <f t="shared" si="89"/>
        <v>0.3104063106747888</v>
      </c>
      <c r="P193" s="135">
        <f t="shared" si="89"/>
        <v>0.3104063106747888</v>
      </c>
      <c r="Q193" s="135">
        <f t="shared" ref="Q193:S193" si="90">IF(Q$20, $H131, $H128)</f>
        <v>0.39339665977801952</v>
      </c>
      <c r="R193" s="135">
        <f t="shared" si="90"/>
        <v>0.3104063106747888</v>
      </c>
      <c r="S193" s="135">
        <f t="shared" si="90"/>
        <v>0.3104063106747888</v>
      </c>
      <c r="T193" s="135">
        <f t="shared" ref="T193:U193" si="91">IF(T$20, $H131, $H128)</f>
        <v>0.3104063106747888</v>
      </c>
      <c r="U193" s="135">
        <f t="shared" si="91"/>
        <v>0.3104063106747888</v>
      </c>
      <c r="V193" s="135">
        <f t="shared" ref="V193:W193" si="92">IF(V$20, $H131, $H128)</f>
        <v>0.3104063106747888</v>
      </c>
      <c r="W193" s="135">
        <f t="shared" si="92"/>
        <v>0.3104063106747888</v>
      </c>
      <c r="X193" s="135">
        <f t="shared" ref="X193:Y193" si="93">IF(X$20, $H131, $H128)</f>
        <v>0.3104063106747888</v>
      </c>
      <c r="Y193" s="135">
        <f t="shared" si="93"/>
        <v>0.3104063106747888</v>
      </c>
    </row>
    <row r="194" spans="5:25" x14ac:dyDescent="0.25">
      <c r="E194" s="24"/>
      <c r="F194" s="70" t="s">
        <v>257</v>
      </c>
      <c r="G194" s="57" t="s">
        <v>167</v>
      </c>
      <c r="H194" s="131"/>
      <c r="I194" s="28"/>
      <c r="J194" s="145">
        <f t="shared" ref="J194:K194" si="94">IF(J$20, $H132, $H129)</f>
        <v>3.1432557124191005E-2</v>
      </c>
      <c r="K194" s="145">
        <f t="shared" si="94"/>
        <v>3.1432557124191005E-2</v>
      </c>
      <c r="L194" s="145">
        <f t="shared" ref="L194:M194" si="95">IF(L$20, $H132, $H129)</f>
        <v>3.1432557124191005E-2</v>
      </c>
      <c r="M194" s="145">
        <f t="shared" si="95"/>
        <v>3.1432557124191005E-2</v>
      </c>
      <c r="N194" s="145">
        <f t="shared" ref="N194:P194" si="96">IF(N$20, $H132, $H129)</f>
        <v>3.1432557124191005E-2</v>
      </c>
      <c r="O194" s="145">
        <f t="shared" si="96"/>
        <v>3.1432557124191005E-2</v>
      </c>
      <c r="P194" s="145">
        <f t="shared" si="96"/>
        <v>3.1432557124191005E-2</v>
      </c>
      <c r="Q194" s="145">
        <f t="shared" ref="Q194:S194" si="97">IF(Q$20, $H132, $H129)</f>
        <v>3.1432557124191005E-2</v>
      </c>
      <c r="R194" s="145">
        <f t="shared" si="97"/>
        <v>3.1432557124191005E-2</v>
      </c>
      <c r="S194" s="145">
        <f t="shared" si="97"/>
        <v>3.1432557124191005E-2</v>
      </c>
      <c r="T194" s="145">
        <f t="shared" ref="T194:U194" si="98">IF(T$20, $H132, $H129)</f>
        <v>3.1432557124191005E-2</v>
      </c>
      <c r="U194" s="145">
        <f t="shared" si="98"/>
        <v>3.1432557124191005E-2</v>
      </c>
      <c r="V194" s="145">
        <f t="shared" ref="V194:W194" si="99">IF(V$20, $H132, $H129)</f>
        <v>3.1432557124191005E-2</v>
      </c>
      <c r="W194" s="145">
        <f t="shared" si="99"/>
        <v>3.1432557124191005E-2</v>
      </c>
      <c r="X194" s="145">
        <f t="shared" ref="X194:Y194" si="100">IF(X$20, $H132, $H129)</f>
        <v>3.1432557124191005E-2</v>
      </c>
      <c r="Y194" s="145">
        <f t="shared" si="100"/>
        <v>3.1432557124191005E-2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0.65816113220102024</v>
      </c>
      <c r="K197" s="144">
        <f t="shared" si="101"/>
        <v>0.65816113220102024</v>
      </c>
      <c r="L197" s="144">
        <f t="shared" ref="L197:M197" si="102">IF(L$20, $H138, $H135)</f>
        <v>0.65816113220102024</v>
      </c>
      <c r="M197" s="144">
        <f t="shared" si="102"/>
        <v>0.65816113220102024</v>
      </c>
      <c r="N197" s="144">
        <f t="shared" ref="N197:P197" si="103">IF(N$20, $H138, $H135)</f>
        <v>0.65816113220102024</v>
      </c>
      <c r="O197" s="144">
        <f t="shared" si="103"/>
        <v>0.65816113220102024</v>
      </c>
      <c r="P197" s="144">
        <f t="shared" si="103"/>
        <v>0.65816113220102024</v>
      </c>
      <c r="Q197" s="144">
        <f t="shared" ref="Q197:S197" si="104">IF(Q$20, $H138, $H135)</f>
        <v>0.57517078309778957</v>
      </c>
      <c r="R197" s="144">
        <f t="shared" si="104"/>
        <v>0.65816113220102024</v>
      </c>
      <c r="S197" s="144">
        <f t="shared" si="104"/>
        <v>0.65816113220102024</v>
      </c>
      <c r="T197" s="144">
        <f t="shared" ref="T197:U197" si="105">IF(T$20, $H138, $H135)</f>
        <v>0.65816113220102024</v>
      </c>
      <c r="U197" s="144">
        <f t="shared" si="105"/>
        <v>0.65816113220102024</v>
      </c>
      <c r="V197" s="144">
        <f t="shared" ref="V197:W197" si="106">IF(V$20, $H138, $H135)</f>
        <v>0.65816113220102024</v>
      </c>
      <c r="W197" s="144">
        <f t="shared" si="106"/>
        <v>0.65816113220102024</v>
      </c>
      <c r="X197" s="144">
        <f t="shared" ref="X197:Y197" si="107">IF(X$20, $H138, $H135)</f>
        <v>0.65816113220102024</v>
      </c>
      <c r="Y197" s="144">
        <f t="shared" si="107"/>
        <v>0.65816113220102024</v>
      </c>
    </row>
    <row r="198" spans="5:25" x14ac:dyDescent="0.25">
      <c r="E198" s="24"/>
      <c r="F198" s="62" t="s">
        <v>465</v>
      </c>
      <c r="G198" s="23" t="s">
        <v>167</v>
      </c>
      <c r="H198" s="21"/>
      <c r="J198" s="135">
        <f t="shared" ref="J198:K198" si="108">IF(J$20, $H139, $H136)</f>
        <v>0.3104063106747888</v>
      </c>
      <c r="K198" s="135">
        <f t="shared" si="108"/>
        <v>0.3104063106747888</v>
      </c>
      <c r="L198" s="135">
        <f t="shared" ref="L198:M198" si="109">IF(L$20, $H139, $H136)</f>
        <v>0.3104063106747888</v>
      </c>
      <c r="M198" s="135">
        <f t="shared" si="109"/>
        <v>0.3104063106747888</v>
      </c>
      <c r="N198" s="135">
        <f t="shared" ref="N198:P198" si="110">IF(N$20, $H139, $H136)</f>
        <v>0.3104063106747888</v>
      </c>
      <c r="O198" s="135">
        <f t="shared" si="110"/>
        <v>0.3104063106747888</v>
      </c>
      <c r="P198" s="135">
        <f t="shared" si="110"/>
        <v>0.3104063106747888</v>
      </c>
      <c r="Q198" s="135">
        <f t="shared" ref="Q198:S198" si="111">IF(Q$20, $H139, $H136)</f>
        <v>0.39339665977801952</v>
      </c>
      <c r="R198" s="135">
        <f t="shared" si="111"/>
        <v>0.3104063106747888</v>
      </c>
      <c r="S198" s="135">
        <f t="shared" si="111"/>
        <v>0.3104063106747888</v>
      </c>
      <c r="T198" s="135">
        <f t="shared" ref="T198:U198" si="112">IF(T$20, $H139, $H136)</f>
        <v>0.3104063106747888</v>
      </c>
      <c r="U198" s="135">
        <f t="shared" si="112"/>
        <v>0.3104063106747888</v>
      </c>
      <c r="V198" s="135">
        <f t="shared" ref="V198:W198" si="113">IF(V$20, $H139, $H136)</f>
        <v>0.3104063106747888</v>
      </c>
      <c r="W198" s="135">
        <f t="shared" si="113"/>
        <v>0.3104063106747888</v>
      </c>
      <c r="X198" s="135">
        <f t="shared" ref="X198:Y198" si="114">IF(X$20, $H139, $H136)</f>
        <v>0.3104063106747888</v>
      </c>
      <c r="Y198" s="135">
        <f t="shared" si="114"/>
        <v>0.3104063106747888</v>
      </c>
    </row>
    <row r="199" spans="5:25" x14ac:dyDescent="0.25">
      <c r="E199" s="24"/>
      <c r="F199" s="70" t="s">
        <v>257</v>
      </c>
      <c r="G199" s="57" t="s">
        <v>167</v>
      </c>
      <c r="H199" s="131"/>
      <c r="I199" s="28"/>
      <c r="J199" s="145">
        <f t="shared" ref="J199:K199" si="115">IF(J$20, $H140, $H137)</f>
        <v>3.1432557124191005E-2</v>
      </c>
      <c r="K199" s="145">
        <f t="shared" si="115"/>
        <v>3.1432557124191005E-2</v>
      </c>
      <c r="L199" s="145">
        <f t="shared" ref="L199:M199" si="116">IF(L$20, $H140, $H137)</f>
        <v>3.1432557124191005E-2</v>
      </c>
      <c r="M199" s="145">
        <f t="shared" si="116"/>
        <v>3.1432557124191005E-2</v>
      </c>
      <c r="N199" s="145">
        <f t="shared" ref="N199:P199" si="117">IF(N$20, $H140, $H137)</f>
        <v>3.1432557124191005E-2</v>
      </c>
      <c r="O199" s="145">
        <f t="shared" si="117"/>
        <v>3.1432557124191005E-2</v>
      </c>
      <c r="P199" s="145">
        <f t="shared" si="117"/>
        <v>3.1432557124191005E-2</v>
      </c>
      <c r="Q199" s="145">
        <f t="shared" ref="Q199:S199" si="118">IF(Q$20, $H140, $H137)</f>
        <v>3.1432557124191005E-2</v>
      </c>
      <c r="R199" s="145">
        <f t="shared" si="118"/>
        <v>3.1432557124191005E-2</v>
      </c>
      <c r="S199" s="145">
        <f t="shared" si="118"/>
        <v>3.1432557124191005E-2</v>
      </c>
      <c r="T199" s="145">
        <f t="shared" ref="T199:U199" si="119">IF(T$20, $H140, $H137)</f>
        <v>3.1432557124191005E-2</v>
      </c>
      <c r="U199" s="145">
        <f t="shared" si="119"/>
        <v>3.1432557124191005E-2</v>
      </c>
      <c r="V199" s="145">
        <f t="shared" ref="V199:W199" si="120">IF(V$20, $H140, $H137)</f>
        <v>3.1432557124191005E-2</v>
      </c>
      <c r="W199" s="145">
        <f t="shared" si="120"/>
        <v>3.1432557124191005E-2</v>
      </c>
      <c r="X199" s="145">
        <f t="shared" ref="X199:Y199" si="121">IF(X$20, $H140, $H137)</f>
        <v>3.1432557124191005E-2</v>
      </c>
      <c r="Y199" s="145">
        <f t="shared" si="121"/>
        <v>3.1432557124191005E-2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0.90495686714505086</v>
      </c>
      <c r="K202" s="144">
        <f t="shared" si="122"/>
        <v>0.90495686714505086</v>
      </c>
      <c r="L202" s="144">
        <f t="shared" ref="L202:M202" si="123">IF(L$20, $H146, $H143)</f>
        <v>0.90495686714505086</v>
      </c>
      <c r="M202" s="144">
        <f t="shared" si="123"/>
        <v>0.90495686714505086</v>
      </c>
      <c r="N202" s="144">
        <f t="shared" ref="N202:P202" si="124">IF(N$20, $H146, $H143)</f>
        <v>0.90495686714505086</v>
      </c>
      <c r="O202" s="144">
        <f t="shared" si="124"/>
        <v>0.90495686714505086</v>
      </c>
      <c r="P202" s="144">
        <f t="shared" si="124"/>
        <v>0.90495686714505086</v>
      </c>
      <c r="Q202" s="144">
        <f t="shared" ref="Q202:S202" si="125">IF(Q$20, $H146, $H143)</f>
        <v>0.85007154354192072</v>
      </c>
      <c r="R202" s="144">
        <f t="shared" si="125"/>
        <v>0.90495686714505086</v>
      </c>
      <c r="S202" s="144">
        <f t="shared" si="125"/>
        <v>0.90495686714505086</v>
      </c>
      <c r="T202" s="144">
        <f t="shared" ref="T202:U202" si="126">IF(T$20, $H146, $H143)</f>
        <v>0.90495686714505086</v>
      </c>
      <c r="U202" s="144">
        <f t="shared" si="126"/>
        <v>0.90495686714505086</v>
      </c>
      <c r="V202" s="144">
        <f t="shared" ref="V202:W202" si="127">IF(V$20, $H146, $H143)</f>
        <v>0.90495686714505086</v>
      </c>
      <c r="W202" s="144">
        <f t="shared" si="127"/>
        <v>0.90495686714505086</v>
      </c>
      <c r="X202" s="144">
        <f t="shared" ref="X202:Y202" si="128">IF(X$20, $H146, $H143)</f>
        <v>0.90495686714505086</v>
      </c>
      <c r="Y202" s="144">
        <f t="shared" si="128"/>
        <v>0.90495686714505086</v>
      </c>
    </row>
    <row r="203" spans="5:25" x14ac:dyDescent="0.25">
      <c r="E203" s="24"/>
      <c r="F203" s="62" t="s">
        <v>465</v>
      </c>
      <c r="G203" s="23" t="s">
        <v>167</v>
      </c>
      <c r="H203" s="21"/>
      <c r="J203" s="135">
        <f t="shared" ref="J203:K203" si="129">IF(J$20, $H147, $H144)</f>
        <v>9.3310964602442634E-2</v>
      </c>
      <c r="K203" s="135">
        <f t="shared" si="129"/>
        <v>9.3310964602442634E-2</v>
      </c>
      <c r="L203" s="135">
        <f t="shared" ref="L203:M203" si="130">IF(L$20, $H147, $H144)</f>
        <v>9.3310964602442634E-2</v>
      </c>
      <c r="M203" s="135">
        <f t="shared" si="130"/>
        <v>9.3310964602442634E-2</v>
      </c>
      <c r="N203" s="135">
        <f t="shared" ref="N203:P203" si="131">IF(N$20, $H147, $H144)</f>
        <v>9.3310964602442634E-2</v>
      </c>
      <c r="O203" s="135">
        <f t="shared" si="131"/>
        <v>9.3310964602442634E-2</v>
      </c>
      <c r="P203" s="135">
        <f t="shared" si="131"/>
        <v>9.3310964602442634E-2</v>
      </c>
      <c r="Q203" s="135">
        <f t="shared" ref="Q203:S203" si="132">IF(Q$20, $H147, $H144)</f>
        <v>0.14819628820557273</v>
      </c>
      <c r="R203" s="135">
        <f t="shared" si="132"/>
        <v>9.3310964602442634E-2</v>
      </c>
      <c r="S203" s="135">
        <f t="shared" si="132"/>
        <v>9.3310964602442634E-2</v>
      </c>
      <c r="T203" s="135">
        <f t="shared" ref="T203:U203" si="133">IF(T$20, $H147, $H144)</f>
        <v>9.3310964602442634E-2</v>
      </c>
      <c r="U203" s="135">
        <f t="shared" si="133"/>
        <v>9.3310964602442634E-2</v>
      </c>
      <c r="V203" s="135">
        <f t="shared" ref="V203:W203" si="134">IF(V$20, $H147, $H144)</f>
        <v>9.3310964602442634E-2</v>
      </c>
      <c r="W203" s="135">
        <f t="shared" si="134"/>
        <v>9.3310964602442634E-2</v>
      </c>
      <c r="X203" s="135">
        <f t="shared" ref="X203:Y203" si="135">IF(X$20, $H147, $H144)</f>
        <v>9.3310964602442634E-2</v>
      </c>
      <c r="Y203" s="135">
        <f t="shared" si="135"/>
        <v>9.3310964602442634E-2</v>
      </c>
    </row>
    <row r="204" spans="5:25" x14ac:dyDescent="0.25">
      <c r="E204" s="24"/>
      <c r="F204" s="70" t="s">
        <v>257</v>
      </c>
      <c r="G204" s="57" t="s">
        <v>167</v>
      </c>
      <c r="H204" s="131"/>
      <c r="I204" s="28"/>
      <c r="J204" s="145">
        <f t="shared" ref="J204:K204" si="136">IF(J$20, $H148, $H145)</f>
        <v>1.7321682525065487E-3</v>
      </c>
      <c r="K204" s="145">
        <f t="shared" si="136"/>
        <v>1.7321682525065487E-3</v>
      </c>
      <c r="L204" s="145">
        <f t="shared" ref="L204:M204" si="137">IF(L$20, $H148, $H145)</f>
        <v>1.7321682525065487E-3</v>
      </c>
      <c r="M204" s="145">
        <f t="shared" si="137"/>
        <v>1.7321682525065487E-3</v>
      </c>
      <c r="N204" s="145">
        <f t="shared" ref="N204:P204" si="138">IF(N$20, $H148, $H145)</f>
        <v>1.7321682525065487E-3</v>
      </c>
      <c r="O204" s="145">
        <f t="shared" si="138"/>
        <v>1.7321682525065487E-3</v>
      </c>
      <c r="P204" s="145">
        <f t="shared" si="138"/>
        <v>1.7321682525065487E-3</v>
      </c>
      <c r="Q204" s="145">
        <f t="shared" ref="Q204:S204" si="139">IF(Q$20, $H148, $H145)</f>
        <v>1.7321682525065487E-3</v>
      </c>
      <c r="R204" s="145">
        <f t="shared" si="139"/>
        <v>1.7321682525065487E-3</v>
      </c>
      <c r="S204" s="145">
        <f t="shared" si="139"/>
        <v>1.7321682525065487E-3</v>
      </c>
      <c r="T204" s="145">
        <f t="shared" ref="T204:U204" si="140">IF(T$20, $H148, $H145)</f>
        <v>1.7321682525065487E-3</v>
      </c>
      <c r="U204" s="145">
        <f t="shared" si="140"/>
        <v>1.7321682525065487E-3</v>
      </c>
      <c r="V204" s="145">
        <f t="shared" ref="V204:W204" si="141">IF(V$20, $H148, $H145)</f>
        <v>1.7321682525065487E-3</v>
      </c>
      <c r="W204" s="145">
        <f t="shared" si="141"/>
        <v>1.7321682525065487E-3</v>
      </c>
      <c r="X204" s="145">
        <f t="shared" ref="X204:Y204" si="142">IF(X$20, $H148, $H145)</f>
        <v>1.7321682525065487E-3</v>
      </c>
      <c r="Y204" s="145">
        <f t="shared" si="142"/>
        <v>1.7321682525065487E-3</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0.65816113220102024</v>
      </c>
      <c r="K207" s="144">
        <f t="shared" si="143"/>
        <v>0.65816113220102024</v>
      </c>
      <c r="L207" s="144">
        <f t="shared" ref="L207:M207" si="144">IF(L$20, $H154, $H151)</f>
        <v>0.65816113220102024</v>
      </c>
      <c r="M207" s="144">
        <f t="shared" si="144"/>
        <v>0.65816113220102024</v>
      </c>
      <c r="N207" s="144">
        <f t="shared" ref="N207:P207" si="145">IF(N$20, $H154, $H151)</f>
        <v>0.65816113220102024</v>
      </c>
      <c r="O207" s="144">
        <f t="shared" si="145"/>
        <v>0.65816113220102024</v>
      </c>
      <c r="P207" s="144">
        <f t="shared" si="145"/>
        <v>0.65816113220102024</v>
      </c>
      <c r="Q207" s="144">
        <f t="shared" ref="Q207:S207" si="146">IF(Q$20, $H154, $H151)</f>
        <v>0.57517078309778957</v>
      </c>
      <c r="R207" s="144">
        <f t="shared" si="146"/>
        <v>0.65816113220102024</v>
      </c>
      <c r="S207" s="144">
        <f t="shared" si="146"/>
        <v>0.65816113220102024</v>
      </c>
      <c r="T207" s="144">
        <f t="shared" ref="T207:U207" si="147">IF(T$20, $H154, $H151)</f>
        <v>0.65816113220102024</v>
      </c>
      <c r="U207" s="144">
        <f t="shared" si="147"/>
        <v>0.65816113220102024</v>
      </c>
      <c r="V207" s="144">
        <f t="shared" ref="V207:W207" si="148">IF(V$20, $H154, $H151)</f>
        <v>0.65816113220102024</v>
      </c>
      <c r="W207" s="144">
        <f t="shared" si="148"/>
        <v>0.65816113220102024</v>
      </c>
      <c r="X207" s="144">
        <f t="shared" ref="X207:Y207" si="149">IF(X$20, $H154, $H151)</f>
        <v>0.65816113220102024</v>
      </c>
      <c r="Y207" s="144">
        <f t="shared" si="149"/>
        <v>0.65816113220102024</v>
      </c>
    </row>
    <row r="208" spans="5:25" x14ac:dyDescent="0.25">
      <c r="E208" s="24"/>
      <c r="F208" s="62" t="s">
        <v>465</v>
      </c>
      <c r="G208" s="23" t="s">
        <v>167</v>
      </c>
      <c r="H208" s="21"/>
      <c r="J208" s="135">
        <f t="shared" ref="J208:K208" si="150">IF(J$20, $H155, $H152)</f>
        <v>0.3104063106747888</v>
      </c>
      <c r="K208" s="135">
        <f t="shared" si="150"/>
        <v>0.3104063106747888</v>
      </c>
      <c r="L208" s="135">
        <f t="shared" ref="L208:M208" si="151">IF(L$20, $H155, $H152)</f>
        <v>0.3104063106747888</v>
      </c>
      <c r="M208" s="135">
        <f t="shared" si="151"/>
        <v>0.3104063106747888</v>
      </c>
      <c r="N208" s="135">
        <f t="shared" ref="N208:P208" si="152">IF(N$20, $H155, $H152)</f>
        <v>0.3104063106747888</v>
      </c>
      <c r="O208" s="135">
        <f t="shared" si="152"/>
        <v>0.3104063106747888</v>
      </c>
      <c r="P208" s="135">
        <f t="shared" si="152"/>
        <v>0.3104063106747888</v>
      </c>
      <c r="Q208" s="135">
        <f t="shared" ref="Q208:S208" si="153">IF(Q$20, $H155, $H152)</f>
        <v>0.39339665977801952</v>
      </c>
      <c r="R208" s="135">
        <f t="shared" si="153"/>
        <v>0.3104063106747888</v>
      </c>
      <c r="S208" s="135">
        <f t="shared" si="153"/>
        <v>0.3104063106747888</v>
      </c>
      <c r="T208" s="135">
        <f t="shared" ref="T208:U208" si="154">IF(T$20, $H155, $H152)</f>
        <v>0.3104063106747888</v>
      </c>
      <c r="U208" s="135">
        <f t="shared" si="154"/>
        <v>0.3104063106747888</v>
      </c>
      <c r="V208" s="135">
        <f t="shared" ref="V208:W208" si="155">IF(V$20, $H155, $H152)</f>
        <v>0.3104063106747888</v>
      </c>
      <c r="W208" s="135">
        <f t="shared" si="155"/>
        <v>0.3104063106747888</v>
      </c>
      <c r="X208" s="135">
        <f t="shared" ref="X208:Y208" si="156">IF(X$20, $H155, $H152)</f>
        <v>0.3104063106747888</v>
      </c>
      <c r="Y208" s="135">
        <f t="shared" si="156"/>
        <v>0.3104063106747888</v>
      </c>
    </row>
    <row r="209" spans="3:27" x14ac:dyDescent="0.25">
      <c r="E209" s="24"/>
      <c r="F209" s="70" t="s">
        <v>257</v>
      </c>
      <c r="G209" s="57" t="s">
        <v>167</v>
      </c>
      <c r="H209" s="131"/>
      <c r="I209" s="28"/>
      <c r="J209" s="145">
        <f t="shared" ref="J209:K209" si="157">IF(J$20, $H156, $H153)</f>
        <v>3.1432557124191005E-2</v>
      </c>
      <c r="K209" s="145">
        <f t="shared" si="157"/>
        <v>3.1432557124191005E-2</v>
      </c>
      <c r="L209" s="145">
        <f t="shared" ref="L209:M209" si="158">IF(L$20, $H156, $H153)</f>
        <v>3.1432557124191005E-2</v>
      </c>
      <c r="M209" s="145">
        <f t="shared" si="158"/>
        <v>3.1432557124191005E-2</v>
      </c>
      <c r="N209" s="145">
        <f t="shared" ref="N209:P209" si="159">IF(N$20, $H156, $H153)</f>
        <v>3.1432557124191005E-2</v>
      </c>
      <c r="O209" s="145">
        <f t="shared" si="159"/>
        <v>3.1432557124191005E-2</v>
      </c>
      <c r="P209" s="145">
        <f t="shared" si="159"/>
        <v>3.1432557124191005E-2</v>
      </c>
      <c r="Q209" s="145">
        <f t="shared" ref="Q209:S209" si="160">IF(Q$20, $H156, $H153)</f>
        <v>3.1432557124191005E-2</v>
      </c>
      <c r="R209" s="145">
        <f t="shared" si="160"/>
        <v>3.1432557124191005E-2</v>
      </c>
      <c r="S209" s="145">
        <f t="shared" si="160"/>
        <v>3.1432557124191005E-2</v>
      </c>
      <c r="T209" s="145">
        <f t="shared" ref="T209:U209" si="161">IF(T$20, $H156, $H153)</f>
        <v>3.1432557124191005E-2</v>
      </c>
      <c r="U209" s="145">
        <f t="shared" si="161"/>
        <v>3.1432557124191005E-2</v>
      </c>
      <c r="V209" s="145">
        <f t="shared" ref="V209:W209" si="162">IF(V$20, $H156, $H153)</f>
        <v>3.1432557124191005E-2</v>
      </c>
      <c r="W209" s="145">
        <f t="shared" si="162"/>
        <v>3.1432557124191005E-2</v>
      </c>
      <c r="X209" s="145">
        <f t="shared" ref="X209:Y209" si="163">IF(X$20, $H156, $H153)</f>
        <v>3.1432557124191005E-2</v>
      </c>
      <c r="Y209" s="145">
        <f t="shared" si="163"/>
        <v>3.1432557124191005E-2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0.65816113220102024</v>
      </c>
      <c r="K212" s="144">
        <f t="shared" si="164"/>
        <v>0.65816113220102024</v>
      </c>
      <c r="L212" s="144">
        <f t="shared" ref="L212:M212" si="165">IF(L$20, $H162, $H159)</f>
        <v>0.65816113220102024</v>
      </c>
      <c r="M212" s="144">
        <f t="shared" si="165"/>
        <v>0.65816113220102024</v>
      </c>
      <c r="N212" s="144">
        <f t="shared" ref="N212:P212" si="166">IF(N$20, $H162, $H159)</f>
        <v>0.65816113220102024</v>
      </c>
      <c r="O212" s="144">
        <f t="shared" si="166"/>
        <v>0.65816113220102024</v>
      </c>
      <c r="P212" s="144">
        <f t="shared" si="166"/>
        <v>0.65816113220102024</v>
      </c>
      <c r="Q212" s="144">
        <f t="shared" ref="Q212:S212" si="167">IF(Q$20, $H162, $H159)</f>
        <v>0.57517078309778957</v>
      </c>
      <c r="R212" s="144">
        <f t="shared" si="167"/>
        <v>0.65816113220102024</v>
      </c>
      <c r="S212" s="144">
        <f t="shared" si="167"/>
        <v>0.65816113220102024</v>
      </c>
      <c r="T212" s="144">
        <f t="shared" ref="T212:U212" si="168">IF(T$20, $H162, $H159)</f>
        <v>0.65816113220102024</v>
      </c>
      <c r="U212" s="144">
        <f t="shared" si="168"/>
        <v>0.65816113220102024</v>
      </c>
      <c r="V212" s="144">
        <f t="shared" ref="V212:W212" si="169">IF(V$20, $H162, $H159)</f>
        <v>0.65816113220102024</v>
      </c>
      <c r="W212" s="144">
        <f t="shared" si="169"/>
        <v>0.65816113220102024</v>
      </c>
      <c r="X212" s="144">
        <f t="shared" ref="X212:Y212" si="170">IF(X$20, $H162, $H159)</f>
        <v>0.65816113220102024</v>
      </c>
      <c r="Y212" s="144">
        <f t="shared" si="170"/>
        <v>0.65816113220102024</v>
      </c>
    </row>
    <row r="213" spans="3:27" x14ac:dyDescent="0.25">
      <c r="E213" s="24"/>
      <c r="F213" s="62" t="s">
        <v>465</v>
      </c>
      <c r="G213" s="23" t="s">
        <v>167</v>
      </c>
      <c r="H213" s="21"/>
      <c r="J213" s="135">
        <f t="shared" ref="J213:K213" si="171">IF(J$20, $H163, $H160)</f>
        <v>0.3104063106747888</v>
      </c>
      <c r="K213" s="135">
        <f t="shared" si="171"/>
        <v>0.3104063106747888</v>
      </c>
      <c r="L213" s="135">
        <f t="shared" ref="L213:M213" si="172">IF(L$20, $H163, $H160)</f>
        <v>0.3104063106747888</v>
      </c>
      <c r="M213" s="135">
        <f t="shared" si="172"/>
        <v>0.3104063106747888</v>
      </c>
      <c r="N213" s="135">
        <f t="shared" ref="N213:P213" si="173">IF(N$20, $H163, $H160)</f>
        <v>0.3104063106747888</v>
      </c>
      <c r="O213" s="135">
        <f t="shared" si="173"/>
        <v>0.3104063106747888</v>
      </c>
      <c r="P213" s="135">
        <f t="shared" si="173"/>
        <v>0.3104063106747888</v>
      </c>
      <c r="Q213" s="135">
        <f t="shared" ref="Q213:S213" si="174">IF(Q$20, $H163, $H160)</f>
        <v>0.39339665977801952</v>
      </c>
      <c r="R213" s="135">
        <f t="shared" si="174"/>
        <v>0.3104063106747888</v>
      </c>
      <c r="S213" s="135">
        <f t="shared" si="174"/>
        <v>0.3104063106747888</v>
      </c>
      <c r="T213" s="135">
        <f t="shared" ref="T213:U213" si="175">IF(T$20, $H163, $H160)</f>
        <v>0.3104063106747888</v>
      </c>
      <c r="U213" s="135">
        <f t="shared" si="175"/>
        <v>0.3104063106747888</v>
      </c>
      <c r="V213" s="135">
        <f t="shared" ref="V213:W213" si="176">IF(V$20, $H163, $H160)</f>
        <v>0.3104063106747888</v>
      </c>
      <c r="W213" s="135">
        <f t="shared" si="176"/>
        <v>0.3104063106747888</v>
      </c>
      <c r="X213" s="135">
        <f t="shared" ref="X213:Y213" si="177">IF(X$20, $H163, $H160)</f>
        <v>0.3104063106747888</v>
      </c>
      <c r="Y213" s="135">
        <f t="shared" si="177"/>
        <v>0.3104063106747888</v>
      </c>
    </row>
    <row r="214" spans="3:27" x14ac:dyDescent="0.25">
      <c r="E214" s="24"/>
      <c r="F214" s="70" t="s">
        <v>257</v>
      </c>
      <c r="G214" s="57" t="s">
        <v>167</v>
      </c>
      <c r="H214" s="131"/>
      <c r="I214" s="28"/>
      <c r="J214" s="145">
        <f t="shared" ref="J214:K214" si="178">IF(J$20, $H164, $H161)</f>
        <v>3.1432557124191005E-2</v>
      </c>
      <c r="K214" s="145">
        <f t="shared" si="178"/>
        <v>3.1432557124191005E-2</v>
      </c>
      <c r="L214" s="145">
        <f t="shared" ref="L214:M214" si="179">IF(L$20, $H164, $H161)</f>
        <v>3.1432557124191005E-2</v>
      </c>
      <c r="M214" s="145">
        <f t="shared" si="179"/>
        <v>3.1432557124191005E-2</v>
      </c>
      <c r="N214" s="145">
        <f t="shared" ref="N214:P214" si="180">IF(N$20, $H164, $H161)</f>
        <v>3.1432557124191005E-2</v>
      </c>
      <c r="O214" s="145">
        <f t="shared" si="180"/>
        <v>3.1432557124191005E-2</v>
      </c>
      <c r="P214" s="145">
        <f t="shared" si="180"/>
        <v>3.1432557124191005E-2</v>
      </c>
      <c r="Q214" s="145">
        <f t="shared" ref="Q214:S214" si="181">IF(Q$20, $H164, $H161)</f>
        <v>3.1432557124191005E-2</v>
      </c>
      <c r="R214" s="145">
        <f t="shared" si="181"/>
        <v>3.1432557124191005E-2</v>
      </c>
      <c r="S214" s="145">
        <f t="shared" si="181"/>
        <v>3.1432557124191005E-2</v>
      </c>
      <c r="T214" s="145">
        <f t="shared" ref="T214:U214" si="182">IF(T$20, $H164, $H161)</f>
        <v>3.1432557124191005E-2</v>
      </c>
      <c r="U214" s="145">
        <f t="shared" si="182"/>
        <v>3.1432557124191005E-2</v>
      </c>
      <c r="V214" s="145">
        <f t="shared" ref="V214:W214" si="183">IF(V$20, $H164, $H161)</f>
        <v>3.1432557124191005E-2</v>
      </c>
      <c r="W214" s="145">
        <f t="shared" si="183"/>
        <v>3.1432557124191005E-2</v>
      </c>
      <c r="X214" s="145">
        <f t="shared" ref="X214:Y214" si="184">IF(X$20, $H164, $H161)</f>
        <v>3.1432557124191005E-2</v>
      </c>
      <c r="Y214" s="145">
        <f t="shared" si="184"/>
        <v>3.1432557124191005E-2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0.65816113220102024</v>
      </c>
      <c r="K217" s="144">
        <f t="shared" si="185"/>
        <v>0.65816113220102024</v>
      </c>
      <c r="L217" s="144">
        <f t="shared" ref="L217:M217" si="186">IF(L$20, $H170, $H167)</f>
        <v>0.65816113220102024</v>
      </c>
      <c r="M217" s="144">
        <f t="shared" si="186"/>
        <v>0.65816113220102024</v>
      </c>
      <c r="N217" s="144">
        <f t="shared" ref="N217:P217" si="187">IF(N$20, $H170, $H167)</f>
        <v>0.65816113220102024</v>
      </c>
      <c r="O217" s="144">
        <f t="shared" si="187"/>
        <v>0.65816113220102024</v>
      </c>
      <c r="P217" s="144">
        <f t="shared" si="187"/>
        <v>0.65816113220102024</v>
      </c>
      <c r="Q217" s="144">
        <f t="shared" ref="Q217:S217" si="188">IF(Q$20, $H170, $H167)</f>
        <v>0.57517078309778957</v>
      </c>
      <c r="R217" s="144">
        <f t="shared" si="188"/>
        <v>0.65816113220102024</v>
      </c>
      <c r="S217" s="144">
        <f t="shared" si="188"/>
        <v>0.65816113220102024</v>
      </c>
      <c r="T217" s="144">
        <f t="shared" ref="T217:U217" si="189">IF(T$20, $H170, $H167)</f>
        <v>0.65816113220102024</v>
      </c>
      <c r="U217" s="144">
        <f t="shared" si="189"/>
        <v>0.65816113220102024</v>
      </c>
      <c r="V217" s="144">
        <f t="shared" ref="V217:W217" si="190">IF(V$20, $H170, $H167)</f>
        <v>0.65816113220102024</v>
      </c>
      <c r="W217" s="144">
        <f t="shared" si="190"/>
        <v>0.65816113220102024</v>
      </c>
      <c r="X217" s="144">
        <f t="shared" ref="X217:Y217" si="191">IF(X$20, $H170, $H167)</f>
        <v>0.65816113220102024</v>
      </c>
      <c r="Y217" s="144">
        <f t="shared" si="191"/>
        <v>0.65816113220102024</v>
      </c>
    </row>
    <row r="218" spans="3:27" x14ac:dyDescent="0.25">
      <c r="E218" s="24"/>
      <c r="F218" s="62" t="s">
        <v>465</v>
      </c>
      <c r="G218" s="23" t="s">
        <v>167</v>
      </c>
      <c r="H218" s="21"/>
      <c r="J218" s="135">
        <f t="shared" ref="J218:K218" si="192">IF(J$20, $H171, $H168)</f>
        <v>0.3104063106747888</v>
      </c>
      <c r="K218" s="135">
        <f t="shared" si="192"/>
        <v>0.3104063106747888</v>
      </c>
      <c r="L218" s="135">
        <f t="shared" ref="L218:M218" si="193">IF(L$20, $H171, $H168)</f>
        <v>0.3104063106747888</v>
      </c>
      <c r="M218" s="135">
        <f t="shared" si="193"/>
        <v>0.3104063106747888</v>
      </c>
      <c r="N218" s="135">
        <f t="shared" ref="N218:P218" si="194">IF(N$20, $H171, $H168)</f>
        <v>0.3104063106747888</v>
      </c>
      <c r="O218" s="135">
        <f t="shared" si="194"/>
        <v>0.3104063106747888</v>
      </c>
      <c r="P218" s="135">
        <f t="shared" si="194"/>
        <v>0.3104063106747888</v>
      </c>
      <c r="Q218" s="135">
        <f t="shared" ref="Q218:S218" si="195">IF(Q$20, $H171, $H168)</f>
        <v>0.39339665977801952</v>
      </c>
      <c r="R218" s="135">
        <f t="shared" si="195"/>
        <v>0.3104063106747888</v>
      </c>
      <c r="S218" s="135">
        <f t="shared" si="195"/>
        <v>0.3104063106747888</v>
      </c>
      <c r="T218" s="135">
        <f t="shared" ref="T218:U218" si="196">IF(T$20, $H171, $H168)</f>
        <v>0.3104063106747888</v>
      </c>
      <c r="U218" s="135">
        <f t="shared" si="196"/>
        <v>0.3104063106747888</v>
      </c>
      <c r="V218" s="135">
        <f t="shared" ref="V218:W218" si="197">IF(V$20, $H171, $H168)</f>
        <v>0.3104063106747888</v>
      </c>
      <c r="W218" s="135">
        <f t="shared" si="197"/>
        <v>0.3104063106747888</v>
      </c>
      <c r="X218" s="135">
        <f t="shared" ref="X218:Y218" si="198">IF(X$20, $H171, $H168)</f>
        <v>0.3104063106747888</v>
      </c>
      <c r="Y218" s="135">
        <f t="shared" si="198"/>
        <v>0.3104063106747888</v>
      </c>
    </row>
    <row r="219" spans="3:27" x14ac:dyDescent="0.25">
      <c r="E219" s="24"/>
      <c r="F219" s="70" t="s">
        <v>257</v>
      </c>
      <c r="G219" s="57" t="s">
        <v>167</v>
      </c>
      <c r="H219" s="131"/>
      <c r="I219" s="28"/>
      <c r="J219" s="145">
        <f t="shared" ref="J219:K219" si="199">IF(J$20, $H172, $H169)</f>
        <v>3.1432557124191005E-2</v>
      </c>
      <c r="K219" s="145">
        <f t="shared" si="199"/>
        <v>3.1432557124191005E-2</v>
      </c>
      <c r="L219" s="145">
        <f t="shared" ref="L219:M219" si="200">IF(L$20, $H172, $H169)</f>
        <v>3.1432557124191005E-2</v>
      </c>
      <c r="M219" s="145">
        <f t="shared" si="200"/>
        <v>3.1432557124191005E-2</v>
      </c>
      <c r="N219" s="145">
        <f t="shared" ref="N219:P219" si="201">IF(N$20, $H172, $H169)</f>
        <v>3.1432557124191005E-2</v>
      </c>
      <c r="O219" s="145">
        <f t="shared" si="201"/>
        <v>3.1432557124191005E-2</v>
      </c>
      <c r="P219" s="145">
        <f t="shared" si="201"/>
        <v>3.1432557124191005E-2</v>
      </c>
      <c r="Q219" s="145">
        <f t="shared" ref="Q219:S219" si="202">IF(Q$20, $H172, $H169)</f>
        <v>3.1432557124191005E-2</v>
      </c>
      <c r="R219" s="145">
        <f t="shared" si="202"/>
        <v>3.1432557124191005E-2</v>
      </c>
      <c r="S219" s="145">
        <f t="shared" si="202"/>
        <v>3.1432557124191005E-2</v>
      </c>
      <c r="T219" s="145">
        <f t="shared" ref="T219:U219" si="203">IF(T$20, $H172, $H169)</f>
        <v>3.1432557124191005E-2</v>
      </c>
      <c r="U219" s="145">
        <f t="shared" si="203"/>
        <v>3.1432557124191005E-2</v>
      </c>
      <c r="V219" s="145">
        <f t="shared" ref="V219:W219" si="204">IF(V$20, $H172, $H169)</f>
        <v>3.1432557124191005E-2</v>
      </c>
      <c r="W219" s="145">
        <f t="shared" si="204"/>
        <v>3.1432557124191005E-2</v>
      </c>
      <c r="X219" s="145">
        <f t="shared" ref="X219:Y219" si="205">IF(X$20, $H172, $H169)</f>
        <v>3.1432557124191005E-2</v>
      </c>
      <c r="Y219" s="145">
        <f t="shared" si="205"/>
        <v>3.1432557124191005E-2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1.9230769230769232E-3</v>
      </c>
      <c r="K224" s="148">
        <f t="shared" si="206"/>
        <v>1.9230769230769232E-3</v>
      </c>
      <c r="L224" s="148">
        <f t="shared" si="206"/>
        <v>1.9230769230769232E-3</v>
      </c>
      <c r="M224" s="148">
        <f t="shared" si="206"/>
        <v>1.9230769230769232E-3</v>
      </c>
      <c r="N224" s="148">
        <f t="shared" si="206"/>
        <v>1.9230769230769232E-3</v>
      </c>
      <c r="O224" s="148">
        <f t="shared" si="206"/>
        <v>1.9230769230769232E-3</v>
      </c>
      <c r="P224" s="148">
        <f t="shared" si="206"/>
        <v>1.9230769230769232E-3</v>
      </c>
      <c r="Q224" s="148">
        <f t="shared" si="206"/>
        <v>6.4935064935064939E-3</v>
      </c>
      <c r="R224" s="148">
        <f t="shared" si="206"/>
        <v>1.9230769230769232E-3</v>
      </c>
      <c r="S224" s="148">
        <f t="shared" si="206"/>
        <v>1.9230769230769232E-3</v>
      </c>
      <c r="T224" s="148">
        <f t="shared" si="206"/>
        <v>1.9230769230769232E-3</v>
      </c>
      <c r="U224" s="148">
        <f t="shared" si="206"/>
        <v>1.9230769230769232E-3</v>
      </c>
      <c r="V224" s="148">
        <f t="shared" si="206"/>
        <v>1.9230769230769232E-3</v>
      </c>
      <c r="W224" s="148">
        <f t="shared" si="206"/>
        <v>1.9230769230769232E-3</v>
      </c>
      <c r="X224" s="148">
        <f t="shared" si="206"/>
        <v>1.9230769230769232E-3</v>
      </c>
      <c r="Y224" s="148">
        <f t="shared" si="206"/>
        <v>1.9230769230769232E-3</v>
      </c>
    </row>
    <row r="225" spans="5:25" x14ac:dyDescent="0.25">
      <c r="F225" s="23" t="s">
        <v>465</v>
      </c>
      <c r="G225" s="23" t="s">
        <v>488</v>
      </c>
      <c r="J225" s="79">
        <f t="shared" ref="J225:Y225" si="207">1 / J25</f>
        <v>2.9086678301337986E-4</v>
      </c>
      <c r="K225" s="79">
        <f t="shared" si="207"/>
        <v>2.9086678301337986E-4</v>
      </c>
      <c r="L225" s="79">
        <f t="shared" si="207"/>
        <v>2.9086678301337986E-4</v>
      </c>
      <c r="M225" s="79">
        <f t="shared" si="207"/>
        <v>2.9086678301337986E-4</v>
      </c>
      <c r="N225" s="79">
        <f t="shared" si="207"/>
        <v>2.9086678301337986E-4</v>
      </c>
      <c r="O225" s="79">
        <f t="shared" si="207"/>
        <v>2.9086678301337986E-4</v>
      </c>
      <c r="P225" s="79">
        <f t="shared" si="207"/>
        <v>2.9086678301337986E-4</v>
      </c>
      <c r="Q225" s="79">
        <f t="shared" si="207"/>
        <v>2.6288117770767612E-4</v>
      </c>
      <c r="R225" s="79">
        <f t="shared" si="207"/>
        <v>2.9086678301337986E-4</v>
      </c>
      <c r="S225" s="79">
        <f t="shared" si="207"/>
        <v>2.9086678301337986E-4</v>
      </c>
      <c r="T225" s="79">
        <f t="shared" si="207"/>
        <v>2.9086678301337986E-4</v>
      </c>
      <c r="U225" s="79">
        <f t="shared" si="207"/>
        <v>2.9086678301337986E-4</v>
      </c>
      <c r="V225" s="79">
        <f t="shared" si="207"/>
        <v>2.9086678301337986E-4</v>
      </c>
      <c r="W225" s="79">
        <f t="shared" si="207"/>
        <v>2.9086678301337986E-4</v>
      </c>
      <c r="X225" s="79">
        <f t="shared" si="207"/>
        <v>2.9086678301337986E-4</v>
      </c>
      <c r="Y225" s="79">
        <f t="shared" si="207"/>
        <v>2.9086678301337986E-4</v>
      </c>
    </row>
    <row r="226" spans="5:25" x14ac:dyDescent="0.25">
      <c r="F226" s="57" t="s">
        <v>257</v>
      </c>
      <c r="G226" s="57" t="s">
        <v>488</v>
      </c>
      <c r="H226" s="28"/>
      <c r="I226" s="28"/>
      <c r="J226" s="72">
        <f t="shared" ref="J226:Y226" si="208">1 / J26</f>
        <v>2.0721094073767094E-4</v>
      </c>
      <c r="K226" s="72">
        <f t="shared" si="208"/>
        <v>2.0721094073767094E-4</v>
      </c>
      <c r="L226" s="72">
        <f t="shared" si="208"/>
        <v>2.0721094073767094E-4</v>
      </c>
      <c r="M226" s="72">
        <f t="shared" si="208"/>
        <v>2.0721094073767094E-4</v>
      </c>
      <c r="N226" s="72">
        <f t="shared" si="208"/>
        <v>2.0721094073767094E-4</v>
      </c>
      <c r="O226" s="72">
        <f t="shared" si="208"/>
        <v>2.0721094073767094E-4</v>
      </c>
      <c r="P226" s="72">
        <f t="shared" si="208"/>
        <v>2.0721094073767094E-4</v>
      </c>
      <c r="Q226" s="72">
        <f t="shared" si="208"/>
        <v>2.0721094073767094E-4</v>
      </c>
      <c r="R226" s="72">
        <f t="shared" si="208"/>
        <v>2.0721094073767094E-4</v>
      </c>
      <c r="S226" s="72">
        <f t="shared" si="208"/>
        <v>2.0721094073767094E-4</v>
      </c>
      <c r="T226" s="72">
        <f t="shared" si="208"/>
        <v>2.0721094073767094E-4</v>
      </c>
      <c r="U226" s="72">
        <f t="shared" si="208"/>
        <v>2.0721094073767094E-4</v>
      </c>
      <c r="V226" s="72">
        <f t="shared" si="208"/>
        <v>2.0721094073767094E-4</v>
      </c>
      <c r="W226" s="72">
        <f t="shared" si="208"/>
        <v>2.0721094073767094E-4</v>
      </c>
      <c r="X226" s="72">
        <f t="shared" si="208"/>
        <v>2.0721094073767094E-4</v>
      </c>
      <c r="Y226" s="72">
        <f t="shared" si="208"/>
        <v>2.0721094073767094E-4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15.996855163874187</v>
      </c>
      <c r="K229" s="143">
        <f t="shared" ref="K229:Y229" si="209">K177 * K$224 * hours_in_year</f>
        <v>15.996855163874187</v>
      </c>
      <c r="L229" s="143">
        <f t="shared" si="209"/>
        <v>15.996855163874187</v>
      </c>
      <c r="M229" s="143">
        <f t="shared" si="209"/>
        <v>15.996855163874187</v>
      </c>
      <c r="N229" s="143">
        <f t="shared" si="209"/>
        <v>15.996855163874187</v>
      </c>
      <c r="O229" s="143">
        <f t="shared" si="209"/>
        <v>15.996855163874187</v>
      </c>
      <c r="P229" s="143">
        <f t="shared" si="209"/>
        <v>15.996855163874187</v>
      </c>
      <c r="Q229" s="143">
        <f t="shared" si="209"/>
        <v>54.015355098795951</v>
      </c>
      <c r="R229" s="143">
        <f t="shared" si="209"/>
        <v>15.996855163874187</v>
      </c>
      <c r="S229" s="143">
        <f t="shared" si="209"/>
        <v>15.996855163874187</v>
      </c>
      <c r="T229" s="143">
        <f t="shared" si="209"/>
        <v>15.996855163874187</v>
      </c>
      <c r="U229" s="143">
        <f t="shared" si="209"/>
        <v>15.996855163874187</v>
      </c>
      <c r="V229" s="143">
        <f t="shared" si="209"/>
        <v>15.996855163874187</v>
      </c>
      <c r="W229" s="143">
        <f t="shared" si="209"/>
        <v>15.996855163874187</v>
      </c>
      <c r="X229" s="143">
        <f t="shared" si="209"/>
        <v>15.996855163874187</v>
      </c>
      <c r="Y229" s="143">
        <f t="shared" si="209"/>
        <v>15.996855163874187</v>
      </c>
    </row>
    <row r="230" spans="5:25" x14ac:dyDescent="0.25">
      <c r="F230" s="150" t="s">
        <v>192</v>
      </c>
      <c r="G230" s="23" t="s">
        <v>283</v>
      </c>
      <c r="J230" s="143">
        <f t="shared" ref="J230:Y230" si="210">J182 * J224 * hours_in_year</f>
        <v>15.286809848081015</v>
      </c>
      <c r="K230" s="143">
        <f t="shared" si="210"/>
        <v>15.286809848081015</v>
      </c>
      <c r="L230" s="143">
        <f t="shared" si="210"/>
        <v>15.286809848081015</v>
      </c>
      <c r="M230" s="143">
        <f t="shared" si="210"/>
        <v>15.286809848081015</v>
      </c>
      <c r="N230" s="143">
        <f t="shared" si="210"/>
        <v>15.286809848081015</v>
      </c>
      <c r="O230" s="143">
        <f t="shared" si="210"/>
        <v>15.286809848081015</v>
      </c>
      <c r="P230" s="143">
        <f t="shared" si="210"/>
        <v>15.286809848081015</v>
      </c>
      <c r="Q230" s="143">
        <f t="shared" si="210"/>
        <v>48.487197652417088</v>
      </c>
      <c r="R230" s="143">
        <f t="shared" si="210"/>
        <v>15.286809848081015</v>
      </c>
      <c r="S230" s="143">
        <f t="shared" si="210"/>
        <v>15.286809848081015</v>
      </c>
      <c r="T230" s="143">
        <f t="shared" si="210"/>
        <v>15.286809848081015</v>
      </c>
      <c r="U230" s="143">
        <f t="shared" si="210"/>
        <v>15.286809848081015</v>
      </c>
      <c r="V230" s="143">
        <f t="shared" si="210"/>
        <v>15.286809848081015</v>
      </c>
      <c r="W230" s="143">
        <f t="shared" si="210"/>
        <v>15.286809848081015</v>
      </c>
      <c r="X230" s="143">
        <f t="shared" si="210"/>
        <v>15.286809848081015</v>
      </c>
      <c r="Y230" s="143">
        <f t="shared" si="210"/>
        <v>15.286809848081015</v>
      </c>
    </row>
    <row r="231" spans="5:25" x14ac:dyDescent="0.25">
      <c r="F231" s="150" t="s">
        <v>193</v>
      </c>
      <c r="G231" s="23" t="s">
        <v>283</v>
      </c>
      <c r="J231" s="143">
        <f t="shared" ref="J231:Y231" si="211">J187 * J224 * hours_in_year</f>
        <v>15.286809848081015</v>
      </c>
      <c r="K231" s="143">
        <f t="shared" si="211"/>
        <v>15.286809848081015</v>
      </c>
      <c r="L231" s="143">
        <f t="shared" si="211"/>
        <v>15.286809848081015</v>
      </c>
      <c r="M231" s="143">
        <f t="shared" si="211"/>
        <v>15.286809848081015</v>
      </c>
      <c r="N231" s="143">
        <f t="shared" si="211"/>
        <v>15.286809848081015</v>
      </c>
      <c r="O231" s="143">
        <f t="shared" si="211"/>
        <v>15.286809848081015</v>
      </c>
      <c r="P231" s="143">
        <f t="shared" si="211"/>
        <v>15.286809848081015</v>
      </c>
      <c r="Q231" s="143">
        <f t="shared" si="211"/>
        <v>48.487197652417088</v>
      </c>
      <c r="R231" s="143">
        <f t="shared" si="211"/>
        <v>15.286809848081015</v>
      </c>
      <c r="S231" s="143">
        <f t="shared" si="211"/>
        <v>15.286809848081015</v>
      </c>
      <c r="T231" s="143">
        <f t="shared" si="211"/>
        <v>15.286809848081015</v>
      </c>
      <c r="U231" s="143">
        <f t="shared" si="211"/>
        <v>15.286809848081015</v>
      </c>
      <c r="V231" s="143">
        <f t="shared" si="211"/>
        <v>15.286809848081015</v>
      </c>
      <c r="W231" s="143">
        <f t="shared" si="211"/>
        <v>15.286809848081015</v>
      </c>
      <c r="X231" s="143">
        <f t="shared" si="211"/>
        <v>15.286809848081015</v>
      </c>
      <c r="Y231" s="143">
        <f t="shared" si="211"/>
        <v>15.286809848081015</v>
      </c>
    </row>
    <row r="232" spans="5:25" x14ac:dyDescent="0.25">
      <c r="F232" s="150" t="s">
        <v>194</v>
      </c>
      <c r="G232" s="23" t="s">
        <v>283</v>
      </c>
      <c r="J232" s="143">
        <f t="shared" ref="J232:Y232" si="212">J192 * J224 * hours_in_year</f>
        <v>11.117860356257236</v>
      </c>
      <c r="K232" s="143">
        <f t="shared" si="212"/>
        <v>11.117860356257236</v>
      </c>
      <c r="L232" s="143">
        <f t="shared" si="212"/>
        <v>11.117860356257236</v>
      </c>
      <c r="M232" s="143">
        <f t="shared" si="212"/>
        <v>11.117860356257236</v>
      </c>
      <c r="N232" s="143">
        <f t="shared" si="212"/>
        <v>11.117860356257236</v>
      </c>
      <c r="O232" s="143">
        <f t="shared" si="212"/>
        <v>11.117860356257236</v>
      </c>
      <c r="P232" s="143">
        <f t="shared" si="212"/>
        <v>11.117860356257236</v>
      </c>
      <c r="Q232" s="143">
        <f t="shared" si="212"/>
        <v>32.807143887863532</v>
      </c>
      <c r="R232" s="143">
        <f t="shared" si="212"/>
        <v>11.117860356257236</v>
      </c>
      <c r="S232" s="143">
        <f t="shared" si="212"/>
        <v>11.117860356257236</v>
      </c>
      <c r="T232" s="143">
        <f t="shared" si="212"/>
        <v>11.117860356257236</v>
      </c>
      <c r="U232" s="143">
        <f t="shared" si="212"/>
        <v>11.117860356257236</v>
      </c>
      <c r="V232" s="143">
        <f t="shared" si="212"/>
        <v>11.117860356257236</v>
      </c>
      <c r="W232" s="143">
        <f t="shared" si="212"/>
        <v>11.117860356257236</v>
      </c>
      <c r="X232" s="143">
        <f t="shared" si="212"/>
        <v>11.117860356257236</v>
      </c>
      <c r="Y232" s="143">
        <f t="shared" si="212"/>
        <v>11.117860356257236</v>
      </c>
    </row>
    <row r="233" spans="5:25" x14ac:dyDescent="0.25">
      <c r="F233" s="150" t="s">
        <v>195</v>
      </c>
      <c r="G233" s="23" t="s">
        <v>283</v>
      </c>
      <c r="J233" s="143">
        <f t="shared" ref="J233:Y233" si="213">J197 * J224 * hours_in_year</f>
        <v>11.117860356257236</v>
      </c>
      <c r="K233" s="143">
        <f t="shared" si="213"/>
        <v>11.117860356257236</v>
      </c>
      <c r="L233" s="143">
        <f t="shared" si="213"/>
        <v>11.117860356257236</v>
      </c>
      <c r="M233" s="143">
        <f t="shared" si="213"/>
        <v>11.117860356257236</v>
      </c>
      <c r="N233" s="143">
        <f t="shared" si="213"/>
        <v>11.117860356257236</v>
      </c>
      <c r="O233" s="143">
        <f t="shared" si="213"/>
        <v>11.117860356257236</v>
      </c>
      <c r="P233" s="143">
        <f t="shared" si="213"/>
        <v>11.117860356257236</v>
      </c>
      <c r="Q233" s="143">
        <f t="shared" si="213"/>
        <v>32.807143887863532</v>
      </c>
      <c r="R233" s="143">
        <f t="shared" si="213"/>
        <v>11.117860356257236</v>
      </c>
      <c r="S233" s="143">
        <f t="shared" si="213"/>
        <v>11.117860356257236</v>
      </c>
      <c r="T233" s="143">
        <f t="shared" si="213"/>
        <v>11.117860356257236</v>
      </c>
      <c r="U233" s="143">
        <f t="shared" si="213"/>
        <v>11.117860356257236</v>
      </c>
      <c r="V233" s="143">
        <f t="shared" si="213"/>
        <v>11.117860356257236</v>
      </c>
      <c r="W233" s="143">
        <f t="shared" si="213"/>
        <v>11.117860356257236</v>
      </c>
      <c r="X233" s="143">
        <f t="shared" si="213"/>
        <v>11.117860356257236</v>
      </c>
      <c r="Y233" s="143">
        <f t="shared" si="213"/>
        <v>11.117860356257236</v>
      </c>
    </row>
    <row r="234" spans="5:25" x14ac:dyDescent="0.25">
      <c r="F234" s="150" t="s">
        <v>196</v>
      </c>
      <c r="G234" s="23" t="s">
        <v>283</v>
      </c>
      <c r="J234" s="143">
        <f t="shared" ref="J234:Y234" si="214">J202 * J224 * hours_in_year</f>
        <v>15.286809848081015</v>
      </c>
      <c r="K234" s="143">
        <f t="shared" si="214"/>
        <v>15.286809848081015</v>
      </c>
      <c r="L234" s="143">
        <f t="shared" si="214"/>
        <v>15.286809848081015</v>
      </c>
      <c r="M234" s="143">
        <f t="shared" si="214"/>
        <v>15.286809848081015</v>
      </c>
      <c r="N234" s="143">
        <f t="shared" si="214"/>
        <v>15.286809848081015</v>
      </c>
      <c r="O234" s="143">
        <f t="shared" si="214"/>
        <v>15.286809848081015</v>
      </c>
      <c r="P234" s="143">
        <f t="shared" si="214"/>
        <v>15.286809848081015</v>
      </c>
      <c r="Q234" s="143">
        <f t="shared" si="214"/>
        <v>48.487197652417088</v>
      </c>
      <c r="R234" s="143">
        <f t="shared" si="214"/>
        <v>15.286809848081015</v>
      </c>
      <c r="S234" s="143">
        <f t="shared" si="214"/>
        <v>15.286809848081015</v>
      </c>
      <c r="T234" s="143">
        <f t="shared" si="214"/>
        <v>15.286809848081015</v>
      </c>
      <c r="U234" s="143">
        <f t="shared" si="214"/>
        <v>15.286809848081015</v>
      </c>
      <c r="V234" s="143">
        <f t="shared" si="214"/>
        <v>15.286809848081015</v>
      </c>
      <c r="W234" s="143">
        <f t="shared" si="214"/>
        <v>15.286809848081015</v>
      </c>
      <c r="X234" s="143">
        <f t="shared" si="214"/>
        <v>15.286809848081015</v>
      </c>
      <c r="Y234" s="143">
        <f t="shared" si="214"/>
        <v>15.286809848081015</v>
      </c>
    </row>
    <row r="235" spans="5:25" x14ac:dyDescent="0.25">
      <c r="F235" s="150" t="s">
        <v>197</v>
      </c>
      <c r="G235" s="23" t="s">
        <v>283</v>
      </c>
      <c r="J235" s="143">
        <f t="shared" ref="J235:Y235" si="215">J207 * J224 * hours_in_year</f>
        <v>11.117860356257236</v>
      </c>
      <c r="K235" s="143">
        <f t="shared" si="215"/>
        <v>11.117860356257236</v>
      </c>
      <c r="L235" s="143">
        <f t="shared" si="215"/>
        <v>11.117860356257236</v>
      </c>
      <c r="M235" s="143">
        <f t="shared" si="215"/>
        <v>11.117860356257236</v>
      </c>
      <c r="N235" s="143">
        <f t="shared" si="215"/>
        <v>11.117860356257236</v>
      </c>
      <c r="O235" s="143">
        <f t="shared" si="215"/>
        <v>11.117860356257236</v>
      </c>
      <c r="P235" s="143">
        <f t="shared" si="215"/>
        <v>11.117860356257236</v>
      </c>
      <c r="Q235" s="143">
        <f t="shared" si="215"/>
        <v>32.807143887863532</v>
      </c>
      <c r="R235" s="143">
        <f t="shared" si="215"/>
        <v>11.117860356257236</v>
      </c>
      <c r="S235" s="143">
        <f t="shared" si="215"/>
        <v>11.117860356257236</v>
      </c>
      <c r="T235" s="143">
        <f t="shared" si="215"/>
        <v>11.117860356257236</v>
      </c>
      <c r="U235" s="143">
        <f t="shared" si="215"/>
        <v>11.117860356257236</v>
      </c>
      <c r="V235" s="143">
        <f t="shared" si="215"/>
        <v>11.117860356257236</v>
      </c>
      <c r="W235" s="143">
        <f t="shared" si="215"/>
        <v>11.117860356257236</v>
      </c>
      <c r="X235" s="143">
        <f t="shared" si="215"/>
        <v>11.117860356257236</v>
      </c>
      <c r="Y235" s="143">
        <f t="shared" si="215"/>
        <v>11.117860356257236</v>
      </c>
    </row>
    <row r="236" spans="5:25" x14ac:dyDescent="0.25">
      <c r="F236" s="150" t="s">
        <v>198</v>
      </c>
      <c r="G236" s="23" t="s">
        <v>283</v>
      </c>
      <c r="J236" s="143">
        <f t="shared" ref="J236:Y236" si="216">J212 * J224 * hours_in_year</f>
        <v>11.117860356257236</v>
      </c>
      <c r="K236" s="143">
        <f t="shared" si="216"/>
        <v>11.117860356257236</v>
      </c>
      <c r="L236" s="143">
        <f t="shared" si="216"/>
        <v>11.117860356257236</v>
      </c>
      <c r="M236" s="143">
        <f t="shared" si="216"/>
        <v>11.117860356257236</v>
      </c>
      <c r="N236" s="143">
        <f t="shared" si="216"/>
        <v>11.117860356257236</v>
      </c>
      <c r="O236" s="143">
        <f t="shared" si="216"/>
        <v>11.117860356257236</v>
      </c>
      <c r="P236" s="143">
        <f t="shared" si="216"/>
        <v>11.117860356257236</v>
      </c>
      <c r="Q236" s="143">
        <f t="shared" si="216"/>
        <v>32.807143887863532</v>
      </c>
      <c r="R236" s="143">
        <f t="shared" si="216"/>
        <v>11.117860356257236</v>
      </c>
      <c r="S236" s="143">
        <f t="shared" si="216"/>
        <v>11.117860356257236</v>
      </c>
      <c r="T236" s="143">
        <f t="shared" si="216"/>
        <v>11.117860356257236</v>
      </c>
      <c r="U236" s="143">
        <f t="shared" si="216"/>
        <v>11.117860356257236</v>
      </c>
      <c r="V236" s="143">
        <f t="shared" si="216"/>
        <v>11.117860356257236</v>
      </c>
      <c r="W236" s="143">
        <f t="shared" si="216"/>
        <v>11.117860356257236</v>
      </c>
      <c r="X236" s="143">
        <f t="shared" si="216"/>
        <v>11.117860356257236</v>
      </c>
      <c r="Y236" s="143">
        <f t="shared" si="216"/>
        <v>11.117860356257236</v>
      </c>
    </row>
    <row r="237" spans="5:25" x14ac:dyDescent="0.25">
      <c r="F237" s="151" t="s">
        <v>199</v>
      </c>
      <c r="G237" s="57" t="s">
        <v>283</v>
      </c>
      <c r="H237" s="28"/>
      <c r="I237" s="28"/>
      <c r="J237" s="143">
        <f t="shared" ref="J237:Y237" si="217">J217 * J224 * hours_in_year</f>
        <v>11.117860356257236</v>
      </c>
      <c r="K237" s="143">
        <f t="shared" si="217"/>
        <v>11.117860356257236</v>
      </c>
      <c r="L237" s="143">
        <f t="shared" si="217"/>
        <v>11.117860356257236</v>
      </c>
      <c r="M237" s="143">
        <f t="shared" si="217"/>
        <v>11.117860356257236</v>
      </c>
      <c r="N237" s="143">
        <f t="shared" si="217"/>
        <v>11.117860356257236</v>
      </c>
      <c r="O237" s="143">
        <f t="shared" si="217"/>
        <v>11.117860356257236</v>
      </c>
      <c r="P237" s="143">
        <f t="shared" si="217"/>
        <v>11.117860356257236</v>
      </c>
      <c r="Q237" s="143">
        <f t="shared" si="217"/>
        <v>32.807143887863532</v>
      </c>
      <c r="R237" s="143">
        <f t="shared" si="217"/>
        <v>11.117860356257236</v>
      </c>
      <c r="S237" s="143">
        <f t="shared" si="217"/>
        <v>11.117860356257236</v>
      </c>
      <c r="T237" s="143">
        <f t="shared" si="217"/>
        <v>11.117860356257236</v>
      </c>
      <c r="U237" s="143">
        <f t="shared" si="217"/>
        <v>11.117860356257236</v>
      </c>
      <c r="V237" s="143">
        <f t="shared" si="217"/>
        <v>11.117860356257236</v>
      </c>
      <c r="W237" s="143">
        <f t="shared" si="217"/>
        <v>11.117860356257236</v>
      </c>
      <c r="X237" s="143">
        <f t="shared" si="217"/>
        <v>11.117860356257236</v>
      </c>
      <c r="Y237" s="143">
        <f t="shared" si="217"/>
        <v>11.117860356257236</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0.1354378460690587</v>
      </c>
      <c r="K240" s="143">
        <f t="shared" si="218"/>
        <v>0.1354378460690587</v>
      </c>
      <c r="L240" s="143">
        <f t="shared" si="218"/>
        <v>0.1354378460690587</v>
      </c>
      <c r="M240" s="143">
        <f t="shared" si="218"/>
        <v>0.1354378460690587</v>
      </c>
      <c r="N240" s="143">
        <f t="shared" si="218"/>
        <v>0.1354378460690587</v>
      </c>
      <c r="O240" s="143">
        <f t="shared" si="218"/>
        <v>0.1354378460690587</v>
      </c>
      <c r="P240" s="143">
        <f t="shared" si="218"/>
        <v>0.1354378460690587</v>
      </c>
      <c r="Q240" s="143">
        <f t="shared" si="218"/>
        <v>0.12240675993307665</v>
      </c>
      <c r="R240" s="143">
        <f t="shared" si="218"/>
        <v>0.1354378460690587</v>
      </c>
      <c r="S240" s="143">
        <f t="shared" si="218"/>
        <v>0.1354378460690587</v>
      </c>
      <c r="T240" s="143">
        <f t="shared" si="218"/>
        <v>0.1354378460690587</v>
      </c>
      <c r="U240" s="143">
        <f t="shared" si="218"/>
        <v>0.1354378460690587</v>
      </c>
      <c r="V240" s="143">
        <f t="shared" si="218"/>
        <v>0.1354378460690587</v>
      </c>
      <c r="W240" s="143">
        <f t="shared" si="218"/>
        <v>0.1354378460690587</v>
      </c>
      <c r="X240" s="143">
        <f t="shared" si="218"/>
        <v>0.1354378460690587</v>
      </c>
      <c r="Y240" s="143">
        <f t="shared" si="218"/>
        <v>0.1354378460690587</v>
      </c>
    </row>
    <row r="241" spans="5:25" x14ac:dyDescent="0.25">
      <c r="F241" s="23" t="s">
        <v>192</v>
      </c>
      <c r="G241" s="23" t="s">
        <v>283</v>
      </c>
      <c r="J241" s="143">
        <f t="shared" ref="J241:Y241" si="219">J183 * J225 * hours_in_year</f>
        <v>0.23840707186383248</v>
      </c>
      <c r="K241" s="143">
        <f t="shared" si="219"/>
        <v>0.23840707186383248</v>
      </c>
      <c r="L241" s="143">
        <f t="shared" si="219"/>
        <v>0.23840707186383248</v>
      </c>
      <c r="M241" s="143">
        <f t="shared" si="219"/>
        <v>0.23840707186383248</v>
      </c>
      <c r="N241" s="143">
        <f t="shared" si="219"/>
        <v>0.23840707186383248</v>
      </c>
      <c r="O241" s="143">
        <f t="shared" si="219"/>
        <v>0.23840707186383248</v>
      </c>
      <c r="P241" s="143">
        <f t="shared" si="219"/>
        <v>0.23840707186383248</v>
      </c>
      <c r="Q241" s="143">
        <f t="shared" si="219"/>
        <v>0.34220720178700076</v>
      </c>
      <c r="R241" s="143">
        <f t="shared" si="219"/>
        <v>0.23840707186383248</v>
      </c>
      <c r="S241" s="143">
        <f t="shared" si="219"/>
        <v>0.23840707186383248</v>
      </c>
      <c r="T241" s="143">
        <f t="shared" si="219"/>
        <v>0.23840707186383248</v>
      </c>
      <c r="U241" s="143">
        <f t="shared" si="219"/>
        <v>0.23840707186383248</v>
      </c>
      <c r="V241" s="143">
        <f t="shared" si="219"/>
        <v>0.23840707186383248</v>
      </c>
      <c r="W241" s="143">
        <f t="shared" si="219"/>
        <v>0.23840707186383248</v>
      </c>
      <c r="X241" s="143">
        <f t="shared" si="219"/>
        <v>0.23840707186383248</v>
      </c>
      <c r="Y241" s="143">
        <f t="shared" si="219"/>
        <v>0.23840707186383248</v>
      </c>
    </row>
    <row r="242" spans="5:25" x14ac:dyDescent="0.25">
      <c r="F242" s="23" t="s">
        <v>193</v>
      </c>
      <c r="G242" s="23" t="s">
        <v>283</v>
      </c>
      <c r="J242" s="143">
        <f t="shared" ref="J242:Y242" si="220">J188 * J225 * hours_in_year</f>
        <v>0.23840707186383248</v>
      </c>
      <c r="K242" s="143">
        <f t="shared" si="220"/>
        <v>0.23840707186383248</v>
      </c>
      <c r="L242" s="143">
        <f t="shared" si="220"/>
        <v>0.23840707186383248</v>
      </c>
      <c r="M242" s="143">
        <f t="shared" si="220"/>
        <v>0.23840707186383248</v>
      </c>
      <c r="N242" s="143">
        <f t="shared" si="220"/>
        <v>0.23840707186383248</v>
      </c>
      <c r="O242" s="143">
        <f t="shared" si="220"/>
        <v>0.23840707186383248</v>
      </c>
      <c r="P242" s="143">
        <f t="shared" si="220"/>
        <v>0.23840707186383248</v>
      </c>
      <c r="Q242" s="143">
        <f t="shared" si="220"/>
        <v>0.34220720178700076</v>
      </c>
      <c r="R242" s="143">
        <f t="shared" si="220"/>
        <v>0.23840707186383248</v>
      </c>
      <c r="S242" s="143">
        <f t="shared" si="220"/>
        <v>0.23840707186383248</v>
      </c>
      <c r="T242" s="143">
        <f t="shared" si="220"/>
        <v>0.23840707186383248</v>
      </c>
      <c r="U242" s="143">
        <f t="shared" si="220"/>
        <v>0.23840707186383248</v>
      </c>
      <c r="V242" s="143">
        <f t="shared" si="220"/>
        <v>0.23840707186383248</v>
      </c>
      <c r="W242" s="143">
        <f t="shared" si="220"/>
        <v>0.23840707186383248</v>
      </c>
      <c r="X242" s="143">
        <f t="shared" si="220"/>
        <v>0.23840707186383248</v>
      </c>
      <c r="Y242" s="143">
        <f t="shared" si="220"/>
        <v>0.23840707186383248</v>
      </c>
    </row>
    <row r="243" spans="5:25" x14ac:dyDescent="0.25">
      <c r="F243" s="23" t="s">
        <v>194</v>
      </c>
      <c r="G243" s="23" t="s">
        <v>283</v>
      </c>
      <c r="J243" s="143">
        <f t="shared" ref="J243:Y243" si="221">J193 * J225 * hours_in_year</f>
        <v>0.79307999795443418</v>
      </c>
      <c r="K243" s="143">
        <f t="shared" si="221"/>
        <v>0.79307999795443418</v>
      </c>
      <c r="L243" s="143">
        <f t="shared" si="221"/>
        <v>0.79307999795443418</v>
      </c>
      <c r="M243" s="143">
        <f t="shared" si="221"/>
        <v>0.79307999795443418</v>
      </c>
      <c r="N243" s="143">
        <f t="shared" si="221"/>
        <v>0.79307999795443418</v>
      </c>
      <c r="O243" s="143">
        <f t="shared" si="221"/>
        <v>0.79307999795443418</v>
      </c>
      <c r="P243" s="143">
        <f t="shared" si="221"/>
        <v>0.79307999795443418</v>
      </c>
      <c r="Q243" s="143">
        <f t="shared" si="221"/>
        <v>0.90841121437700412</v>
      </c>
      <c r="R243" s="143">
        <f t="shared" si="221"/>
        <v>0.79307999795443418</v>
      </c>
      <c r="S243" s="143">
        <f t="shared" si="221"/>
        <v>0.79307999795443418</v>
      </c>
      <c r="T243" s="143">
        <f t="shared" si="221"/>
        <v>0.79307999795443418</v>
      </c>
      <c r="U243" s="143">
        <f t="shared" si="221"/>
        <v>0.79307999795443418</v>
      </c>
      <c r="V243" s="143">
        <f t="shared" si="221"/>
        <v>0.79307999795443418</v>
      </c>
      <c r="W243" s="143">
        <f t="shared" si="221"/>
        <v>0.79307999795443418</v>
      </c>
      <c r="X243" s="143">
        <f t="shared" si="221"/>
        <v>0.79307999795443418</v>
      </c>
      <c r="Y243" s="143">
        <f t="shared" si="221"/>
        <v>0.79307999795443418</v>
      </c>
    </row>
    <row r="244" spans="5:25" x14ac:dyDescent="0.25">
      <c r="F244" s="23" t="s">
        <v>195</v>
      </c>
      <c r="G244" s="23" t="s">
        <v>283</v>
      </c>
      <c r="J244" s="143">
        <f t="shared" ref="J244:Y244" si="222">J198 * J225 * hours_in_year</f>
        <v>0.79307999795443418</v>
      </c>
      <c r="K244" s="143">
        <f t="shared" si="222"/>
        <v>0.79307999795443418</v>
      </c>
      <c r="L244" s="143">
        <f t="shared" si="222"/>
        <v>0.79307999795443418</v>
      </c>
      <c r="M244" s="143">
        <f t="shared" si="222"/>
        <v>0.79307999795443418</v>
      </c>
      <c r="N244" s="143">
        <f t="shared" si="222"/>
        <v>0.79307999795443418</v>
      </c>
      <c r="O244" s="143">
        <f t="shared" si="222"/>
        <v>0.79307999795443418</v>
      </c>
      <c r="P244" s="143">
        <f t="shared" si="222"/>
        <v>0.79307999795443418</v>
      </c>
      <c r="Q244" s="143">
        <f t="shared" si="222"/>
        <v>0.90841121437700412</v>
      </c>
      <c r="R244" s="143">
        <f t="shared" si="222"/>
        <v>0.79307999795443418</v>
      </c>
      <c r="S244" s="143">
        <f t="shared" si="222"/>
        <v>0.79307999795443418</v>
      </c>
      <c r="T244" s="143">
        <f t="shared" si="222"/>
        <v>0.79307999795443418</v>
      </c>
      <c r="U244" s="143">
        <f t="shared" si="222"/>
        <v>0.79307999795443418</v>
      </c>
      <c r="V244" s="143">
        <f t="shared" si="222"/>
        <v>0.79307999795443418</v>
      </c>
      <c r="W244" s="143">
        <f t="shared" si="222"/>
        <v>0.79307999795443418</v>
      </c>
      <c r="X244" s="143">
        <f t="shared" si="222"/>
        <v>0.79307999795443418</v>
      </c>
      <c r="Y244" s="143">
        <f t="shared" si="222"/>
        <v>0.79307999795443418</v>
      </c>
    </row>
    <row r="245" spans="5:25" x14ac:dyDescent="0.25">
      <c r="F245" s="23" t="s">
        <v>196</v>
      </c>
      <c r="G245" s="23" t="s">
        <v>283</v>
      </c>
      <c r="J245" s="143">
        <f t="shared" ref="J245:Y245" si="223">J203 * J225 * hours_in_year</f>
        <v>0.23840707186383248</v>
      </c>
      <c r="K245" s="143">
        <f t="shared" si="223"/>
        <v>0.23840707186383248</v>
      </c>
      <c r="L245" s="143">
        <f t="shared" si="223"/>
        <v>0.23840707186383248</v>
      </c>
      <c r="M245" s="143">
        <f t="shared" si="223"/>
        <v>0.23840707186383248</v>
      </c>
      <c r="N245" s="143">
        <f t="shared" si="223"/>
        <v>0.23840707186383248</v>
      </c>
      <c r="O245" s="143">
        <f t="shared" si="223"/>
        <v>0.23840707186383248</v>
      </c>
      <c r="P245" s="143">
        <f t="shared" si="223"/>
        <v>0.23840707186383248</v>
      </c>
      <c r="Q245" s="143">
        <f t="shared" si="223"/>
        <v>0.34220720178700076</v>
      </c>
      <c r="R245" s="143">
        <f t="shared" si="223"/>
        <v>0.23840707186383248</v>
      </c>
      <c r="S245" s="143">
        <f t="shared" si="223"/>
        <v>0.23840707186383248</v>
      </c>
      <c r="T245" s="143">
        <f t="shared" si="223"/>
        <v>0.23840707186383248</v>
      </c>
      <c r="U245" s="143">
        <f t="shared" si="223"/>
        <v>0.23840707186383248</v>
      </c>
      <c r="V245" s="143">
        <f t="shared" si="223"/>
        <v>0.23840707186383248</v>
      </c>
      <c r="W245" s="143">
        <f t="shared" si="223"/>
        <v>0.23840707186383248</v>
      </c>
      <c r="X245" s="143">
        <f t="shared" si="223"/>
        <v>0.23840707186383248</v>
      </c>
      <c r="Y245" s="143">
        <f t="shared" si="223"/>
        <v>0.23840707186383248</v>
      </c>
    </row>
    <row r="246" spans="5:25" x14ac:dyDescent="0.25">
      <c r="F246" s="23" t="s">
        <v>197</v>
      </c>
      <c r="G246" s="23" t="s">
        <v>283</v>
      </c>
      <c r="J246" s="143">
        <f t="shared" ref="J246:Y246" si="224">J208 * J225 * hours_in_year</f>
        <v>0.79307999795443418</v>
      </c>
      <c r="K246" s="143">
        <f t="shared" si="224"/>
        <v>0.79307999795443418</v>
      </c>
      <c r="L246" s="143">
        <f t="shared" si="224"/>
        <v>0.79307999795443418</v>
      </c>
      <c r="M246" s="143">
        <f t="shared" si="224"/>
        <v>0.79307999795443418</v>
      </c>
      <c r="N246" s="143">
        <f t="shared" si="224"/>
        <v>0.79307999795443418</v>
      </c>
      <c r="O246" s="143">
        <f t="shared" si="224"/>
        <v>0.79307999795443418</v>
      </c>
      <c r="P246" s="143">
        <f t="shared" si="224"/>
        <v>0.79307999795443418</v>
      </c>
      <c r="Q246" s="143">
        <f t="shared" si="224"/>
        <v>0.90841121437700412</v>
      </c>
      <c r="R246" s="143">
        <f t="shared" si="224"/>
        <v>0.79307999795443418</v>
      </c>
      <c r="S246" s="143">
        <f t="shared" si="224"/>
        <v>0.79307999795443418</v>
      </c>
      <c r="T246" s="143">
        <f t="shared" si="224"/>
        <v>0.79307999795443418</v>
      </c>
      <c r="U246" s="143">
        <f t="shared" si="224"/>
        <v>0.79307999795443418</v>
      </c>
      <c r="V246" s="143">
        <f t="shared" si="224"/>
        <v>0.79307999795443418</v>
      </c>
      <c r="W246" s="143">
        <f t="shared" si="224"/>
        <v>0.79307999795443418</v>
      </c>
      <c r="X246" s="143">
        <f t="shared" si="224"/>
        <v>0.79307999795443418</v>
      </c>
      <c r="Y246" s="143">
        <f t="shared" si="224"/>
        <v>0.79307999795443418</v>
      </c>
    </row>
    <row r="247" spans="5:25" x14ac:dyDescent="0.25">
      <c r="F247" s="23" t="s">
        <v>198</v>
      </c>
      <c r="G247" s="23" t="s">
        <v>283</v>
      </c>
      <c r="J247" s="143">
        <f t="shared" ref="J247:Y247" si="225">J213 * J225 * hours_in_year</f>
        <v>0.79307999795443418</v>
      </c>
      <c r="K247" s="143">
        <f t="shared" si="225"/>
        <v>0.79307999795443418</v>
      </c>
      <c r="L247" s="143">
        <f t="shared" si="225"/>
        <v>0.79307999795443418</v>
      </c>
      <c r="M247" s="143">
        <f t="shared" si="225"/>
        <v>0.79307999795443418</v>
      </c>
      <c r="N247" s="143">
        <f t="shared" si="225"/>
        <v>0.79307999795443418</v>
      </c>
      <c r="O247" s="143">
        <f t="shared" si="225"/>
        <v>0.79307999795443418</v>
      </c>
      <c r="P247" s="143">
        <f t="shared" si="225"/>
        <v>0.79307999795443418</v>
      </c>
      <c r="Q247" s="143">
        <f t="shared" si="225"/>
        <v>0.90841121437700412</v>
      </c>
      <c r="R247" s="143">
        <f t="shared" si="225"/>
        <v>0.79307999795443418</v>
      </c>
      <c r="S247" s="143">
        <f t="shared" si="225"/>
        <v>0.79307999795443418</v>
      </c>
      <c r="T247" s="143">
        <f t="shared" si="225"/>
        <v>0.79307999795443418</v>
      </c>
      <c r="U247" s="143">
        <f t="shared" si="225"/>
        <v>0.79307999795443418</v>
      </c>
      <c r="V247" s="143">
        <f t="shared" si="225"/>
        <v>0.79307999795443418</v>
      </c>
      <c r="W247" s="143">
        <f t="shared" si="225"/>
        <v>0.79307999795443418</v>
      </c>
      <c r="X247" s="143">
        <f t="shared" si="225"/>
        <v>0.79307999795443418</v>
      </c>
      <c r="Y247" s="143">
        <f t="shared" si="225"/>
        <v>0.79307999795443418</v>
      </c>
    </row>
    <row r="248" spans="5:25" x14ac:dyDescent="0.25">
      <c r="F248" s="57" t="s">
        <v>199</v>
      </c>
      <c r="G248" s="57" t="s">
        <v>283</v>
      </c>
      <c r="H248" s="28"/>
      <c r="I248" s="28"/>
      <c r="J248" s="143">
        <f t="shared" ref="J248:Y248" si="226">J218 * J225 * hours_in_year</f>
        <v>0.79307999795443418</v>
      </c>
      <c r="K248" s="143">
        <f t="shared" si="226"/>
        <v>0.79307999795443418</v>
      </c>
      <c r="L248" s="143">
        <f t="shared" si="226"/>
        <v>0.79307999795443418</v>
      </c>
      <c r="M248" s="143">
        <f t="shared" si="226"/>
        <v>0.79307999795443418</v>
      </c>
      <c r="N248" s="143">
        <f t="shared" si="226"/>
        <v>0.79307999795443418</v>
      </c>
      <c r="O248" s="143">
        <f t="shared" si="226"/>
        <v>0.79307999795443418</v>
      </c>
      <c r="P248" s="143">
        <f t="shared" si="226"/>
        <v>0.79307999795443418</v>
      </c>
      <c r="Q248" s="143">
        <f t="shared" si="226"/>
        <v>0.90841121437700412</v>
      </c>
      <c r="R248" s="143">
        <f t="shared" si="226"/>
        <v>0.79307999795443418</v>
      </c>
      <c r="S248" s="143">
        <f t="shared" si="226"/>
        <v>0.79307999795443418</v>
      </c>
      <c r="T248" s="143">
        <f t="shared" si="226"/>
        <v>0.79307999795443418</v>
      </c>
      <c r="U248" s="143">
        <f t="shared" si="226"/>
        <v>0.79307999795443418</v>
      </c>
      <c r="V248" s="143">
        <f t="shared" si="226"/>
        <v>0.79307999795443418</v>
      </c>
      <c r="W248" s="143">
        <f t="shared" si="226"/>
        <v>0.79307999795443418</v>
      </c>
      <c r="X248" s="143">
        <f t="shared" si="226"/>
        <v>0.79307999795443418</v>
      </c>
      <c r="Y248" s="143">
        <f t="shared" si="226"/>
        <v>0.79307999795443418</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3.1527902880268384E-3</v>
      </c>
      <c r="K252" s="143">
        <f t="shared" si="228"/>
        <v>3.1527902880268384E-3</v>
      </c>
      <c r="L252" s="143">
        <f t="shared" si="228"/>
        <v>3.1527902880268384E-3</v>
      </c>
      <c r="M252" s="143">
        <f t="shared" si="228"/>
        <v>3.1527902880268384E-3</v>
      </c>
      <c r="N252" s="143">
        <f t="shared" si="228"/>
        <v>3.1527902880268384E-3</v>
      </c>
      <c r="O252" s="143">
        <f t="shared" si="228"/>
        <v>3.1527902880268384E-3</v>
      </c>
      <c r="P252" s="143">
        <f t="shared" si="228"/>
        <v>3.1527902880268384E-3</v>
      </c>
      <c r="Q252" s="143">
        <f t="shared" si="228"/>
        <v>3.1527902880268384E-3</v>
      </c>
      <c r="R252" s="143">
        <f t="shared" si="228"/>
        <v>3.1527902880268384E-3</v>
      </c>
      <c r="S252" s="143">
        <f t="shared" si="228"/>
        <v>3.1527902880268384E-3</v>
      </c>
      <c r="T252" s="143">
        <f t="shared" si="228"/>
        <v>3.1527902880268384E-3</v>
      </c>
      <c r="U252" s="143">
        <f t="shared" si="228"/>
        <v>3.1527902880268384E-3</v>
      </c>
      <c r="V252" s="143">
        <f t="shared" si="228"/>
        <v>3.1527902880268384E-3</v>
      </c>
      <c r="W252" s="143">
        <f t="shared" si="228"/>
        <v>3.1527902880268384E-3</v>
      </c>
      <c r="X252" s="143">
        <f t="shared" si="228"/>
        <v>3.1527902880268384E-3</v>
      </c>
      <c r="Y252" s="143">
        <f t="shared" si="228"/>
        <v>3.1527902880268384E-3</v>
      </c>
    </row>
    <row r="253" spans="5:25" x14ac:dyDescent="0.25">
      <c r="F253" s="23" t="s">
        <v>193</v>
      </c>
      <c r="G253" s="23" t="s">
        <v>283</v>
      </c>
      <c r="J253" s="143">
        <f t="shared" ref="J253:Y253" si="229">J189 * J226 * hours_in_year</f>
        <v>3.1527902880268384E-3</v>
      </c>
      <c r="K253" s="143">
        <f t="shared" si="229"/>
        <v>3.1527902880268384E-3</v>
      </c>
      <c r="L253" s="143">
        <f t="shared" si="229"/>
        <v>3.1527902880268384E-3</v>
      </c>
      <c r="M253" s="143">
        <f t="shared" si="229"/>
        <v>3.1527902880268384E-3</v>
      </c>
      <c r="N253" s="143">
        <f t="shared" si="229"/>
        <v>3.1527902880268384E-3</v>
      </c>
      <c r="O253" s="143">
        <f t="shared" si="229"/>
        <v>3.1527902880268384E-3</v>
      </c>
      <c r="P253" s="143">
        <f t="shared" si="229"/>
        <v>3.1527902880268384E-3</v>
      </c>
      <c r="Q253" s="143">
        <f t="shared" si="229"/>
        <v>3.1527902880268384E-3</v>
      </c>
      <c r="R253" s="143">
        <f t="shared" si="229"/>
        <v>3.1527902880268384E-3</v>
      </c>
      <c r="S253" s="143">
        <f t="shared" si="229"/>
        <v>3.1527902880268384E-3</v>
      </c>
      <c r="T253" s="143">
        <f t="shared" si="229"/>
        <v>3.1527902880268384E-3</v>
      </c>
      <c r="U253" s="143">
        <f t="shared" si="229"/>
        <v>3.1527902880268384E-3</v>
      </c>
      <c r="V253" s="143">
        <f t="shared" si="229"/>
        <v>3.1527902880268384E-3</v>
      </c>
      <c r="W253" s="143">
        <f t="shared" si="229"/>
        <v>3.1527902880268384E-3</v>
      </c>
      <c r="X253" s="143">
        <f t="shared" si="229"/>
        <v>3.1527902880268384E-3</v>
      </c>
      <c r="Y253" s="143">
        <f t="shared" si="229"/>
        <v>3.1527902880268384E-3</v>
      </c>
    </row>
    <row r="254" spans="5:25" x14ac:dyDescent="0.25">
      <c r="F254" s="23" t="s">
        <v>194</v>
      </c>
      <c r="G254" s="23" t="s">
        <v>283</v>
      </c>
      <c r="J254" s="143">
        <f t="shared" ref="J254:Y254" si="230">J194 * J226 * hours_in_year</f>
        <v>5.7211682921445045E-2</v>
      </c>
      <c r="K254" s="143">
        <f t="shared" si="230"/>
        <v>5.7211682921445045E-2</v>
      </c>
      <c r="L254" s="143">
        <f t="shared" si="230"/>
        <v>5.7211682921445045E-2</v>
      </c>
      <c r="M254" s="143">
        <f t="shared" si="230"/>
        <v>5.7211682921445045E-2</v>
      </c>
      <c r="N254" s="143">
        <f t="shared" si="230"/>
        <v>5.7211682921445045E-2</v>
      </c>
      <c r="O254" s="143">
        <f t="shared" si="230"/>
        <v>5.7211682921445045E-2</v>
      </c>
      <c r="P254" s="143">
        <f t="shared" si="230"/>
        <v>5.7211682921445045E-2</v>
      </c>
      <c r="Q254" s="143">
        <f t="shared" si="230"/>
        <v>5.7211682921445045E-2</v>
      </c>
      <c r="R254" s="143">
        <f t="shared" si="230"/>
        <v>5.7211682921445045E-2</v>
      </c>
      <c r="S254" s="143">
        <f t="shared" si="230"/>
        <v>5.7211682921445045E-2</v>
      </c>
      <c r="T254" s="143">
        <f t="shared" si="230"/>
        <v>5.7211682921445045E-2</v>
      </c>
      <c r="U254" s="143">
        <f t="shared" si="230"/>
        <v>5.7211682921445045E-2</v>
      </c>
      <c r="V254" s="143">
        <f t="shared" si="230"/>
        <v>5.7211682921445045E-2</v>
      </c>
      <c r="W254" s="143">
        <f t="shared" si="230"/>
        <v>5.7211682921445045E-2</v>
      </c>
      <c r="X254" s="143">
        <f t="shared" si="230"/>
        <v>5.7211682921445045E-2</v>
      </c>
      <c r="Y254" s="143">
        <f t="shared" si="230"/>
        <v>5.7211682921445045E-2</v>
      </c>
    </row>
    <row r="255" spans="5:25" x14ac:dyDescent="0.25">
      <c r="F255" s="23" t="s">
        <v>195</v>
      </c>
      <c r="G255" s="23" t="s">
        <v>283</v>
      </c>
      <c r="J255" s="143">
        <f t="shared" ref="J255:Y255" si="231">J199 * J226 * hours_in_year</f>
        <v>5.7211682921445045E-2</v>
      </c>
      <c r="K255" s="143">
        <f t="shared" si="231"/>
        <v>5.7211682921445045E-2</v>
      </c>
      <c r="L255" s="143">
        <f t="shared" si="231"/>
        <v>5.7211682921445045E-2</v>
      </c>
      <c r="M255" s="143">
        <f t="shared" si="231"/>
        <v>5.7211682921445045E-2</v>
      </c>
      <c r="N255" s="143">
        <f t="shared" si="231"/>
        <v>5.7211682921445045E-2</v>
      </c>
      <c r="O255" s="143">
        <f t="shared" si="231"/>
        <v>5.7211682921445045E-2</v>
      </c>
      <c r="P255" s="143">
        <f t="shared" si="231"/>
        <v>5.7211682921445045E-2</v>
      </c>
      <c r="Q255" s="143">
        <f t="shared" si="231"/>
        <v>5.7211682921445045E-2</v>
      </c>
      <c r="R255" s="143">
        <f t="shared" si="231"/>
        <v>5.7211682921445045E-2</v>
      </c>
      <c r="S255" s="143">
        <f t="shared" si="231"/>
        <v>5.7211682921445045E-2</v>
      </c>
      <c r="T255" s="143">
        <f t="shared" si="231"/>
        <v>5.7211682921445045E-2</v>
      </c>
      <c r="U255" s="143">
        <f t="shared" si="231"/>
        <v>5.7211682921445045E-2</v>
      </c>
      <c r="V255" s="143">
        <f t="shared" si="231"/>
        <v>5.7211682921445045E-2</v>
      </c>
      <c r="W255" s="143">
        <f t="shared" si="231"/>
        <v>5.7211682921445045E-2</v>
      </c>
      <c r="X255" s="143">
        <f t="shared" si="231"/>
        <v>5.7211682921445045E-2</v>
      </c>
      <c r="Y255" s="143">
        <f t="shared" si="231"/>
        <v>5.7211682921445045E-2</v>
      </c>
    </row>
    <row r="256" spans="5:25" x14ac:dyDescent="0.25">
      <c r="F256" s="23" t="s">
        <v>196</v>
      </c>
      <c r="G256" s="23" t="s">
        <v>283</v>
      </c>
      <c r="J256" s="143">
        <f t="shared" ref="J256:Y256" si="232">J204 * J226 * hours_in_year</f>
        <v>3.1527902880268384E-3</v>
      </c>
      <c r="K256" s="143">
        <f t="shared" si="232"/>
        <v>3.1527902880268384E-3</v>
      </c>
      <c r="L256" s="143">
        <f t="shared" si="232"/>
        <v>3.1527902880268384E-3</v>
      </c>
      <c r="M256" s="143">
        <f t="shared" si="232"/>
        <v>3.1527902880268384E-3</v>
      </c>
      <c r="N256" s="143">
        <f t="shared" si="232"/>
        <v>3.1527902880268384E-3</v>
      </c>
      <c r="O256" s="143">
        <f t="shared" si="232"/>
        <v>3.1527902880268384E-3</v>
      </c>
      <c r="P256" s="143">
        <f t="shared" si="232"/>
        <v>3.1527902880268384E-3</v>
      </c>
      <c r="Q256" s="143">
        <f t="shared" si="232"/>
        <v>3.1527902880268384E-3</v>
      </c>
      <c r="R256" s="143">
        <f t="shared" si="232"/>
        <v>3.1527902880268384E-3</v>
      </c>
      <c r="S256" s="143">
        <f t="shared" si="232"/>
        <v>3.1527902880268384E-3</v>
      </c>
      <c r="T256" s="143">
        <f t="shared" si="232"/>
        <v>3.1527902880268384E-3</v>
      </c>
      <c r="U256" s="143">
        <f t="shared" si="232"/>
        <v>3.1527902880268384E-3</v>
      </c>
      <c r="V256" s="143">
        <f t="shared" si="232"/>
        <v>3.1527902880268384E-3</v>
      </c>
      <c r="W256" s="143">
        <f t="shared" si="232"/>
        <v>3.1527902880268384E-3</v>
      </c>
      <c r="X256" s="143">
        <f t="shared" si="232"/>
        <v>3.1527902880268384E-3</v>
      </c>
      <c r="Y256" s="143">
        <f t="shared" si="232"/>
        <v>3.1527902880268384E-3</v>
      </c>
    </row>
    <row r="257" spans="2:27" x14ac:dyDescent="0.25">
      <c r="F257" s="23" t="s">
        <v>197</v>
      </c>
      <c r="G257" s="23" t="s">
        <v>283</v>
      </c>
      <c r="J257" s="143">
        <f t="shared" ref="J257:Y257" si="233">J209 * J226 * hours_in_year</f>
        <v>5.7211682921445045E-2</v>
      </c>
      <c r="K257" s="143">
        <f t="shared" si="233"/>
        <v>5.7211682921445045E-2</v>
      </c>
      <c r="L257" s="143">
        <f t="shared" si="233"/>
        <v>5.7211682921445045E-2</v>
      </c>
      <c r="M257" s="143">
        <f t="shared" si="233"/>
        <v>5.7211682921445045E-2</v>
      </c>
      <c r="N257" s="143">
        <f t="shared" si="233"/>
        <v>5.7211682921445045E-2</v>
      </c>
      <c r="O257" s="143">
        <f t="shared" si="233"/>
        <v>5.7211682921445045E-2</v>
      </c>
      <c r="P257" s="143">
        <f t="shared" si="233"/>
        <v>5.7211682921445045E-2</v>
      </c>
      <c r="Q257" s="143">
        <f t="shared" si="233"/>
        <v>5.7211682921445045E-2</v>
      </c>
      <c r="R257" s="143">
        <f t="shared" si="233"/>
        <v>5.7211682921445045E-2</v>
      </c>
      <c r="S257" s="143">
        <f t="shared" si="233"/>
        <v>5.7211682921445045E-2</v>
      </c>
      <c r="T257" s="143">
        <f t="shared" si="233"/>
        <v>5.7211682921445045E-2</v>
      </c>
      <c r="U257" s="143">
        <f t="shared" si="233"/>
        <v>5.7211682921445045E-2</v>
      </c>
      <c r="V257" s="143">
        <f t="shared" si="233"/>
        <v>5.7211682921445045E-2</v>
      </c>
      <c r="W257" s="143">
        <f t="shared" si="233"/>
        <v>5.7211682921445045E-2</v>
      </c>
      <c r="X257" s="143">
        <f t="shared" si="233"/>
        <v>5.7211682921445045E-2</v>
      </c>
      <c r="Y257" s="143">
        <f t="shared" si="233"/>
        <v>5.7211682921445045E-2</v>
      </c>
    </row>
    <row r="258" spans="2:27" x14ac:dyDescent="0.25">
      <c r="F258" s="23" t="s">
        <v>198</v>
      </c>
      <c r="G258" s="23" t="s">
        <v>283</v>
      </c>
      <c r="J258" s="143">
        <f t="shared" ref="J258:Y258" si="234">J214 * J226 * hours_in_year</f>
        <v>5.7211682921445045E-2</v>
      </c>
      <c r="K258" s="143">
        <f t="shared" si="234"/>
        <v>5.7211682921445045E-2</v>
      </c>
      <c r="L258" s="143">
        <f t="shared" si="234"/>
        <v>5.7211682921445045E-2</v>
      </c>
      <c r="M258" s="143">
        <f t="shared" si="234"/>
        <v>5.7211682921445045E-2</v>
      </c>
      <c r="N258" s="143">
        <f t="shared" si="234"/>
        <v>5.7211682921445045E-2</v>
      </c>
      <c r="O258" s="143">
        <f t="shared" si="234"/>
        <v>5.7211682921445045E-2</v>
      </c>
      <c r="P258" s="143">
        <f t="shared" si="234"/>
        <v>5.7211682921445045E-2</v>
      </c>
      <c r="Q258" s="143">
        <f t="shared" si="234"/>
        <v>5.7211682921445045E-2</v>
      </c>
      <c r="R258" s="143">
        <f t="shared" si="234"/>
        <v>5.7211682921445045E-2</v>
      </c>
      <c r="S258" s="143">
        <f t="shared" si="234"/>
        <v>5.7211682921445045E-2</v>
      </c>
      <c r="T258" s="143">
        <f t="shared" si="234"/>
        <v>5.7211682921445045E-2</v>
      </c>
      <c r="U258" s="143">
        <f t="shared" si="234"/>
        <v>5.7211682921445045E-2</v>
      </c>
      <c r="V258" s="143">
        <f t="shared" si="234"/>
        <v>5.7211682921445045E-2</v>
      </c>
      <c r="W258" s="143">
        <f t="shared" si="234"/>
        <v>5.7211682921445045E-2</v>
      </c>
      <c r="X258" s="143">
        <f t="shared" si="234"/>
        <v>5.7211682921445045E-2</v>
      </c>
      <c r="Y258" s="143">
        <f t="shared" si="234"/>
        <v>5.7211682921445045E-2</v>
      </c>
    </row>
    <row r="259" spans="2:27" x14ac:dyDescent="0.25">
      <c r="F259" s="57" t="s">
        <v>199</v>
      </c>
      <c r="G259" s="57" t="s">
        <v>283</v>
      </c>
      <c r="H259" s="28"/>
      <c r="I259" s="28"/>
      <c r="J259" s="143">
        <f t="shared" ref="J259:Y259" si="235">J219 * J226 * hours_in_year</f>
        <v>5.7211682921445045E-2</v>
      </c>
      <c r="K259" s="143">
        <f t="shared" si="235"/>
        <v>5.7211682921445045E-2</v>
      </c>
      <c r="L259" s="143">
        <f t="shared" si="235"/>
        <v>5.7211682921445045E-2</v>
      </c>
      <c r="M259" s="143">
        <f t="shared" si="235"/>
        <v>5.7211682921445045E-2</v>
      </c>
      <c r="N259" s="143">
        <f t="shared" si="235"/>
        <v>5.7211682921445045E-2</v>
      </c>
      <c r="O259" s="143">
        <f t="shared" si="235"/>
        <v>5.7211682921445045E-2</v>
      </c>
      <c r="P259" s="143">
        <f t="shared" si="235"/>
        <v>5.7211682921445045E-2</v>
      </c>
      <c r="Q259" s="143">
        <f t="shared" si="235"/>
        <v>5.7211682921445045E-2</v>
      </c>
      <c r="R259" s="143">
        <f t="shared" si="235"/>
        <v>5.7211682921445045E-2</v>
      </c>
      <c r="S259" s="143">
        <f t="shared" si="235"/>
        <v>5.7211682921445045E-2</v>
      </c>
      <c r="T259" s="143">
        <f t="shared" si="235"/>
        <v>5.7211682921445045E-2</v>
      </c>
      <c r="U259" s="143">
        <f t="shared" si="235"/>
        <v>5.7211682921445045E-2</v>
      </c>
      <c r="V259" s="143">
        <f t="shared" si="235"/>
        <v>5.7211682921445045E-2</v>
      </c>
      <c r="W259" s="143">
        <f t="shared" si="235"/>
        <v>5.7211682921445045E-2</v>
      </c>
      <c r="X259" s="143">
        <f t="shared" si="235"/>
        <v>5.7211682921445045E-2</v>
      </c>
      <c r="Y259" s="143">
        <f t="shared" si="235"/>
        <v>5.7211682921445045E-2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2.0854955017506756</v>
      </c>
      <c r="K267" s="111">
        <f t="shared" ref="K267:Y267" si="236">K91</f>
        <v>2.0854955017506756</v>
      </c>
      <c r="L267" s="111">
        <f t="shared" si="236"/>
        <v>1.6292875709940231</v>
      </c>
      <c r="M267" s="111">
        <f t="shared" si="236"/>
        <v>1.6292875709940231</v>
      </c>
      <c r="N267" s="111">
        <f t="shared" si="236"/>
        <v>1.3891734138407485</v>
      </c>
      <c r="O267" s="111">
        <f t="shared" si="236"/>
        <v>1.26110005047705</v>
      </c>
      <c r="P267" s="111">
        <f t="shared" si="236"/>
        <v>1.0960443717670039</v>
      </c>
      <c r="Q267" s="111">
        <f t="shared" si="236"/>
        <v>1.8742300063144639</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26.042382212521719</v>
      </c>
      <c r="K272" s="91">
        <f t="shared" ref="K272:Y272" si="237">K229 * K$93</f>
        <v>26.042382212521719</v>
      </c>
      <c r="L272" s="91">
        <f t="shared" si="237"/>
        <v>24.891321868856831</v>
      </c>
      <c r="M272" s="91">
        <f t="shared" si="237"/>
        <v>24.891321868856831</v>
      </c>
      <c r="N272" s="91">
        <f t="shared" si="237"/>
        <v>20.882322079886997</v>
      </c>
      <c r="O272" s="91">
        <f t="shared" si="237"/>
        <v>18.396940735473827</v>
      </c>
      <c r="P272" s="91">
        <f t="shared" si="237"/>
        <v>17.261207600746651</v>
      </c>
      <c r="Q272" s="91">
        <f t="shared" si="237"/>
        <v>62.881848923686441</v>
      </c>
      <c r="R272" s="91">
        <f t="shared" si="237"/>
        <v>15.996855163874187</v>
      </c>
      <c r="S272" s="91">
        <f t="shared" si="237"/>
        <v>15.996855163874187</v>
      </c>
      <c r="T272" s="91">
        <f t="shared" si="237"/>
        <v>15.996855163874187</v>
      </c>
      <c r="U272" s="91">
        <f t="shared" si="237"/>
        <v>15.996855163874187</v>
      </c>
      <c r="V272" s="91">
        <f t="shared" si="237"/>
        <v>15.996855163874187</v>
      </c>
      <c r="W272" s="91">
        <f t="shared" si="237"/>
        <v>15.996855163874187</v>
      </c>
      <c r="X272" s="91">
        <f t="shared" si="237"/>
        <v>15.996855163874187</v>
      </c>
      <c r="Y272" s="91">
        <f t="shared" si="237"/>
        <v>15.996855163874187</v>
      </c>
    </row>
    <row r="273" spans="5:25" x14ac:dyDescent="0.25">
      <c r="F273" s="23" t="s">
        <v>192</v>
      </c>
      <c r="G273" s="23" t="s">
        <v>283</v>
      </c>
      <c r="J273" s="111">
        <f t="shared" ref="J273:Y273" si="238">J230 * J$93</f>
        <v>24.886450542661045</v>
      </c>
      <c r="K273" s="111">
        <f t="shared" si="238"/>
        <v>24.886450542661045</v>
      </c>
      <c r="L273" s="111">
        <f t="shared" si="238"/>
        <v>23.78648180399238</v>
      </c>
      <c r="M273" s="111">
        <f t="shared" si="238"/>
        <v>23.78648180399238</v>
      </c>
      <c r="N273" s="111">
        <f t="shared" si="238"/>
        <v>19.955427710724184</v>
      </c>
      <c r="O273" s="111">
        <f t="shared" si="238"/>
        <v>17.580363885816073</v>
      </c>
      <c r="P273" s="111">
        <f t="shared" si="238"/>
        <v>16.495042034059392</v>
      </c>
      <c r="Q273" s="111">
        <f t="shared" si="238"/>
        <v>56.446257400984472</v>
      </c>
      <c r="R273" s="111">
        <f t="shared" si="238"/>
        <v>15.286809848081015</v>
      </c>
      <c r="S273" s="111">
        <f t="shared" si="238"/>
        <v>15.286809848081015</v>
      </c>
      <c r="T273" s="111">
        <f t="shared" si="238"/>
        <v>15.286809848081015</v>
      </c>
      <c r="U273" s="111">
        <f t="shared" si="238"/>
        <v>15.286809848081015</v>
      </c>
      <c r="V273" s="111">
        <f t="shared" si="238"/>
        <v>15.286809848081015</v>
      </c>
      <c r="W273" s="111">
        <f t="shared" si="238"/>
        <v>15.286809848081015</v>
      </c>
      <c r="X273" s="111">
        <f t="shared" si="238"/>
        <v>15.286809848081015</v>
      </c>
      <c r="Y273" s="111">
        <f t="shared" si="238"/>
        <v>15.286809848081015</v>
      </c>
    </row>
    <row r="274" spans="5:25" x14ac:dyDescent="0.25">
      <c r="F274" s="23" t="s">
        <v>193</v>
      </c>
      <c r="G274" s="23" t="s">
        <v>283</v>
      </c>
      <c r="J274" s="111">
        <f t="shared" ref="J274:Y274" si="239">J231 * J$93</f>
        <v>24.886450542661045</v>
      </c>
      <c r="K274" s="111">
        <f t="shared" si="239"/>
        <v>24.886450542661045</v>
      </c>
      <c r="L274" s="111">
        <f t="shared" si="239"/>
        <v>23.78648180399238</v>
      </c>
      <c r="M274" s="111">
        <f t="shared" si="239"/>
        <v>23.78648180399238</v>
      </c>
      <c r="N274" s="111">
        <f t="shared" si="239"/>
        <v>19.955427710724184</v>
      </c>
      <c r="O274" s="111">
        <f t="shared" si="239"/>
        <v>17.580363885816073</v>
      </c>
      <c r="P274" s="111">
        <f t="shared" si="239"/>
        <v>16.495042034059392</v>
      </c>
      <c r="Q274" s="111">
        <f t="shared" si="239"/>
        <v>56.446257400984472</v>
      </c>
      <c r="R274" s="111">
        <f t="shared" si="239"/>
        <v>15.286809848081015</v>
      </c>
      <c r="S274" s="111">
        <f t="shared" si="239"/>
        <v>15.286809848081015</v>
      </c>
      <c r="T274" s="111">
        <f t="shared" si="239"/>
        <v>15.286809848081015</v>
      </c>
      <c r="U274" s="111">
        <f t="shared" si="239"/>
        <v>15.286809848081015</v>
      </c>
      <c r="V274" s="111">
        <f t="shared" si="239"/>
        <v>15.286809848081015</v>
      </c>
      <c r="W274" s="111">
        <f t="shared" si="239"/>
        <v>15.286809848081015</v>
      </c>
      <c r="X274" s="111">
        <f t="shared" si="239"/>
        <v>15.286809848081015</v>
      </c>
      <c r="Y274" s="111">
        <f t="shared" si="239"/>
        <v>15.286809848081015</v>
      </c>
    </row>
    <row r="275" spans="5:25" x14ac:dyDescent="0.25">
      <c r="F275" s="23" t="s">
        <v>194</v>
      </c>
      <c r="G275" s="23" t="s">
        <v>283</v>
      </c>
      <c r="J275" s="111">
        <f t="shared" ref="J275:Y275" si="240">J232 * J$93</f>
        <v>18.099530552539733</v>
      </c>
      <c r="K275" s="111">
        <f t="shared" si="240"/>
        <v>18.099530552539733</v>
      </c>
      <c r="L275" s="111">
        <f t="shared" si="240"/>
        <v>17.299540302494083</v>
      </c>
      <c r="M275" s="111">
        <f t="shared" si="240"/>
        <v>17.299540302494083</v>
      </c>
      <c r="N275" s="111">
        <f t="shared" si="240"/>
        <v>14.513273916667984</v>
      </c>
      <c r="O275" s="111">
        <f t="shared" si="240"/>
        <v>12.785926732726836</v>
      </c>
      <c r="P275" s="111">
        <f t="shared" si="240"/>
        <v>11.996588936983926</v>
      </c>
      <c r="Q275" s="111">
        <f t="shared" si="240"/>
        <v>38.192359594804614</v>
      </c>
      <c r="R275" s="111">
        <f t="shared" si="240"/>
        <v>11.117860356257236</v>
      </c>
      <c r="S275" s="111">
        <f t="shared" si="240"/>
        <v>11.117860356257236</v>
      </c>
      <c r="T275" s="111">
        <f t="shared" si="240"/>
        <v>11.117860356257236</v>
      </c>
      <c r="U275" s="111">
        <f t="shared" si="240"/>
        <v>11.117860356257236</v>
      </c>
      <c r="V275" s="111">
        <f t="shared" si="240"/>
        <v>11.117860356257236</v>
      </c>
      <c r="W275" s="111">
        <f t="shared" si="240"/>
        <v>11.117860356257236</v>
      </c>
      <c r="X275" s="111">
        <f t="shared" si="240"/>
        <v>11.117860356257236</v>
      </c>
      <c r="Y275" s="111">
        <f t="shared" si="240"/>
        <v>11.117860356257236</v>
      </c>
    </row>
    <row r="276" spans="5:25" x14ac:dyDescent="0.25">
      <c r="F276" s="23" t="s">
        <v>195</v>
      </c>
      <c r="G276" s="23" t="s">
        <v>283</v>
      </c>
      <c r="J276" s="111">
        <f t="shared" ref="J276:Y276" si="241">J233 * J$93</f>
        <v>18.099530552539733</v>
      </c>
      <c r="K276" s="111">
        <f t="shared" si="241"/>
        <v>18.099530552539733</v>
      </c>
      <c r="L276" s="111">
        <f t="shared" si="241"/>
        <v>17.299540302494083</v>
      </c>
      <c r="M276" s="111">
        <f t="shared" si="241"/>
        <v>17.299540302494083</v>
      </c>
      <c r="N276" s="111">
        <f t="shared" si="241"/>
        <v>14.513273916667984</v>
      </c>
      <c r="O276" s="111">
        <f t="shared" si="241"/>
        <v>12.785926732726836</v>
      </c>
      <c r="P276" s="111">
        <f t="shared" si="241"/>
        <v>11.996588936983926</v>
      </c>
      <c r="Q276" s="111">
        <f t="shared" si="241"/>
        <v>38.192359594804614</v>
      </c>
      <c r="R276" s="111">
        <f t="shared" si="241"/>
        <v>11.117860356257236</v>
      </c>
      <c r="S276" s="111">
        <f t="shared" si="241"/>
        <v>11.117860356257236</v>
      </c>
      <c r="T276" s="111">
        <f t="shared" si="241"/>
        <v>11.117860356257236</v>
      </c>
      <c r="U276" s="111">
        <f t="shared" si="241"/>
        <v>11.117860356257236</v>
      </c>
      <c r="V276" s="111">
        <f t="shared" si="241"/>
        <v>11.117860356257236</v>
      </c>
      <c r="W276" s="111">
        <f t="shared" si="241"/>
        <v>11.117860356257236</v>
      </c>
      <c r="X276" s="111">
        <f t="shared" si="241"/>
        <v>11.117860356257236</v>
      </c>
      <c r="Y276" s="111">
        <f t="shared" si="241"/>
        <v>11.117860356257236</v>
      </c>
    </row>
    <row r="277" spans="5:25" x14ac:dyDescent="0.25">
      <c r="F277" s="23" t="s">
        <v>196</v>
      </c>
      <c r="G277" s="23" t="s">
        <v>283</v>
      </c>
      <c r="J277" s="111">
        <f t="shared" ref="J277:Y277" si="242">J234 * J$93</f>
        <v>24.886450542661045</v>
      </c>
      <c r="K277" s="111">
        <f t="shared" si="242"/>
        <v>24.886450542661045</v>
      </c>
      <c r="L277" s="111">
        <f t="shared" si="242"/>
        <v>23.78648180399238</v>
      </c>
      <c r="M277" s="111">
        <f t="shared" si="242"/>
        <v>23.78648180399238</v>
      </c>
      <c r="N277" s="111">
        <f t="shared" si="242"/>
        <v>19.955427710724184</v>
      </c>
      <c r="O277" s="111">
        <f t="shared" si="242"/>
        <v>17.580363885816073</v>
      </c>
      <c r="P277" s="111">
        <f t="shared" si="242"/>
        <v>16.495042034059392</v>
      </c>
      <c r="Q277" s="111">
        <f t="shared" si="242"/>
        <v>56.446257400984472</v>
      </c>
      <c r="R277" s="111">
        <f t="shared" si="242"/>
        <v>15.286809848081015</v>
      </c>
      <c r="S277" s="111">
        <f t="shared" si="242"/>
        <v>15.286809848081015</v>
      </c>
      <c r="T277" s="111">
        <f t="shared" si="242"/>
        <v>15.286809848081015</v>
      </c>
      <c r="U277" s="111">
        <f t="shared" si="242"/>
        <v>15.286809848081015</v>
      </c>
      <c r="V277" s="111">
        <f t="shared" si="242"/>
        <v>15.286809848081015</v>
      </c>
      <c r="W277" s="111">
        <f t="shared" si="242"/>
        <v>15.286809848081015</v>
      </c>
      <c r="X277" s="111">
        <f t="shared" si="242"/>
        <v>15.286809848081015</v>
      </c>
      <c r="Y277" s="111">
        <f t="shared" si="242"/>
        <v>15.286809848081015</v>
      </c>
    </row>
    <row r="278" spans="5:25" x14ac:dyDescent="0.25">
      <c r="F278" s="23" t="s">
        <v>197</v>
      </c>
      <c r="G278" s="23" t="s">
        <v>283</v>
      </c>
      <c r="J278" s="111">
        <f t="shared" ref="J278:Y278" si="243">J235 * J$93</f>
        <v>18.099530552539733</v>
      </c>
      <c r="K278" s="111">
        <f t="shared" si="243"/>
        <v>18.099530552539733</v>
      </c>
      <c r="L278" s="111">
        <f t="shared" si="243"/>
        <v>17.299540302494083</v>
      </c>
      <c r="M278" s="111">
        <f t="shared" si="243"/>
        <v>17.299540302494083</v>
      </c>
      <c r="N278" s="111">
        <f t="shared" si="243"/>
        <v>14.513273916667984</v>
      </c>
      <c r="O278" s="111">
        <f t="shared" si="243"/>
        <v>12.785926732726836</v>
      </c>
      <c r="P278" s="111">
        <f t="shared" si="243"/>
        <v>11.996588936983926</v>
      </c>
      <c r="Q278" s="111">
        <f t="shared" si="243"/>
        <v>38.192359594804614</v>
      </c>
      <c r="R278" s="111">
        <f t="shared" si="243"/>
        <v>11.117860356257236</v>
      </c>
      <c r="S278" s="111">
        <f t="shared" si="243"/>
        <v>11.117860356257236</v>
      </c>
      <c r="T278" s="111">
        <f t="shared" si="243"/>
        <v>11.117860356257236</v>
      </c>
      <c r="U278" s="111">
        <f t="shared" si="243"/>
        <v>11.117860356257236</v>
      </c>
      <c r="V278" s="111">
        <f t="shared" si="243"/>
        <v>11.117860356257236</v>
      </c>
      <c r="W278" s="111">
        <f t="shared" si="243"/>
        <v>11.117860356257236</v>
      </c>
      <c r="X278" s="111">
        <f t="shared" si="243"/>
        <v>11.117860356257236</v>
      </c>
      <c r="Y278" s="111">
        <f t="shared" si="243"/>
        <v>11.117860356257236</v>
      </c>
    </row>
    <row r="279" spans="5:25" x14ac:dyDescent="0.25">
      <c r="F279" s="23" t="s">
        <v>198</v>
      </c>
      <c r="G279" s="23" t="s">
        <v>283</v>
      </c>
      <c r="J279" s="111">
        <f t="shared" ref="J279:Y279" si="244">J236 * J$93</f>
        <v>18.099530552539733</v>
      </c>
      <c r="K279" s="111">
        <f t="shared" si="244"/>
        <v>18.099530552539733</v>
      </c>
      <c r="L279" s="111">
        <f t="shared" si="244"/>
        <v>17.299540302494083</v>
      </c>
      <c r="M279" s="111">
        <f t="shared" si="244"/>
        <v>17.299540302494083</v>
      </c>
      <c r="N279" s="111">
        <f t="shared" si="244"/>
        <v>14.513273916667984</v>
      </c>
      <c r="O279" s="111">
        <f t="shared" si="244"/>
        <v>12.785926732726836</v>
      </c>
      <c r="P279" s="111">
        <f t="shared" si="244"/>
        <v>11.996588936983926</v>
      </c>
      <c r="Q279" s="111">
        <f t="shared" si="244"/>
        <v>38.192359594804614</v>
      </c>
      <c r="R279" s="111">
        <f t="shared" si="244"/>
        <v>11.117860356257236</v>
      </c>
      <c r="S279" s="111">
        <f t="shared" si="244"/>
        <v>11.117860356257236</v>
      </c>
      <c r="T279" s="111">
        <f t="shared" si="244"/>
        <v>11.117860356257236</v>
      </c>
      <c r="U279" s="111">
        <f t="shared" si="244"/>
        <v>11.117860356257236</v>
      </c>
      <c r="V279" s="111">
        <f t="shared" si="244"/>
        <v>11.117860356257236</v>
      </c>
      <c r="W279" s="111">
        <f t="shared" si="244"/>
        <v>11.117860356257236</v>
      </c>
      <c r="X279" s="111">
        <f t="shared" si="244"/>
        <v>11.117860356257236</v>
      </c>
      <c r="Y279" s="111">
        <f t="shared" si="244"/>
        <v>11.117860356257236</v>
      </c>
    </row>
    <row r="280" spans="5:25" x14ac:dyDescent="0.25">
      <c r="F280" s="57" t="s">
        <v>199</v>
      </c>
      <c r="G280" s="57" t="s">
        <v>283</v>
      </c>
      <c r="H280" s="28"/>
      <c r="I280" s="28"/>
      <c r="J280" s="121">
        <f t="shared" ref="J280:Y280" si="245">J237 * J$93</f>
        <v>18.099530552539733</v>
      </c>
      <c r="K280" s="121">
        <f t="shared" si="245"/>
        <v>18.099530552539733</v>
      </c>
      <c r="L280" s="121">
        <f t="shared" si="245"/>
        <v>17.299540302494083</v>
      </c>
      <c r="M280" s="121">
        <f t="shared" si="245"/>
        <v>17.299540302494083</v>
      </c>
      <c r="N280" s="121">
        <f t="shared" si="245"/>
        <v>14.513273916667984</v>
      </c>
      <c r="O280" s="121">
        <f t="shared" si="245"/>
        <v>12.785926732726836</v>
      </c>
      <c r="P280" s="121">
        <f t="shared" si="245"/>
        <v>11.996588936983926</v>
      </c>
      <c r="Q280" s="121">
        <f t="shared" si="245"/>
        <v>38.192359594804614</v>
      </c>
      <c r="R280" s="121">
        <f t="shared" si="245"/>
        <v>11.117860356257236</v>
      </c>
      <c r="S280" s="121">
        <f t="shared" si="245"/>
        <v>11.117860356257236</v>
      </c>
      <c r="T280" s="121">
        <f t="shared" si="245"/>
        <v>11.117860356257236</v>
      </c>
      <c r="U280" s="121">
        <f t="shared" si="245"/>
        <v>11.117860356257236</v>
      </c>
      <c r="V280" s="121">
        <f t="shared" si="245"/>
        <v>11.117860356257236</v>
      </c>
      <c r="W280" s="121">
        <f t="shared" si="245"/>
        <v>11.117860356257236</v>
      </c>
      <c r="X280" s="121">
        <f t="shared" si="245"/>
        <v>11.117860356257236</v>
      </c>
      <c r="Y280" s="121">
        <f t="shared" si="245"/>
        <v>11.117860356257236</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0.22048859711729085</v>
      </c>
      <c r="K283" s="91">
        <f t="shared" ref="K283:Y283" si="246">K240 * K$93</f>
        <v>0.22048859711729085</v>
      </c>
      <c r="L283" s="91">
        <f t="shared" si="246"/>
        <v>0.21074311076735208</v>
      </c>
      <c r="M283" s="91">
        <f t="shared" si="246"/>
        <v>0.21074311076735208</v>
      </c>
      <c r="N283" s="91">
        <f t="shared" si="246"/>
        <v>0.17680079580937344</v>
      </c>
      <c r="O283" s="91">
        <f t="shared" si="246"/>
        <v>0.15575824135106212</v>
      </c>
      <c r="P283" s="91">
        <f t="shared" si="246"/>
        <v>0.14614252326766752</v>
      </c>
      <c r="Q283" s="91">
        <f t="shared" si="246"/>
        <v>0.14249954242217427</v>
      </c>
      <c r="R283" s="91">
        <f t="shared" si="246"/>
        <v>0.1354378460690587</v>
      </c>
      <c r="S283" s="91">
        <f t="shared" si="246"/>
        <v>0.1354378460690587</v>
      </c>
      <c r="T283" s="91">
        <f t="shared" si="246"/>
        <v>0.1354378460690587</v>
      </c>
      <c r="U283" s="91">
        <f t="shared" si="246"/>
        <v>0.1354378460690587</v>
      </c>
      <c r="V283" s="91">
        <f t="shared" si="246"/>
        <v>0.1354378460690587</v>
      </c>
      <c r="W283" s="91">
        <f t="shared" si="246"/>
        <v>0.1354378460690587</v>
      </c>
      <c r="X283" s="91">
        <f t="shared" si="246"/>
        <v>0.1354378460690587</v>
      </c>
      <c r="Y283" s="91">
        <f t="shared" si="246"/>
        <v>0.1354378460690587</v>
      </c>
    </row>
    <row r="284" spans="5:25" x14ac:dyDescent="0.25">
      <c r="F284" s="23" t="s">
        <v>192</v>
      </c>
      <c r="G284" s="23" t="s">
        <v>283</v>
      </c>
      <c r="J284" s="111">
        <f t="shared" ref="J284:Y284" si="247">J241 * J$93</f>
        <v>0.38811929120088451</v>
      </c>
      <c r="K284" s="111">
        <f t="shared" si="247"/>
        <v>0.38811929120088451</v>
      </c>
      <c r="L284" s="111">
        <f t="shared" si="247"/>
        <v>0.37096461153037963</v>
      </c>
      <c r="M284" s="111">
        <f t="shared" si="247"/>
        <v>0.37096461153037963</v>
      </c>
      <c r="N284" s="111">
        <f t="shared" si="247"/>
        <v>0.31121699920283596</v>
      </c>
      <c r="O284" s="111">
        <f t="shared" si="247"/>
        <v>0.27417643824778903</v>
      </c>
      <c r="P284" s="111">
        <f t="shared" si="247"/>
        <v>0.25725018566281138</v>
      </c>
      <c r="Q284" s="111">
        <f t="shared" si="247"/>
        <v>0.3983797111767452</v>
      </c>
      <c r="R284" s="111">
        <f t="shared" si="247"/>
        <v>0.23840707186383248</v>
      </c>
      <c r="S284" s="111">
        <f t="shared" si="247"/>
        <v>0.23840707186383248</v>
      </c>
      <c r="T284" s="111">
        <f t="shared" si="247"/>
        <v>0.23840707186383248</v>
      </c>
      <c r="U284" s="111">
        <f t="shared" si="247"/>
        <v>0.23840707186383248</v>
      </c>
      <c r="V284" s="111">
        <f t="shared" si="247"/>
        <v>0.23840707186383248</v>
      </c>
      <c r="W284" s="111">
        <f t="shared" si="247"/>
        <v>0.23840707186383248</v>
      </c>
      <c r="X284" s="111">
        <f t="shared" si="247"/>
        <v>0.23840707186383248</v>
      </c>
      <c r="Y284" s="111">
        <f t="shared" si="247"/>
        <v>0.23840707186383248</v>
      </c>
    </row>
    <row r="285" spans="5:25" x14ac:dyDescent="0.25">
      <c r="F285" s="23" t="s">
        <v>193</v>
      </c>
      <c r="G285" s="23" t="s">
        <v>283</v>
      </c>
      <c r="J285" s="111">
        <f t="shared" ref="J285:Y285" si="248">J242 * J$93</f>
        <v>0.38811929120088451</v>
      </c>
      <c r="K285" s="111">
        <f t="shared" si="248"/>
        <v>0.38811929120088451</v>
      </c>
      <c r="L285" s="111">
        <f t="shared" si="248"/>
        <v>0.37096461153037963</v>
      </c>
      <c r="M285" s="111">
        <f t="shared" si="248"/>
        <v>0.37096461153037963</v>
      </c>
      <c r="N285" s="111">
        <f t="shared" si="248"/>
        <v>0.31121699920283596</v>
      </c>
      <c r="O285" s="111">
        <f t="shared" si="248"/>
        <v>0.27417643824778903</v>
      </c>
      <c r="P285" s="111">
        <f t="shared" si="248"/>
        <v>0.25725018566281138</v>
      </c>
      <c r="Q285" s="111">
        <f t="shared" si="248"/>
        <v>0.3983797111767452</v>
      </c>
      <c r="R285" s="111">
        <f t="shared" si="248"/>
        <v>0.23840707186383248</v>
      </c>
      <c r="S285" s="111">
        <f t="shared" si="248"/>
        <v>0.23840707186383248</v>
      </c>
      <c r="T285" s="111">
        <f t="shared" si="248"/>
        <v>0.23840707186383248</v>
      </c>
      <c r="U285" s="111">
        <f t="shared" si="248"/>
        <v>0.23840707186383248</v>
      </c>
      <c r="V285" s="111">
        <f t="shared" si="248"/>
        <v>0.23840707186383248</v>
      </c>
      <c r="W285" s="111">
        <f t="shared" si="248"/>
        <v>0.23840707186383248</v>
      </c>
      <c r="X285" s="111">
        <f t="shared" si="248"/>
        <v>0.23840707186383248</v>
      </c>
      <c r="Y285" s="111">
        <f t="shared" si="248"/>
        <v>0.23840707186383248</v>
      </c>
    </row>
    <row r="286" spans="5:25" x14ac:dyDescent="0.25">
      <c r="F286" s="23" t="s">
        <v>194</v>
      </c>
      <c r="G286" s="23" t="s">
        <v>283</v>
      </c>
      <c r="J286" s="111">
        <f t="shared" ref="J286:Y286" si="249">J243 * J$93</f>
        <v>1.2911095474864147</v>
      </c>
      <c r="K286" s="111">
        <f t="shared" si="249"/>
        <v>1.2911095474864147</v>
      </c>
      <c r="L286" s="111">
        <f t="shared" si="249"/>
        <v>1.2340431475192042</v>
      </c>
      <c r="M286" s="111">
        <f t="shared" si="249"/>
        <v>1.2340431475192042</v>
      </c>
      <c r="N286" s="111">
        <f t="shared" si="249"/>
        <v>1.0352879852160715</v>
      </c>
      <c r="O286" s="111">
        <f t="shared" si="249"/>
        <v>0.9120696268980848</v>
      </c>
      <c r="P286" s="111">
        <f t="shared" si="249"/>
        <v>0.85576310771421837</v>
      </c>
      <c r="Q286" s="111">
        <f t="shared" si="249"/>
        <v>1.0575247841758726</v>
      </c>
      <c r="R286" s="111">
        <f t="shared" si="249"/>
        <v>0.79307999795443418</v>
      </c>
      <c r="S286" s="111">
        <f t="shared" si="249"/>
        <v>0.79307999795443418</v>
      </c>
      <c r="T286" s="111">
        <f t="shared" si="249"/>
        <v>0.79307999795443418</v>
      </c>
      <c r="U286" s="111">
        <f t="shared" si="249"/>
        <v>0.79307999795443418</v>
      </c>
      <c r="V286" s="111">
        <f t="shared" si="249"/>
        <v>0.79307999795443418</v>
      </c>
      <c r="W286" s="111">
        <f t="shared" si="249"/>
        <v>0.79307999795443418</v>
      </c>
      <c r="X286" s="111">
        <f t="shared" si="249"/>
        <v>0.79307999795443418</v>
      </c>
      <c r="Y286" s="111">
        <f t="shared" si="249"/>
        <v>0.79307999795443418</v>
      </c>
    </row>
    <row r="287" spans="5:25" x14ac:dyDescent="0.25">
      <c r="F287" s="23" t="s">
        <v>195</v>
      </c>
      <c r="G287" s="23" t="s">
        <v>283</v>
      </c>
      <c r="J287" s="111">
        <f t="shared" ref="J287:Y287" si="250">J244 * J$93</f>
        <v>1.2911095474864147</v>
      </c>
      <c r="K287" s="111">
        <f t="shared" si="250"/>
        <v>1.2911095474864147</v>
      </c>
      <c r="L287" s="111">
        <f t="shared" si="250"/>
        <v>1.2340431475192042</v>
      </c>
      <c r="M287" s="111">
        <f t="shared" si="250"/>
        <v>1.2340431475192042</v>
      </c>
      <c r="N287" s="111">
        <f t="shared" si="250"/>
        <v>1.0352879852160715</v>
      </c>
      <c r="O287" s="111">
        <f t="shared" si="250"/>
        <v>0.9120696268980848</v>
      </c>
      <c r="P287" s="111">
        <f t="shared" si="250"/>
        <v>0.85576310771421837</v>
      </c>
      <c r="Q287" s="111">
        <f t="shared" si="250"/>
        <v>1.0575247841758726</v>
      </c>
      <c r="R287" s="111">
        <f t="shared" si="250"/>
        <v>0.79307999795443418</v>
      </c>
      <c r="S287" s="111">
        <f t="shared" si="250"/>
        <v>0.79307999795443418</v>
      </c>
      <c r="T287" s="111">
        <f t="shared" si="250"/>
        <v>0.79307999795443418</v>
      </c>
      <c r="U287" s="111">
        <f t="shared" si="250"/>
        <v>0.79307999795443418</v>
      </c>
      <c r="V287" s="111">
        <f t="shared" si="250"/>
        <v>0.79307999795443418</v>
      </c>
      <c r="W287" s="111">
        <f t="shared" si="250"/>
        <v>0.79307999795443418</v>
      </c>
      <c r="X287" s="111">
        <f t="shared" si="250"/>
        <v>0.79307999795443418</v>
      </c>
      <c r="Y287" s="111">
        <f t="shared" si="250"/>
        <v>0.79307999795443418</v>
      </c>
    </row>
    <row r="288" spans="5:25" x14ac:dyDescent="0.25">
      <c r="F288" s="23" t="s">
        <v>196</v>
      </c>
      <c r="G288" s="23" t="s">
        <v>283</v>
      </c>
      <c r="J288" s="111">
        <f t="shared" ref="J288:Y288" si="251">J245 * J$93</f>
        <v>0.38811929120088451</v>
      </c>
      <c r="K288" s="111">
        <f t="shared" si="251"/>
        <v>0.38811929120088451</v>
      </c>
      <c r="L288" s="111">
        <f t="shared" si="251"/>
        <v>0.37096461153037963</v>
      </c>
      <c r="M288" s="111">
        <f t="shared" si="251"/>
        <v>0.37096461153037963</v>
      </c>
      <c r="N288" s="111">
        <f t="shared" si="251"/>
        <v>0.31121699920283596</v>
      </c>
      <c r="O288" s="111">
        <f t="shared" si="251"/>
        <v>0.27417643824778903</v>
      </c>
      <c r="P288" s="111">
        <f t="shared" si="251"/>
        <v>0.25725018566281138</v>
      </c>
      <c r="Q288" s="111">
        <f t="shared" si="251"/>
        <v>0.3983797111767452</v>
      </c>
      <c r="R288" s="111">
        <f t="shared" si="251"/>
        <v>0.23840707186383248</v>
      </c>
      <c r="S288" s="111">
        <f t="shared" si="251"/>
        <v>0.23840707186383248</v>
      </c>
      <c r="T288" s="111">
        <f t="shared" si="251"/>
        <v>0.23840707186383248</v>
      </c>
      <c r="U288" s="111">
        <f t="shared" si="251"/>
        <v>0.23840707186383248</v>
      </c>
      <c r="V288" s="111">
        <f t="shared" si="251"/>
        <v>0.23840707186383248</v>
      </c>
      <c r="W288" s="111">
        <f t="shared" si="251"/>
        <v>0.23840707186383248</v>
      </c>
      <c r="X288" s="111">
        <f t="shared" si="251"/>
        <v>0.23840707186383248</v>
      </c>
      <c r="Y288" s="111">
        <f t="shared" si="251"/>
        <v>0.23840707186383248</v>
      </c>
    </row>
    <row r="289" spans="2:27" x14ac:dyDescent="0.25">
      <c r="F289" s="23" t="s">
        <v>197</v>
      </c>
      <c r="G289" s="23" t="s">
        <v>283</v>
      </c>
      <c r="J289" s="111">
        <f t="shared" ref="J289:Y289" si="252">J246 * J$93</f>
        <v>1.2911095474864147</v>
      </c>
      <c r="K289" s="111">
        <f t="shared" si="252"/>
        <v>1.2911095474864147</v>
      </c>
      <c r="L289" s="111">
        <f t="shared" si="252"/>
        <v>1.2340431475192042</v>
      </c>
      <c r="M289" s="111">
        <f t="shared" si="252"/>
        <v>1.2340431475192042</v>
      </c>
      <c r="N289" s="111">
        <f t="shared" si="252"/>
        <v>1.0352879852160715</v>
      </c>
      <c r="O289" s="111">
        <f t="shared" si="252"/>
        <v>0.9120696268980848</v>
      </c>
      <c r="P289" s="111">
        <f t="shared" si="252"/>
        <v>0.85576310771421837</v>
      </c>
      <c r="Q289" s="111">
        <f t="shared" si="252"/>
        <v>1.0575247841758726</v>
      </c>
      <c r="R289" s="111">
        <f t="shared" si="252"/>
        <v>0.79307999795443418</v>
      </c>
      <c r="S289" s="111">
        <f t="shared" si="252"/>
        <v>0.79307999795443418</v>
      </c>
      <c r="T289" s="111">
        <f t="shared" si="252"/>
        <v>0.79307999795443418</v>
      </c>
      <c r="U289" s="111">
        <f t="shared" si="252"/>
        <v>0.79307999795443418</v>
      </c>
      <c r="V289" s="111">
        <f t="shared" si="252"/>
        <v>0.79307999795443418</v>
      </c>
      <c r="W289" s="111">
        <f t="shared" si="252"/>
        <v>0.79307999795443418</v>
      </c>
      <c r="X289" s="111">
        <f t="shared" si="252"/>
        <v>0.79307999795443418</v>
      </c>
      <c r="Y289" s="111">
        <f t="shared" si="252"/>
        <v>0.79307999795443418</v>
      </c>
    </row>
    <row r="290" spans="2:27" x14ac:dyDescent="0.25">
      <c r="F290" s="23" t="s">
        <v>198</v>
      </c>
      <c r="G290" s="23" t="s">
        <v>283</v>
      </c>
      <c r="J290" s="111">
        <f t="shared" ref="J290:Y290" si="253">J247 * J$93</f>
        <v>1.2911095474864147</v>
      </c>
      <c r="K290" s="111">
        <f t="shared" si="253"/>
        <v>1.2911095474864147</v>
      </c>
      <c r="L290" s="111">
        <f t="shared" si="253"/>
        <v>1.2340431475192042</v>
      </c>
      <c r="M290" s="111">
        <f t="shared" si="253"/>
        <v>1.2340431475192042</v>
      </c>
      <c r="N290" s="111">
        <f t="shared" si="253"/>
        <v>1.0352879852160715</v>
      </c>
      <c r="O290" s="111">
        <f t="shared" si="253"/>
        <v>0.9120696268980848</v>
      </c>
      <c r="P290" s="111">
        <f t="shared" si="253"/>
        <v>0.85576310771421837</v>
      </c>
      <c r="Q290" s="111">
        <f t="shared" si="253"/>
        <v>1.0575247841758726</v>
      </c>
      <c r="R290" s="111">
        <f t="shared" si="253"/>
        <v>0.79307999795443418</v>
      </c>
      <c r="S290" s="111">
        <f t="shared" si="253"/>
        <v>0.79307999795443418</v>
      </c>
      <c r="T290" s="111">
        <f t="shared" si="253"/>
        <v>0.79307999795443418</v>
      </c>
      <c r="U290" s="111">
        <f t="shared" si="253"/>
        <v>0.79307999795443418</v>
      </c>
      <c r="V290" s="111">
        <f t="shared" si="253"/>
        <v>0.79307999795443418</v>
      </c>
      <c r="W290" s="111">
        <f t="shared" si="253"/>
        <v>0.79307999795443418</v>
      </c>
      <c r="X290" s="111">
        <f t="shared" si="253"/>
        <v>0.79307999795443418</v>
      </c>
      <c r="Y290" s="111">
        <f t="shared" si="253"/>
        <v>0.79307999795443418</v>
      </c>
    </row>
    <row r="291" spans="2:27" x14ac:dyDescent="0.25">
      <c r="F291" s="57" t="s">
        <v>199</v>
      </c>
      <c r="G291" s="57" t="s">
        <v>283</v>
      </c>
      <c r="H291" s="28"/>
      <c r="I291" s="28"/>
      <c r="J291" s="121">
        <f t="shared" ref="J291:Y291" si="254">J248 * J$93</f>
        <v>1.2911095474864147</v>
      </c>
      <c r="K291" s="121">
        <f t="shared" si="254"/>
        <v>1.2911095474864147</v>
      </c>
      <c r="L291" s="121">
        <f t="shared" si="254"/>
        <v>1.2340431475192042</v>
      </c>
      <c r="M291" s="121">
        <f t="shared" si="254"/>
        <v>1.2340431475192042</v>
      </c>
      <c r="N291" s="121">
        <f t="shared" si="254"/>
        <v>1.0352879852160715</v>
      </c>
      <c r="O291" s="121">
        <f t="shared" si="254"/>
        <v>0.9120696268980848</v>
      </c>
      <c r="P291" s="121">
        <f t="shared" si="254"/>
        <v>0.85576310771421837</v>
      </c>
      <c r="Q291" s="121">
        <f t="shared" si="254"/>
        <v>1.0575247841758726</v>
      </c>
      <c r="R291" s="121">
        <f t="shared" si="254"/>
        <v>0.79307999795443418</v>
      </c>
      <c r="S291" s="121">
        <f t="shared" si="254"/>
        <v>0.79307999795443418</v>
      </c>
      <c r="T291" s="121">
        <f t="shared" si="254"/>
        <v>0.79307999795443418</v>
      </c>
      <c r="U291" s="121">
        <f t="shared" si="254"/>
        <v>0.79307999795443418</v>
      </c>
      <c r="V291" s="121">
        <f t="shared" si="254"/>
        <v>0.79307999795443418</v>
      </c>
      <c r="W291" s="121">
        <f t="shared" si="254"/>
        <v>0.79307999795443418</v>
      </c>
      <c r="X291" s="121">
        <f t="shared" si="254"/>
        <v>0.79307999795443418</v>
      </c>
      <c r="Y291" s="121">
        <f t="shared" si="254"/>
        <v>0.79307999795443418</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5.1326444401486064E-3</v>
      </c>
      <c r="K295" s="111">
        <f t="shared" si="256"/>
        <v>5.1326444401486064E-3</v>
      </c>
      <c r="L295" s="111">
        <f t="shared" si="256"/>
        <v>4.9057841082106755E-3</v>
      </c>
      <c r="M295" s="111">
        <f t="shared" si="256"/>
        <v>4.9057841082106755E-3</v>
      </c>
      <c r="N295" s="111">
        <f t="shared" si="256"/>
        <v>4.1156578321467595E-3</v>
      </c>
      <c r="O295" s="111">
        <f t="shared" si="256"/>
        <v>3.6258186678587209E-3</v>
      </c>
      <c r="P295" s="111">
        <f t="shared" si="256"/>
        <v>3.4019791468855921E-3</v>
      </c>
      <c r="Q295" s="111">
        <f t="shared" si="256"/>
        <v>3.6703134176783144E-3</v>
      </c>
      <c r="R295" s="111">
        <f t="shared" si="256"/>
        <v>3.1527902880268384E-3</v>
      </c>
      <c r="S295" s="111">
        <f t="shared" si="256"/>
        <v>3.1527902880268384E-3</v>
      </c>
      <c r="T295" s="111">
        <f t="shared" si="256"/>
        <v>3.1527902880268384E-3</v>
      </c>
      <c r="U295" s="111">
        <f t="shared" si="256"/>
        <v>3.1527902880268384E-3</v>
      </c>
      <c r="V295" s="111">
        <f t="shared" si="256"/>
        <v>3.1527902880268384E-3</v>
      </c>
      <c r="W295" s="111">
        <f t="shared" si="256"/>
        <v>3.1527902880268384E-3</v>
      </c>
      <c r="X295" s="111">
        <f t="shared" si="256"/>
        <v>3.1527902880268384E-3</v>
      </c>
      <c r="Y295" s="111">
        <f t="shared" si="256"/>
        <v>3.1527902880268384E-3</v>
      </c>
    </row>
    <row r="296" spans="2:27" x14ac:dyDescent="0.25">
      <c r="F296" s="23" t="s">
        <v>193</v>
      </c>
      <c r="G296" s="23" t="s">
        <v>283</v>
      </c>
      <c r="J296" s="111">
        <f t="shared" ref="J296:Y296" si="257">J253 * J$93</f>
        <v>5.1326444401486064E-3</v>
      </c>
      <c r="K296" s="111">
        <f t="shared" si="257"/>
        <v>5.1326444401486064E-3</v>
      </c>
      <c r="L296" s="111">
        <f t="shared" si="257"/>
        <v>4.9057841082106755E-3</v>
      </c>
      <c r="M296" s="111">
        <f t="shared" si="257"/>
        <v>4.9057841082106755E-3</v>
      </c>
      <c r="N296" s="111">
        <f t="shared" si="257"/>
        <v>4.1156578321467595E-3</v>
      </c>
      <c r="O296" s="111">
        <f t="shared" si="257"/>
        <v>3.6258186678587209E-3</v>
      </c>
      <c r="P296" s="111">
        <f t="shared" si="257"/>
        <v>3.4019791468855921E-3</v>
      </c>
      <c r="Q296" s="111">
        <f t="shared" si="257"/>
        <v>3.6703134176783144E-3</v>
      </c>
      <c r="R296" s="111">
        <f t="shared" si="257"/>
        <v>3.1527902880268384E-3</v>
      </c>
      <c r="S296" s="111">
        <f t="shared" si="257"/>
        <v>3.1527902880268384E-3</v>
      </c>
      <c r="T296" s="111">
        <f t="shared" si="257"/>
        <v>3.1527902880268384E-3</v>
      </c>
      <c r="U296" s="111">
        <f t="shared" si="257"/>
        <v>3.1527902880268384E-3</v>
      </c>
      <c r="V296" s="111">
        <f t="shared" si="257"/>
        <v>3.1527902880268384E-3</v>
      </c>
      <c r="W296" s="111">
        <f t="shared" si="257"/>
        <v>3.1527902880268384E-3</v>
      </c>
      <c r="X296" s="111">
        <f t="shared" si="257"/>
        <v>3.1527902880268384E-3</v>
      </c>
      <c r="Y296" s="111">
        <f t="shared" si="257"/>
        <v>3.1527902880268384E-3</v>
      </c>
    </row>
    <row r="297" spans="2:27" x14ac:dyDescent="0.25">
      <c r="F297" s="23" t="s">
        <v>194</v>
      </c>
      <c r="G297" s="23" t="s">
        <v>283</v>
      </c>
      <c r="J297" s="111">
        <f t="shared" ref="J297:Y297" si="258">J254 * J$93</f>
        <v>9.3138838752918729E-2</v>
      </c>
      <c r="K297" s="111">
        <f t="shared" si="258"/>
        <v>9.3138838752918729E-2</v>
      </c>
      <c r="L297" s="111">
        <f t="shared" si="258"/>
        <v>8.9022148395308684E-2</v>
      </c>
      <c r="M297" s="111">
        <f t="shared" si="258"/>
        <v>8.9022148395308684E-2</v>
      </c>
      <c r="N297" s="111">
        <f t="shared" si="258"/>
        <v>7.4684228697401364E-2</v>
      </c>
      <c r="O297" s="111">
        <f t="shared" si="258"/>
        <v>6.5795428495186853E-2</v>
      </c>
      <c r="P297" s="111">
        <f t="shared" si="258"/>
        <v>6.1733554875543876E-2</v>
      </c>
      <c r="Q297" s="111">
        <f t="shared" si="258"/>
        <v>6.6602846460160597E-2</v>
      </c>
      <c r="R297" s="111">
        <f t="shared" si="258"/>
        <v>5.7211682921445045E-2</v>
      </c>
      <c r="S297" s="111">
        <f t="shared" si="258"/>
        <v>5.7211682921445045E-2</v>
      </c>
      <c r="T297" s="111">
        <f t="shared" si="258"/>
        <v>5.7211682921445045E-2</v>
      </c>
      <c r="U297" s="111">
        <f t="shared" si="258"/>
        <v>5.7211682921445045E-2</v>
      </c>
      <c r="V297" s="111">
        <f t="shared" si="258"/>
        <v>5.7211682921445045E-2</v>
      </c>
      <c r="W297" s="111">
        <f t="shared" si="258"/>
        <v>5.7211682921445045E-2</v>
      </c>
      <c r="X297" s="111">
        <f t="shared" si="258"/>
        <v>5.7211682921445045E-2</v>
      </c>
      <c r="Y297" s="111">
        <f t="shared" si="258"/>
        <v>5.7211682921445045E-2</v>
      </c>
    </row>
    <row r="298" spans="2:27" x14ac:dyDescent="0.25">
      <c r="F298" s="23" t="s">
        <v>195</v>
      </c>
      <c r="G298" s="23" t="s">
        <v>283</v>
      </c>
      <c r="J298" s="111">
        <f t="shared" ref="J298:Y298" si="259">J255 * J$93</f>
        <v>9.3138838752918729E-2</v>
      </c>
      <c r="K298" s="111">
        <f t="shared" si="259"/>
        <v>9.3138838752918729E-2</v>
      </c>
      <c r="L298" s="111">
        <f t="shared" si="259"/>
        <v>8.9022148395308684E-2</v>
      </c>
      <c r="M298" s="111">
        <f t="shared" si="259"/>
        <v>8.9022148395308684E-2</v>
      </c>
      <c r="N298" s="111">
        <f t="shared" si="259"/>
        <v>7.4684228697401364E-2</v>
      </c>
      <c r="O298" s="111">
        <f t="shared" si="259"/>
        <v>6.5795428495186853E-2</v>
      </c>
      <c r="P298" s="111">
        <f t="shared" si="259"/>
        <v>6.1733554875543876E-2</v>
      </c>
      <c r="Q298" s="111">
        <f t="shared" si="259"/>
        <v>6.6602846460160597E-2</v>
      </c>
      <c r="R298" s="111">
        <f t="shared" si="259"/>
        <v>5.7211682921445045E-2</v>
      </c>
      <c r="S298" s="111">
        <f t="shared" si="259"/>
        <v>5.7211682921445045E-2</v>
      </c>
      <c r="T298" s="111">
        <f t="shared" si="259"/>
        <v>5.7211682921445045E-2</v>
      </c>
      <c r="U298" s="111">
        <f t="shared" si="259"/>
        <v>5.7211682921445045E-2</v>
      </c>
      <c r="V298" s="111">
        <f t="shared" si="259"/>
        <v>5.7211682921445045E-2</v>
      </c>
      <c r="W298" s="111">
        <f t="shared" si="259"/>
        <v>5.7211682921445045E-2</v>
      </c>
      <c r="X298" s="111">
        <f t="shared" si="259"/>
        <v>5.7211682921445045E-2</v>
      </c>
      <c r="Y298" s="111">
        <f t="shared" si="259"/>
        <v>5.7211682921445045E-2</v>
      </c>
    </row>
    <row r="299" spans="2:27" x14ac:dyDescent="0.25">
      <c r="F299" s="23" t="s">
        <v>196</v>
      </c>
      <c r="G299" s="23" t="s">
        <v>283</v>
      </c>
      <c r="J299" s="111">
        <f t="shared" ref="J299:Y299" si="260">J256 * J$93</f>
        <v>5.1326444401486064E-3</v>
      </c>
      <c r="K299" s="111">
        <f t="shared" si="260"/>
        <v>5.1326444401486064E-3</v>
      </c>
      <c r="L299" s="111">
        <f t="shared" si="260"/>
        <v>4.9057841082106755E-3</v>
      </c>
      <c r="M299" s="111">
        <f t="shared" si="260"/>
        <v>4.9057841082106755E-3</v>
      </c>
      <c r="N299" s="111">
        <f t="shared" si="260"/>
        <v>4.1156578321467595E-3</v>
      </c>
      <c r="O299" s="111">
        <f t="shared" si="260"/>
        <v>3.6258186678587209E-3</v>
      </c>
      <c r="P299" s="111">
        <f t="shared" si="260"/>
        <v>3.4019791468855921E-3</v>
      </c>
      <c r="Q299" s="111">
        <f t="shared" si="260"/>
        <v>3.6703134176783144E-3</v>
      </c>
      <c r="R299" s="111">
        <f t="shared" si="260"/>
        <v>3.1527902880268384E-3</v>
      </c>
      <c r="S299" s="111">
        <f t="shared" si="260"/>
        <v>3.1527902880268384E-3</v>
      </c>
      <c r="T299" s="111">
        <f t="shared" si="260"/>
        <v>3.1527902880268384E-3</v>
      </c>
      <c r="U299" s="111">
        <f t="shared" si="260"/>
        <v>3.1527902880268384E-3</v>
      </c>
      <c r="V299" s="111">
        <f t="shared" si="260"/>
        <v>3.1527902880268384E-3</v>
      </c>
      <c r="W299" s="111">
        <f t="shared" si="260"/>
        <v>3.1527902880268384E-3</v>
      </c>
      <c r="X299" s="111">
        <f t="shared" si="260"/>
        <v>3.1527902880268384E-3</v>
      </c>
      <c r="Y299" s="111">
        <f t="shared" si="260"/>
        <v>3.1527902880268384E-3</v>
      </c>
    </row>
    <row r="300" spans="2:27" x14ac:dyDescent="0.25">
      <c r="F300" s="23" t="s">
        <v>197</v>
      </c>
      <c r="G300" s="23" t="s">
        <v>283</v>
      </c>
      <c r="J300" s="111">
        <f t="shared" ref="J300:Y300" si="261">J257 * J$93</f>
        <v>9.3138838752918729E-2</v>
      </c>
      <c r="K300" s="111">
        <f t="shared" si="261"/>
        <v>9.3138838752918729E-2</v>
      </c>
      <c r="L300" s="111">
        <f t="shared" si="261"/>
        <v>8.9022148395308684E-2</v>
      </c>
      <c r="M300" s="111">
        <f t="shared" si="261"/>
        <v>8.9022148395308684E-2</v>
      </c>
      <c r="N300" s="111">
        <f t="shared" si="261"/>
        <v>7.4684228697401364E-2</v>
      </c>
      <c r="O300" s="111">
        <f t="shared" si="261"/>
        <v>6.5795428495186853E-2</v>
      </c>
      <c r="P300" s="111">
        <f t="shared" si="261"/>
        <v>6.1733554875543876E-2</v>
      </c>
      <c r="Q300" s="111">
        <f t="shared" si="261"/>
        <v>6.6602846460160597E-2</v>
      </c>
      <c r="R300" s="111">
        <f t="shared" si="261"/>
        <v>5.7211682921445045E-2</v>
      </c>
      <c r="S300" s="111">
        <f t="shared" si="261"/>
        <v>5.7211682921445045E-2</v>
      </c>
      <c r="T300" s="111">
        <f t="shared" si="261"/>
        <v>5.7211682921445045E-2</v>
      </c>
      <c r="U300" s="111">
        <f t="shared" si="261"/>
        <v>5.7211682921445045E-2</v>
      </c>
      <c r="V300" s="111">
        <f t="shared" si="261"/>
        <v>5.7211682921445045E-2</v>
      </c>
      <c r="W300" s="111">
        <f t="shared" si="261"/>
        <v>5.7211682921445045E-2</v>
      </c>
      <c r="X300" s="111">
        <f t="shared" si="261"/>
        <v>5.7211682921445045E-2</v>
      </c>
      <c r="Y300" s="111">
        <f t="shared" si="261"/>
        <v>5.7211682921445045E-2</v>
      </c>
    </row>
    <row r="301" spans="2:27" x14ac:dyDescent="0.25">
      <c r="F301" s="23" t="s">
        <v>198</v>
      </c>
      <c r="G301" s="23" t="s">
        <v>283</v>
      </c>
      <c r="J301" s="111">
        <f t="shared" ref="J301:Y301" si="262">J258 * J$93</f>
        <v>9.3138838752918729E-2</v>
      </c>
      <c r="K301" s="111">
        <f t="shared" si="262"/>
        <v>9.3138838752918729E-2</v>
      </c>
      <c r="L301" s="111">
        <f t="shared" si="262"/>
        <v>8.9022148395308684E-2</v>
      </c>
      <c r="M301" s="111">
        <f t="shared" si="262"/>
        <v>8.9022148395308684E-2</v>
      </c>
      <c r="N301" s="111">
        <f t="shared" si="262"/>
        <v>7.4684228697401364E-2</v>
      </c>
      <c r="O301" s="111">
        <f t="shared" si="262"/>
        <v>6.5795428495186853E-2</v>
      </c>
      <c r="P301" s="111">
        <f t="shared" si="262"/>
        <v>6.1733554875543876E-2</v>
      </c>
      <c r="Q301" s="111">
        <f t="shared" si="262"/>
        <v>6.6602846460160597E-2</v>
      </c>
      <c r="R301" s="111">
        <f t="shared" si="262"/>
        <v>5.7211682921445045E-2</v>
      </c>
      <c r="S301" s="111">
        <f t="shared" si="262"/>
        <v>5.7211682921445045E-2</v>
      </c>
      <c r="T301" s="111">
        <f t="shared" si="262"/>
        <v>5.7211682921445045E-2</v>
      </c>
      <c r="U301" s="111">
        <f t="shared" si="262"/>
        <v>5.7211682921445045E-2</v>
      </c>
      <c r="V301" s="111">
        <f t="shared" si="262"/>
        <v>5.7211682921445045E-2</v>
      </c>
      <c r="W301" s="111">
        <f t="shared" si="262"/>
        <v>5.7211682921445045E-2</v>
      </c>
      <c r="X301" s="111">
        <f t="shared" si="262"/>
        <v>5.7211682921445045E-2</v>
      </c>
      <c r="Y301" s="111">
        <f t="shared" si="262"/>
        <v>5.7211682921445045E-2</v>
      </c>
    </row>
    <row r="302" spans="2:27" x14ac:dyDescent="0.25">
      <c r="F302" s="57" t="s">
        <v>199</v>
      </c>
      <c r="G302" s="57" t="s">
        <v>283</v>
      </c>
      <c r="H302" s="28"/>
      <c r="I302" s="28"/>
      <c r="J302" s="121">
        <f t="shared" ref="J302:Y302" si="263">J259 * J$93</f>
        <v>9.3138838752918729E-2</v>
      </c>
      <c r="K302" s="121">
        <f t="shared" si="263"/>
        <v>9.3138838752918729E-2</v>
      </c>
      <c r="L302" s="121">
        <f t="shared" si="263"/>
        <v>8.9022148395308684E-2</v>
      </c>
      <c r="M302" s="121">
        <f t="shared" si="263"/>
        <v>8.9022148395308684E-2</v>
      </c>
      <c r="N302" s="121">
        <f t="shared" si="263"/>
        <v>7.4684228697401364E-2</v>
      </c>
      <c r="O302" s="121">
        <f t="shared" si="263"/>
        <v>6.5795428495186853E-2</v>
      </c>
      <c r="P302" s="121">
        <f t="shared" si="263"/>
        <v>6.1733554875543876E-2</v>
      </c>
      <c r="Q302" s="121">
        <f t="shared" si="263"/>
        <v>6.6602846460160597E-2</v>
      </c>
      <c r="R302" s="121">
        <f t="shared" si="263"/>
        <v>5.7211682921445045E-2</v>
      </c>
      <c r="S302" s="121">
        <f t="shared" si="263"/>
        <v>5.7211682921445045E-2</v>
      </c>
      <c r="T302" s="121">
        <f t="shared" si="263"/>
        <v>5.7211682921445045E-2</v>
      </c>
      <c r="U302" s="121">
        <f t="shared" si="263"/>
        <v>5.7211682921445045E-2</v>
      </c>
      <c r="V302" s="121">
        <f t="shared" si="263"/>
        <v>5.7211682921445045E-2</v>
      </c>
      <c r="W302" s="121">
        <f t="shared" si="263"/>
        <v>5.7211682921445045E-2</v>
      </c>
      <c r="X302" s="121">
        <f t="shared" si="263"/>
        <v>5.7211682921445045E-2</v>
      </c>
      <c r="Y302" s="121">
        <f t="shared" si="263"/>
        <v>5.7211682921445045E-2</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1.0609999999999999</v>
      </c>
      <c r="K34" s="114">
        <v>1.0609999999999999</v>
      </c>
      <c r="L34" s="114">
        <v>1.0609999999999999</v>
      </c>
      <c r="M34" s="114">
        <v>1.0609999999999999</v>
      </c>
      <c r="N34" s="114">
        <v>1.0609999999999999</v>
      </c>
      <c r="O34" s="114">
        <v>1.046</v>
      </c>
      <c r="P34" s="114">
        <v>1.0329999999999999</v>
      </c>
      <c r="Q34" s="114">
        <v>1.0609999999999999</v>
      </c>
      <c r="R34" s="114">
        <v>-1.0609999999999999</v>
      </c>
      <c r="S34" s="114">
        <v>-1.046</v>
      </c>
      <c r="T34" s="114">
        <v>-1.0609999999999999</v>
      </c>
      <c r="U34" s="114">
        <v>-1.0609999999999999</v>
      </c>
      <c r="V34" s="114">
        <v>-1.046</v>
      </c>
      <c r="W34" s="114">
        <v>-1.046</v>
      </c>
      <c r="X34" s="114">
        <v>-1.0329999999999999</v>
      </c>
      <c r="Y34" s="114">
        <v>-1.0329999999999999</v>
      </c>
      <c r="AQ34" s="3"/>
    </row>
    <row r="35" spans="5:43" x14ac:dyDescent="0.25">
      <c r="E35" s="27"/>
      <c r="F35" t="s">
        <v>192</v>
      </c>
      <c r="G35" t="s">
        <v>283</v>
      </c>
      <c r="H35" s="79"/>
      <c r="I35" s="79"/>
      <c r="J35" s="110">
        <v>1.0609999999999999</v>
      </c>
      <c r="K35" s="110">
        <v>1.0609999999999999</v>
      </c>
      <c r="L35" s="110">
        <v>1.0609999999999999</v>
      </c>
      <c r="M35" s="110">
        <v>1.0609999999999999</v>
      </c>
      <c r="N35" s="110">
        <v>1.0609999999999999</v>
      </c>
      <c r="O35" s="110">
        <v>1.046</v>
      </c>
      <c r="P35" s="110">
        <v>1.0329999999999999</v>
      </c>
      <c r="Q35" s="110">
        <v>1.0609999999999999</v>
      </c>
      <c r="R35" s="110">
        <v>-1.0609999999999999</v>
      </c>
      <c r="S35" s="110">
        <v>-1.046</v>
      </c>
      <c r="T35" s="110">
        <v>-1.0609999999999999</v>
      </c>
      <c r="U35" s="110">
        <v>-1.0609999999999999</v>
      </c>
      <c r="V35" s="110">
        <v>-1.046</v>
      </c>
      <c r="W35" s="110">
        <v>-1.046</v>
      </c>
      <c r="X35" s="110">
        <v>-1.0329999999999999</v>
      </c>
      <c r="Y35" s="110">
        <v>-1.0329999999999999</v>
      </c>
      <c r="AQ35" s="3"/>
    </row>
    <row r="36" spans="5:43" x14ac:dyDescent="0.25">
      <c r="E36" s="27"/>
      <c r="F36" t="s">
        <v>193</v>
      </c>
      <c r="G36" t="s">
        <v>283</v>
      </c>
      <c r="H36" s="79"/>
      <c r="I36" s="79"/>
      <c r="J36" s="110">
        <v>1.0609999999999999</v>
      </c>
      <c r="K36" s="110">
        <v>1.0609999999999999</v>
      </c>
      <c r="L36" s="110">
        <v>1.0609999999999999</v>
      </c>
      <c r="M36" s="110">
        <v>1.0609999999999999</v>
      </c>
      <c r="N36" s="110">
        <v>1.0609999999999999</v>
      </c>
      <c r="O36" s="110">
        <v>1.046</v>
      </c>
      <c r="P36" s="110">
        <v>1.0329999999999999</v>
      </c>
      <c r="Q36" s="110">
        <v>1.0609999999999999</v>
      </c>
      <c r="R36" s="110">
        <v>-1.0609999999999999</v>
      </c>
      <c r="S36" s="110">
        <v>-1.046</v>
      </c>
      <c r="T36" s="110">
        <v>-1.0609999999999999</v>
      </c>
      <c r="U36" s="110">
        <v>-1.0609999999999999</v>
      </c>
      <c r="V36" s="110">
        <v>-1.046</v>
      </c>
      <c r="W36" s="110">
        <v>-1.046</v>
      </c>
      <c r="X36" s="110">
        <v>-1.0329999999999999</v>
      </c>
      <c r="Y36" s="110">
        <v>-1.0329999999999999</v>
      </c>
      <c r="AQ36" s="3"/>
    </row>
    <row r="37" spans="5:43" x14ac:dyDescent="0.25">
      <c r="E37" s="27"/>
      <c r="F37" t="s">
        <v>194</v>
      </c>
      <c r="G37" t="s">
        <v>283</v>
      </c>
      <c r="H37" s="79"/>
      <c r="I37" s="79"/>
      <c r="J37" s="110">
        <v>1.0609999999999999</v>
      </c>
      <c r="K37" s="110">
        <v>1.0609999999999999</v>
      </c>
      <c r="L37" s="110">
        <v>1.0609999999999999</v>
      </c>
      <c r="M37" s="110">
        <v>1.0609999999999999</v>
      </c>
      <c r="N37" s="110">
        <v>1.0609999999999999</v>
      </c>
      <c r="O37" s="110">
        <v>1.046</v>
      </c>
      <c r="P37" s="110">
        <v>1.0329999999999999</v>
      </c>
      <c r="Q37" s="110">
        <v>1.0609999999999999</v>
      </c>
      <c r="R37" s="110">
        <v>-1.0609999999999999</v>
      </c>
      <c r="S37" s="110">
        <v>-1.046</v>
      </c>
      <c r="T37" s="110">
        <v>-1.0609999999999999</v>
      </c>
      <c r="U37" s="110">
        <v>-1.0609999999999999</v>
      </c>
      <c r="V37" s="110">
        <v>-1.046</v>
      </c>
      <c r="W37" s="110">
        <v>-1.046</v>
      </c>
      <c r="X37" s="110">
        <v>-1.0329999999999999</v>
      </c>
      <c r="Y37" s="110">
        <v>-1.0329999999999999</v>
      </c>
      <c r="AQ37" s="3"/>
    </row>
    <row r="38" spans="5:43" x14ac:dyDescent="0.25">
      <c r="E38" s="27"/>
      <c r="F38" t="s">
        <v>195</v>
      </c>
      <c r="G38" t="s">
        <v>283</v>
      </c>
      <c r="H38" s="79"/>
      <c r="I38" s="79"/>
      <c r="J38" s="110">
        <v>1.0609999999999999</v>
      </c>
      <c r="K38" s="110">
        <v>1.0609999999999999</v>
      </c>
      <c r="L38" s="110">
        <v>1.0609999999999999</v>
      </c>
      <c r="M38" s="110">
        <v>1.0609999999999999</v>
      </c>
      <c r="N38" s="110">
        <v>1.0609999999999999</v>
      </c>
      <c r="O38" s="110">
        <v>1.046</v>
      </c>
      <c r="P38" s="110">
        <v>1.0329999999999999</v>
      </c>
      <c r="Q38" s="110">
        <v>1.0609999999999999</v>
      </c>
      <c r="R38" s="110">
        <v>-1.0609999999999999</v>
      </c>
      <c r="S38" s="110">
        <v>-1.046</v>
      </c>
      <c r="T38" s="110">
        <v>-1.0609999999999999</v>
      </c>
      <c r="U38" s="110">
        <v>-1.0609999999999999</v>
      </c>
      <c r="V38" s="110">
        <v>-1.046</v>
      </c>
      <c r="W38" s="110">
        <v>-1.046</v>
      </c>
      <c r="X38" s="110">
        <v>-1.0329999999999999</v>
      </c>
      <c r="Y38" s="110">
        <v>-1.0329999999999999</v>
      </c>
      <c r="AQ38" s="3"/>
    </row>
    <row r="39" spans="5:43" x14ac:dyDescent="0.25">
      <c r="E39" s="27"/>
      <c r="F39" t="s">
        <v>196</v>
      </c>
      <c r="G39" t="s">
        <v>283</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197</v>
      </c>
      <c r="G40" t="s">
        <v>283</v>
      </c>
      <c r="H40" s="79"/>
      <c r="I40" s="79"/>
      <c r="J40" s="110">
        <v>1.0609999999999999</v>
      </c>
      <c r="K40" s="110">
        <v>1.0609999999999999</v>
      </c>
      <c r="L40" s="110">
        <v>1.0609999999999999</v>
      </c>
      <c r="M40" s="110">
        <v>1.0609999999999999</v>
      </c>
      <c r="N40" s="110">
        <v>1.0609999999999999</v>
      </c>
      <c r="O40" s="110">
        <v>1.046</v>
      </c>
      <c r="P40" s="110">
        <v>1.0329999999999999</v>
      </c>
      <c r="Q40" s="110">
        <v>1.0609999999999999</v>
      </c>
      <c r="R40" s="110">
        <v>-1.0609999999999999</v>
      </c>
      <c r="S40" s="110">
        <v>-1.046</v>
      </c>
      <c r="T40" s="110">
        <v>-1.0609999999999999</v>
      </c>
      <c r="U40" s="110">
        <v>-1.0609999999999999</v>
      </c>
      <c r="V40" s="110">
        <v>-1.046</v>
      </c>
      <c r="W40" s="110">
        <v>-1.046</v>
      </c>
      <c r="X40" s="110">
        <v>0</v>
      </c>
      <c r="Y40" s="110">
        <v>0</v>
      </c>
      <c r="AQ40" s="3"/>
    </row>
    <row r="41" spans="5:43" x14ac:dyDescent="0.25">
      <c r="E41" s="27"/>
      <c r="F41" t="s">
        <v>198</v>
      </c>
      <c r="G41" t="s">
        <v>283</v>
      </c>
      <c r="H41" s="79"/>
      <c r="I41" s="79"/>
      <c r="J41" s="110">
        <v>1.0609999999999999</v>
      </c>
      <c r="K41" s="110">
        <v>1.0609999999999999</v>
      </c>
      <c r="L41" s="110">
        <v>1.0609999999999999</v>
      </c>
      <c r="M41" s="110">
        <v>1.0609999999999999</v>
      </c>
      <c r="N41" s="110">
        <v>1.0609999999999999</v>
      </c>
      <c r="O41" s="110">
        <v>1.046</v>
      </c>
      <c r="P41" s="110">
        <v>0</v>
      </c>
      <c r="Q41" s="110">
        <v>1.0609999999999999</v>
      </c>
      <c r="R41" s="110">
        <v>-1.0609999999999999</v>
      </c>
      <c r="S41" s="110">
        <v>0</v>
      </c>
      <c r="T41" s="110">
        <v>-1.0609999999999999</v>
      </c>
      <c r="U41" s="110">
        <v>-1.0609999999999999</v>
      </c>
      <c r="V41" s="110">
        <v>0</v>
      </c>
      <c r="W41" s="110">
        <v>0</v>
      </c>
      <c r="X41" s="110">
        <v>0</v>
      </c>
      <c r="Y41" s="110">
        <v>0</v>
      </c>
      <c r="AQ41" s="3"/>
    </row>
    <row r="42" spans="5:43" x14ac:dyDescent="0.25">
      <c r="E42" s="27"/>
      <c r="F42" s="28" t="s">
        <v>199</v>
      </c>
      <c r="G42" s="28" t="s">
        <v>283</v>
      </c>
      <c r="H42" s="72"/>
      <c r="I42" s="72"/>
      <c r="J42" s="115">
        <v>1.0609999999999999</v>
      </c>
      <c r="K42" s="115">
        <v>1.0609999999999999</v>
      </c>
      <c r="L42" s="115">
        <v>1.0609999999999999</v>
      </c>
      <c r="M42" s="115">
        <v>1.0609999999999999</v>
      </c>
      <c r="N42" s="115">
        <v>1.0609999999999999</v>
      </c>
      <c r="O42" s="115">
        <v>0</v>
      </c>
      <c r="P42" s="115">
        <v>0</v>
      </c>
      <c r="Q42" s="115">
        <v>1.0609999999999999</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1.0009999999999999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1.004</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1.0109999999999999</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1.016</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1.016</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1.0329999999999999</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1.046</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1.0609999999999999</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436266.94082241307</v>
      </c>
      <c r="K56" s="114">
        <f>'Volume adjustments'!K238</f>
        <v>49.516470613199665</v>
      </c>
      <c r="L56" s="114">
        <f>'Volume adjustments'!L238</f>
        <v>133776.90688245351</v>
      </c>
      <c r="M56" s="114">
        <f>'Volume adjustments'!M238</f>
        <v>34.527502914857799</v>
      </c>
      <c r="N56" s="114">
        <f>'Volume adjustments'!N238</f>
        <v>91820.599455434451</v>
      </c>
      <c r="O56" s="114">
        <f>'Volume adjustments'!O238</f>
        <v>45266.81903210016</v>
      </c>
      <c r="P56" s="114">
        <f>'Volume adjustments'!P238</f>
        <v>146874.37455186655</v>
      </c>
      <c r="Q56" s="114">
        <f>'Volume adjustments'!Q238</f>
        <v>3264.7412311379549</v>
      </c>
      <c r="R56" s="114">
        <f>'Volume adjustments'!R238</f>
        <v>385.61979472489151</v>
      </c>
      <c r="S56" s="114">
        <f>'Volume adjustments'!S238</f>
        <v>0</v>
      </c>
      <c r="T56" s="114">
        <f>'Volume adjustments'!T238</f>
        <v>3728.3373804901453</v>
      </c>
      <c r="U56" s="114">
        <f>'Volume adjustments'!U238</f>
        <v>0</v>
      </c>
      <c r="V56" s="114">
        <f>'Volume adjustments'!V238</f>
        <v>989.54984348901553</v>
      </c>
      <c r="W56" s="114">
        <f>'Volume adjustments'!W238</f>
        <v>0</v>
      </c>
      <c r="X56" s="114">
        <f>'Volume adjustments'!X238</f>
        <v>41105.69179757579</v>
      </c>
      <c r="Y56" s="114">
        <f>'Volume adjustments'!Y238</f>
        <v>0</v>
      </c>
      <c r="AQ56" s="3"/>
    </row>
    <row r="57" spans="2:43" x14ac:dyDescent="0.25">
      <c r="E57" s="27"/>
      <c r="F57" t="s">
        <v>157</v>
      </c>
      <c r="G57" t="s">
        <v>207</v>
      </c>
      <c r="H57" s="79"/>
      <c r="I57" s="79"/>
      <c r="J57" s="110">
        <f>'Volume adjustments'!J249</f>
        <v>2342501.1192728681</v>
      </c>
      <c r="K57" s="110">
        <f>'Volume adjustments'!K249</f>
        <v>3650.9029083705209</v>
      </c>
      <c r="L57" s="110">
        <f>'Volume adjustments'!L249</f>
        <v>1080575.2113992849</v>
      </c>
      <c r="M57" s="110">
        <f>'Volume adjustments'!M249</f>
        <v>2128.0841345166109</v>
      </c>
      <c r="N57" s="110">
        <f>'Volume adjustments'!N249</f>
        <v>657656.92307262379</v>
      </c>
      <c r="O57" s="110">
        <f>'Volume adjustments'!O249</f>
        <v>328622.22949485219</v>
      </c>
      <c r="P57" s="110">
        <f>'Volume adjustments'!P249</f>
        <v>1022544.5485956646</v>
      </c>
      <c r="Q57" s="110">
        <f>'Volume adjustments'!Q249</f>
        <v>35248.833936645067</v>
      </c>
      <c r="R57" s="110">
        <f>'Volume adjustments'!R249</f>
        <v>3399.1683782303821</v>
      </c>
      <c r="S57" s="110">
        <f>'Volume adjustments'!S249</f>
        <v>0</v>
      </c>
      <c r="T57" s="110">
        <f>'Volume adjustments'!T249</f>
        <v>35037.946381390975</v>
      </c>
      <c r="U57" s="110">
        <f>'Volume adjustments'!U249</f>
        <v>0</v>
      </c>
      <c r="V57" s="110">
        <f>'Volume adjustments'!V249</f>
        <v>8049.4903233323284</v>
      </c>
      <c r="W57" s="110">
        <f>'Volume adjustments'!W249</f>
        <v>0</v>
      </c>
      <c r="X57" s="110">
        <f>'Volume adjustments'!X249</f>
        <v>313977.55254490761</v>
      </c>
      <c r="Y57" s="110">
        <f>'Volume adjustments'!Y249</f>
        <v>0</v>
      </c>
      <c r="AQ57" s="3"/>
    </row>
    <row r="58" spans="2:43" x14ac:dyDescent="0.25">
      <c r="E58" s="27"/>
      <c r="F58" s="28" t="s">
        <v>158</v>
      </c>
      <c r="G58" s="28" t="s">
        <v>207</v>
      </c>
      <c r="H58" s="72"/>
      <c r="I58" s="72"/>
      <c r="J58" s="115">
        <f>'Volume adjustments'!J260</f>
        <v>2948304.2302713506</v>
      </c>
      <c r="K58" s="115">
        <f>'Volume adjustments'!K260</f>
        <v>22665.009137902991</v>
      </c>
      <c r="L58" s="115">
        <f>'Volume adjustments'!L260</f>
        <v>932943.97675125499</v>
      </c>
      <c r="M58" s="115">
        <f>'Volume adjustments'!M260</f>
        <v>9268.7388560225172</v>
      </c>
      <c r="N58" s="115">
        <f>'Volume adjustments'!N260</f>
        <v>708050.19104259065</v>
      </c>
      <c r="O58" s="115">
        <f>'Volume adjustments'!O260</f>
        <v>323428.20992856758</v>
      </c>
      <c r="P58" s="115">
        <f>'Volume adjustments'!P260</f>
        <v>1273130.9524946488</v>
      </c>
      <c r="Q58" s="115">
        <f>'Volume adjustments'!Q260</f>
        <v>77152.380652896521</v>
      </c>
      <c r="R58" s="115">
        <f>'Volume adjustments'!R260</f>
        <v>1540.1108270447269</v>
      </c>
      <c r="S58" s="115">
        <f>'Volume adjustments'!S260</f>
        <v>0</v>
      </c>
      <c r="T58" s="115">
        <f>'Volume adjustments'!T260</f>
        <v>27647.227071452227</v>
      </c>
      <c r="U58" s="115">
        <f>'Volume adjustments'!U260</f>
        <v>0</v>
      </c>
      <c r="V58" s="115">
        <f>'Volume adjustments'!V260</f>
        <v>6887.4821665119889</v>
      </c>
      <c r="W58" s="115">
        <f>'Volume adjustments'!W260</f>
        <v>0</v>
      </c>
      <c r="X58" s="115">
        <f>'Volume adjustments'!X260</f>
        <v>227561.97539084984</v>
      </c>
      <c r="Y58" s="115">
        <f>'Volume adjustments'!Y260</f>
        <v>0</v>
      </c>
      <c r="AQ58" s="3"/>
    </row>
    <row r="59" spans="2:43" x14ac:dyDescent="0.25">
      <c r="E59" s="27"/>
      <c r="F59" s="98" t="s">
        <v>502</v>
      </c>
      <c r="G59" s="98" t="s">
        <v>207</v>
      </c>
      <c r="H59" s="157"/>
      <c r="I59" s="157"/>
      <c r="J59" s="157">
        <f t="shared" ref="J59:Y59" si="0">SUM(J56:J58)</f>
        <v>5727072.2903666319</v>
      </c>
      <c r="K59" s="157">
        <f t="shared" si="0"/>
        <v>26365.42851688671</v>
      </c>
      <c r="L59" s="157">
        <f t="shared" si="0"/>
        <v>2147296.0950329932</v>
      </c>
      <c r="M59" s="157">
        <f t="shared" si="0"/>
        <v>11431.350493453985</v>
      </c>
      <c r="N59" s="157">
        <f t="shared" si="0"/>
        <v>1457527.7135706488</v>
      </c>
      <c r="O59" s="157">
        <f t="shared" si="0"/>
        <v>697317.25845551991</v>
      </c>
      <c r="P59" s="157">
        <f t="shared" si="0"/>
        <v>2442549.87564218</v>
      </c>
      <c r="Q59" s="157">
        <f t="shared" si="0"/>
        <v>115665.95582067955</v>
      </c>
      <c r="R59" s="157">
        <f t="shared" si="0"/>
        <v>5324.8990000000003</v>
      </c>
      <c r="S59" s="157">
        <f t="shared" si="0"/>
        <v>0</v>
      </c>
      <c r="T59" s="157">
        <f t="shared" si="0"/>
        <v>66413.510833333348</v>
      </c>
      <c r="U59" s="157">
        <f t="shared" si="0"/>
        <v>0</v>
      </c>
      <c r="V59" s="157">
        <f t="shared" si="0"/>
        <v>15926.522333333332</v>
      </c>
      <c r="W59" s="157">
        <f t="shared" si="0"/>
        <v>0</v>
      </c>
      <c r="X59" s="157">
        <f t="shared" si="0"/>
        <v>582645.21973333322</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0.43296539794996208</v>
      </c>
      <c r="K61" s="21">
        <f>'Inputs by customer type'!K15</f>
        <v>0.14165796659785254</v>
      </c>
      <c r="L61" s="21">
        <f>'Inputs by customer type'!L15</f>
        <v>0.42645539223810874</v>
      </c>
      <c r="M61" s="21">
        <f>'Inputs by customer type'!M15</f>
        <v>0.15712974357172943</v>
      </c>
      <c r="N61" s="21">
        <f>'Inputs by customer type'!N15</f>
        <v>0.54547526219518894</v>
      </c>
      <c r="O61" s="21">
        <f>'Inputs by customer type'!O15</f>
        <v>0.60059530754649293</v>
      </c>
      <c r="P61" s="21">
        <f>'Inputs by customer type'!P15</f>
        <v>0.73982458058158918</v>
      </c>
      <c r="Q61" s="21">
        <f>'Inputs by customer type'!Q15</f>
        <v>0.49604760361348571</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26.042382212521719</v>
      </c>
      <c r="K70" s="114">
        <f>'Pseudo-load coefficients'!K272</f>
        <v>26.042382212521719</v>
      </c>
      <c r="L70" s="114">
        <f>'Pseudo-load coefficients'!L272</f>
        <v>24.891321868856831</v>
      </c>
      <c r="M70" s="114">
        <f>'Pseudo-load coefficients'!M272</f>
        <v>24.891321868856831</v>
      </c>
      <c r="N70" s="114">
        <f>'Pseudo-load coefficients'!N272</f>
        <v>20.882322079886997</v>
      </c>
      <c r="O70" s="114">
        <f>'Pseudo-load coefficients'!O272</f>
        <v>18.396940735473827</v>
      </c>
      <c r="P70" s="114">
        <f>'Pseudo-load coefficients'!P272</f>
        <v>17.261207600746651</v>
      </c>
      <c r="Q70" s="114">
        <f>'Pseudo-load coefficients'!Q272</f>
        <v>62.881848923686441</v>
      </c>
      <c r="R70" s="114">
        <f>'Pseudo-load coefficients'!R272</f>
        <v>15.996855163874187</v>
      </c>
      <c r="S70" s="114">
        <f>'Pseudo-load coefficients'!S272</f>
        <v>15.996855163874187</v>
      </c>
      <c r="T70" s="114">
        <f>'Pseudo-load coefficients'!T272</f>
        <v>15.996855163874187</v>
      </c>
      <c r="U70" s="114">
        <f>'Pseudo-load coefficients'!U272</f>
        <v>15.996855163874187</v>
      </c>
      <c r="V70" s="114">
        <f>'Pseudo-load coefficients'!V272</f>
        <v>15.996855163874187</v>
      </c>
      <c r="W70" s="114">
        <f>'Pseudo-load coefficients'!W272</f>
        <v>15.996855163874187</v>
      </c>
      <c r="X70" s="114">
        <f>'Pseudo-load coefficients'!X272</f>
        <v>15.996855163874187</v>
      </c>
      <c r="Y70" s="114">
        <f>'Pseudo-load coefficients'!Y272</f>
        <v>15.996855163874187</v>
      </c>
      <c r="AQ70" s="3"/>
    </row>
    <row r="71" spans="3:43" x14ac:dyDescent="0.25">
      <c r="E71" s="27"/>
      <c r="F71" t="s">
        <v>192</v>
      </c>
      <c r="G71" t="s">
        <v>283</v>
      </c>
      <c r="J71" s="110">
        <f>'Pseudo-load coefficients'!J273</f>
        <v>24.886450542661045</v>
      </c>
      <c r="K71" s="110">
        <f>'Pseudo-load coefficients'!K273</f>
        <v>24.886450542661045</v>
      </c>
      <c r="L71" s="110">
        <f>'Pseudo-load coefficients'!L273</f>
        <v>23.78648180399238</v>
      </c>
      <c r="M71" s="110">
        <f>'Pseudo-load coefficients'!M273</f>
        <v>23.78648180399238</v>
      </c>
      <c r="N71" s="110">
        <f>'Pseudo-load coefficients'!N273</f>
        <v>19.955427710724184</v>
      </c>
      <c r="O71" s="110">
        <f>'Pseudo-load coefficients'!O273</f>
        <v>17.580363885816073</v>
      </c>
      <c r="P71" s="110">
        <f>'Pseudo-load coefficients'!P273</f>
        <v>16.495042034059392</v>
      </c>
      <c r="Q71" s="110">
        <f>'Pseudo-load coefficients'!Q273</f>
        <v>56.446257400984472</v>
      </c>
      <c r="R71" s="110">
        <f>'Pseudo-load coefficients'!R273</f>
        <v>15.286809848081015</v>
      </c>
      <c r="S71" s="110">
        <f>'Pseudo-load coefficients'!S273</f>
        <v>15.286809848081015</v>
      </c>
      <c r="T71" s="110">
        <f>'Pseudo-load coefficients'!T273</f>
        <v>15.286809848081015</v>
      </c>
      <c r="U71" s="110">
        <f>'Pseudo-load coefficients'!U273</f>
        <v>15.286809848081015</v>
      </c>
      <c r="V71" s="110">
        <f>'Pseudo-load coefficients'!V273</f>
        <v>15.286809848081015</v>
      </c>
      <c r="W71" s="110">
        <f>'Pseudo-load coefficients'!W273</f>
        <v>15.286809848081015</v>
      </c>
      <c r="X71" s="110">
        <f>'Pseudo-load coefficients'!X273</f>
        <v>15.286809848081015</v>
      </c>
      <c r="Y71" s="110">
        <f>'Pseudo-load coefficients'!Y273</f>
        <v>15.286809848081015</v>
      </c>
      <c r="AQ71" s="3"/>
    </row>
    <row r="72" spans="3:43" x14ac:dyDescent="0.25">
      <c r="E72" s="27"/>
      <c r="F72" t="s">
        <v>193</v>
      </c>
      <c r="G72" t="s">
        <v>283</v>
      </c>
      <c r="J72" s="110">
        <f>'Pseudo-load coefficients'!J274</f>
        <v>24.886450542661045</v>
      </c>
      <c r="K72" s="110">
        <f>'Pseudo-load coefficients'!K274</f>
        <v>24.886450542661045</v>
      </c>
      <c r="L72" s="110">
        <f>'Pseudo-load coefficients'!L274</f>
        <v>23.78648180399238</v>
      </c>
      <c r="M72" s="110">
        <f>'Pseudo-load coefficients'!M274</f>
        <v>23.78648180399238</v>
      </c>
      <c r="N72" s="110">
        <f>'Pseudo-load coefficients'!N274</f>
        <v>19.955427710724184</v>
      </c>
      <c r="O72" s="110">
        <f>'Pseudo-load coefficients'!O274</f>
        <v>17.580363885816073</v>
      </c>
      <c r="P72" s="110">
        <f>'Pseudo-load coefficients'!P274</f>
        <v>16.495042034059392</v>
      </c>
      <c r="Q72" s="110">
        <f>'Pseudo-load coefficients'!Q274</f>
        <v>56.446257400984472</v>
      </c>
      <c r="R72" s="110">
        <f>'Pseudo-load coefficients'!R274</f>
        <v>15.286809848081015</v>
      </c>
      <c r="S72" s="110">
        <f>'Pseudo-load coefficients'!S274</f>
        <v>15.286809848081015</v>
      </c>
      <c r="T72" s="110">
        <f>'Pseudo-load coefficients'!T274</f>
        <v>15.286809848081015</v>
      </c>
      <c r="U72" s="110">
        <f>'Pseudo-load coefficients'!U274</f>
        <v>15.286809848081015</v>
      </c>
      <c r="V72" s="110">
        <f>'Pseudo-load coefficients'!V274</f>
        <v>15.286809848081015</v>
      </c>
      <c r="W72" s="110">
        <f>'Pseudo-load coefficients'!W274</f>
        <v>15.286809848081015</v>
      </c>
      <c r="X72" s="110">
        <f>'Pseudo-load coefficients'!X274</f>
        <v>15.286809848081015</v>
      </c>
      <c r="Y72" s="110">
        <f>'Pseudo-load coefficients'!Y274</f>
        <v>15.286809848081015</v>
      </c>
      <c r="AQ72" s="3"/>
    </row>
    <row r="73" spans="3:43" x14ac:dyDescent="0.25">
      <c r="E73" s="27"/>
      <c r="F73" t="s">
        <v>194</v>
      </c>
      <c r="G73" t="s">
        <v>283</v>
      </c>
      <c r="J73" s="110">
        <f>'Pseudo-load coefficients'!J275</f>
        <v>18.099530552539733</v>
      </c>
      <c r="K73" s="110">
        <f>'Pseudo-load coefficients'!K275</f>
        <v>18.099530552539733</v>
      </c>
      <c r="L73" s="110">
        <f>'Pseudo-load coefficients'!L275</f>
        <v>17.299540302494083</v>
      </c>
      <c r="M73" s="110">
        <f>'Pseudo-load coefficients'!M275</f>
        <v>17.299540302494083</v>
      </c>
      <c r="N73" s="110">
        <f>'Pseudo-load coefficients'!N275</f>
        <v>14.513273916667984</v>
      </c>
      <c r="O73" s="110">
        <f>'Pseudo-load coefficients'!O275</f>
        <v>12.785926732726836</v>
      </c>
      <c r="P73" s="110">
        <f>'Pseudo-load coefficients'!P275</f>
        <v>11.996588936983926</v>
      </c>
      <c r="Q73" s="110">
        <f>'Pseudo-load coefficients'!Q275</f>
        <v>38.192359594804614</v>
      </c>
      <c r="R73" s="110">
        <f>'Pseudo-load coefficients'!R275</f>
        <v>11.117860356257236</v>
      </c>
      <c r="S73" s="110">
        <f>'Pseudo-load coefficients'!S275</f>
        <v>11.117860356257236</v>
      </c>
      <c r="T73" s="110">
        <f>'Pseudo-load coefficients'!T275</f>
        <v>11.117860356257236</v>
      </c>
      <c r="U73" s="110">
        <f>'Pseudo-load coefficients'!U275</f>
        <v>11.117860356257236</v>
      </c>
      <c r="V73" s="110">
        <f>'Pseudo-load coefficients'!V275</f>
        <v>11.117860356257236</v>
      </c>
      <c r="W73" s="110">
        <f>'Pseudo-load coefficients'!W275</f>
        <v>11.117860356257236</v>
      </c>
      <c r="X73" s="110">
        <f>'Pseudo-load coefficients'!X275</f>
        <v>11.117860356257236</v>
      </c>
      <c r="Y73" s="110">
        <f>'Pseudo-load coefficients'!Y275</f>
        <v>11.117860356257236</v>
      </c>
      <c r="AQ73" s="3"/>
    </row>
    <row r="74" spans="3:43" x14ac:dyDescent="0.25">
      <c r="E74" s="27"/>
      <c r="F74" t="s">
        <v>195</v>
      </c>
      <c r="G74" t="s">
        <v>283</v>
      </c>
      <c r="J74" s="110">
        <f>'Pseudo-load coefficients'!J276</f>
        <v>18.099530552539733</v>
      </c>
      <c r="K74" s="110">
        <f>'Pseudo-load coefficients'!K276</f>
        <v>18.099530552539733</v>
      </c>
      <c r="L74" s="110">
        <f>'Pseudo-load coefficients'!L276</f>
        <v>17.299540302494083</v>
      </c>
      <c r="M74" s="110">
        <f>'Pseudo-load coefficients'!M276</f>
        <v>17.299540302494083</v>
      </c>
      <c r="N74" s="110">
        <f>'Pseudo-load coefficients'!N276</f>
        <v>14.513273916667984</v>
      </c>
      <c r="O74" s="110">
        <f>'Pseudo-load coefficients'!O276</f>
        <v>12.785926732726836</v>
      </c>
      <c r="P74" s="110">
        <f>'Pseudo-load coefficients'!P276</f>
        <v>11.996588936983926</v>
      </c>
      <c r="Q74" s="110">
        <f>'Pseudo-load coefficients'!Q276</f>
        <v>38.192359594804614</v>
      </c>
      <c r="R74" s="110">
        <f>'Pseudo-load coefficients'!R276</f>
        <v>11.117860356257236</v>
      </c>
      <c r="S74" s="110">
        <f>'Pseudo-load coefficients'!S276</f>
        <v>11.117860356257236</v>
      </c>
      <c r="T74" s="110">
        <f>'Pseudo-load coefficients'!T276</f>
        <v>11.117860356257236</v>
      </c>
      <c r="U74" s="110">
        <f>'Pseudo-load coefficients'!U276</f>
        <v>11.117860356257236</v>
      </c>
      <c r="V74" s="110">
        <f>'Pseudo-load coefficients'!V276</f>
        <v>11.117860356257236</v>
      </c>
      <c r="W74" s="110">
        <f>'Pseudo-load coefficients'!W276</f>
        <v>11.117860356257236</v>
      </c>
      <c r="X74" s="110">
        <f>'Pseudo-load coefficients'!X276</f>
        <v>11.117860356257236</v>
      </c>
      <c r="Y74" s="110">
        <f>'Pseudo-load coefficients'!Y276</f>
        <v>11.117860356257236</v>
      </c>
      <c r="AQ74" s="3"/>
    </row>
    <row r="75" spans="3:43" x14ac:dyDescent="0.25">
      <c r="E75" s="27"/>
      <c r="F75" t="s">
        <v>196</v>
      </c>
      <c r="G75" t="s">
        <v>283</v>
      </c>
      <c r="J75" s="110">
        <f>'Pseudo-load coefficients'!J277</f>
        <v>24.886450542661045</v>
      </c>
      <c r="K75" s="110">
        <f>'Pseudo-load coefficients'!K277</f>
        <v>24.886450542661045</v>
      </c>
      <c r="L75" s="110">
        <f>'Pseudo-load coefficients'!L277</f>
        <v>23.78648180399238</v>
      </c>
      <c r="M75" s="110">
        <f>'Pseudo-load coefficients'!M277</f>
        <v>23.78648180399238</v>
      </c>
      <c r="N75" s="110">
        <f>'Pseudo-load coefficients'!N277</f>
        <v>19.955427710724184</v>
      </c>
      <c r="O75" s="110">
        <f>'Pseudo-load coefficients'!O277</f>
        <v>17.580363885816073</v>
      </c>
      <c r="P75" s="110">
        <f>'Pseudo-load coefficients'!P277</f>
        <v>16.495042034059392</v>
      </c>
      <c r="Q75" s="110">
        <f>'Pseudo-load coefficients'!Q277</f>
        <v>56.446257400984472</v>
      </c>
      <c r="R75" s="110">
        <f>'Pseudo-load coefficients'!R277</f>
        <v>15.286809848081015</v>
      </c>
      <c r="S75" s="110">
        <f>'Pseudo-load coefficients'!S277</f>
        <v>15.286809848081015</v>
      </c>
      <c r="T75" s="110">
        <f>'Pseudo-load coefficients'!T277</f>
        <v>15.286809848081015</v>
      </c>
      <c r="U75" s="110">
        <f>'Pseudo-load coefficients'!U277</f>
        <v>15.286809848081015</v>
      </c>
      <c r="V75" s="110">
        <f>'Pseudo-load coefficients'!V277</f>
        <v>15.286809848081015</v>
      </c>
      <c r="W75" s="110">
        <f>'Pseudo-load coefficients'!W277</f>
        <v>15.286809848081015</v>
      </c>
      <c r="X75" s="110">
        <f>'Pseudo-load coefficients'!X277</f>
        <v>15.286809848081015</v>
      </c>
      <c r="Y75" s="110">
        <f>'Pseudo-load coefficients'!Y277</f>
        <v>15.286809848081015</v>
      </c>
      <c r="AQ75" s="3"/>
    </row>
    <row r="76" spans="3:43" x14ac:dyDescent="0.25">
      <c r="E76" s="27"/>
      <c r="F76" t="s">
        <v>197</v>
      </c>
      <c r="G76" t="s">
        <v>283</v>
      </c>
      <c r="J76" s="110">
        <f>'Pseudo-load coefficients'!J278</f>
        <v>18.099530552539733</v>
      </c>
      <c r="K76" s="110">
        <f>'Pseudo-load coefficients'!K278</f>
        <v>18.099530552539733</v>
      </c>
      <c r="L76" s="110">
        <f>'Pseudo-load coefficients'!L278</f>
        <v>17.299540302494083</v>
      </c>
      <c r="M76" s="110">
        <f>'Pseudo-load coefficients'!M278</f>
        <v>17.299540302494083</v>
      </c>
      <c r="N76" s="110">
        <f>'Pseudo-load coefficients'!N278</f>
        <v>14.513273916667984</v>
      </c>
      <c r="O76" s="110">
        <f>'Pseudo-load coefficients'!O278</f>
        <v>12.785926732726836</v>
      </c>
      <c r="P76" s="110">
        <f>'Pseudo-load coefficients'!P278</f>
        <v>11.996588936983926</v>
      </c>
      <c r="Q76" s="110">
        <f>'Pseudo-load coefficients'!Q278</f>
        <v>38.192359594804614</v>
      </c>
      <c r="R76" s="110">
        <f>'Pseudo-load coefficients'!R278</f>
        <v>11.117860356257236</v>
      </c>
      <c r="S76" s="110">
        <f>'Pseudo-load coefficients'!S278</f>
        <v>11.117860356257236</v>
      </c>
      <c r="T76" s="110">
        <f>'Pseudo-load coefficients'!T278</f>
        <v>11.117860356257236</v>
      </c>
      <c r="U76" s="110">
        <f>'Pseudo-load coefficients'!U278</f>
        <v>11.117860356257236</v>
      </c>
      <c r="V76" s="110">
        <f>'Pseudo-load coefficients'!V278</f>
        <v>11.117860356257236</v>
      </c>
      <c r="W76" s="110">
        <f>'Pseudo-load coefficients'!W278</f>
        <v>11.117860356257236</v>
      </c>
      <c r="X76" s="110">
        <f>'Pseudo-load coefficients'!X278</f>
        <v>11.117860356257236</v>
      </c>
      <c r="Y76" s="110">
        <f>'Pseudo-load coefficients'!Y278</f>
        <v>11.117860356257236</v>
      </c>
      <c r="AQ76" s="3"/>
    </row>
    <row r="77" spans="3:43" x14ac:dyDescent="0.25">
      <c r="E77" s="27"/>
      <c r="F77" t="s">
        <v>198</v>
      </c>
      <c r="G77" t="s">
        <v>283</v>
      </c>
      <c r="J77" s="110">
        <f>'Pseudo-load coefficients'!J279</f>
        <v>18.099530552539733</v>
      </c>
      <c r="K77" s="110">
        <f>'Pseudo-load coefficients'!K279</f>
        <v>18.099530552539733</v>
      </c>
      <c r="L77" s="110">
        <f>'Pseudo-load coefficients'!L279</f>
        <v>17.299540302494083</v>
      </c>
      <c r="M77" s="110">
        <f>'Pseudo-load coefficients'!M279</f>
        <v>17.299540302494083</v>
      </c>
      <c r="N77" s="110">
        <f>'Pseudo-load coefficients'!N279</f>
        <v>14.513273916667984</v>
      </c>
      <c r="O77" s="110">
        <f>'Pseudo-load coefficients'!O279</f>
        <v>12.785926732726836</v>
      </c>
      <c r="P77" s="110">
        <f>'Pseudo-load coefficients'!P279</f>
        <v>11.996588936983926</v>
      </c>
      <c r="Q77" s="110">
        <f>'Pseudo-load coefficients'!Q279</f>
        <v>38.192359594804614</v>
      </c>
      <c r="R77" s="110">
        <f>'Pseudo-load coefficients'!R279</f>
        <v>11.117860356257236</v>
      </c>
      <c r="S77" s="110">
        <f>'Pseudo-load coefficients'!S279</f>
        <v>11.117860356257236</v>
      </c>
      <c r="T77" s="110">
        <f>'Pseudo-load coefficients'!T279</f>
        <v>11.117860356257236</v>
      </c>
      <c r="U77" s="110">
        <f>'Pseudo-load coefficients'!U279</f>
        <v>11.117860356257236</v>
      </c>
      <c r="V77" s="110">
        <f>'Pseudo-load coefficients'!V279</f>
        <v>11.117860356257236</v>
      </c>
      <c r="W77" s="110">
        <f>'Pseudo-load coefficients'!W279</f>
        <v>11.117860356257236</v>
      </c>
      <c r="X77" s="110">
        <f>'Pseudo-load coefficients'!X279</f>
        <v>11.117860356257236</v>
      </c>
      <c r="Y77" s="110">
        <f>'Pseudo-load coefficients'!Y279</f>
        <v>11.117860356257236</v>
      </c>
      <c r="AQ77" s="3"/>
    </row>
    <row r="78" spans="3:43" x14ac:dyDescent="0.25">
      <c r="E78" s="27"/>
      <c r="F78" s="28" t="s">
        <v>199</v>
      </c>
      <c r="G78" s="28" t="s">
        <v>283</v>
      </c>
      <c r="H78" s="28"/>
      <c r="I78" s="28"/>
      <c r="J78" s="115">
        <f>'Pseudo-load coefficients'!J280</f>
        <v>18.099530552539733</v>
      </c>
      <c r="K78" s="115">
        <f>'Pseudo-load coefficients'!K280</f>
        <v>18.099530552539733</v>
      </c>
      <c r="L78" s="115">
        <f>'Pseudo-load coefficients'!L280</f>
        <v>17.299540302494083</v>
      </c>
      <c r="M78" s="115">
        <f>'Pseudo-load coefficients'!M280</f>
        <v>17.299540302494083</v>
      </c>
      <c r="N78" s="115">
        <f>'Pseudo-load coefficients'!N280</f>
        <v>14.513273916667984</v>
      </c>
      <c r="O78" s="115">
        <f>'Pseudo-load coefficients'!O280</f>
        <v>12.785926732726836</v>
      </c>
      <c r="P78" s="115">
        <f>'Pseudo-load coefficients'!P280</f>
        <v>11.996588936983926</v>
      </c>
      <c r="Q78" s="115">
        <f>'Pseudo-load coefficients'!Q280</f>
        <v>38.192359594804614</v>
      </c>
      <c r="R78" s="115">
        <f>'Pseudo-load coefficients'!R280</f>
        <v>11.117860356257236</v>
      </c>
      <c r="S78" s="115">
        <f>'Pseudo-load coefficients'!S280</f>
        <v>11.117860356257236</v>
      </c>
      <c r="T78" s="115">
        <f>'Pseudo-load coefficients'!T280</f>
        <v>11.117860356257236</v>
      </c>
      <c r="U78" s="115">
        <f>'Pseudo-load coefficients'!U280</f>
        <v>11.117860356257236</v>
      </c>
      <c r="V78" s="115">
        <f>'Pseudo-load coefficients'!V280</f>
        <v>11.117860356257236</v>
      </c>
      <c r="W78" s="115">
        <f>'Pseudo-load coefficients'!W280</f>
        <v>11.117860356257236</v>
      </c>
      <c r="X78" s="115">
        <f>'Pseudo-load coefficients'!X280</f>
        <v>11.117860356257236</v>
      </c>
      <c r="Y78" s="115">
        <f>'Pseudo-load coefficients'!Y280</f>
        <v>11.117860356257236</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1372.3221397062332</v>
      </c>
      <c r="K82" s="148">
        <f t="shared" si="1"/>
        <v>0.1557591065105888</v>
      </c>
      <c r="L82" s="148">
        <f t="shared" si="1"/>
        <v>402.20935504883244</v>
      </c>
      <c r="M82" s="148">
        <f t="shared" si="1"/>
        <v>0.1038092822031986</v>
      </c>
      <c r="N82" s="148">
        <f t="shared" si="1"/>
        <v>231.60182133559607</v>
      </c>
      <c r="O82" s="148">
        <f t="shared" si="1"/>
        <v>99.166490484943736</v>
      </c>
      <c r="P82" s="148">
        <f t="shared" si="1"/>
        <v>298.14340046582259</v>
      </c>
      <c r="Q82" s="148">
        <f t="shared" si="1"/>
        <v>24.796884759619662</v>
      </c>
      <c r="R82" s="148">
        <f t="shared" si="1"/>
        <v>-0.7451041608394513</v>
      </c>
      <c r="S82" s="148">
        <f t="shared" si="1"/>
        <v>0</v>
      </c>
      <c r="T82" s="148">
        <f t="shared" si="1"/>
        <v>-7.2039862403804902</v>
      </c>
      <c r="U82" s="148">
        <f t="shared" si="1"/>
        <v>0</v>
      </c>
      <c r="V82" s="148">
        <f t="shared" si="1"/>
        <v>-1.8850012588592495</v>
      </c>
      <c r="W82" s="148">
        <f t="shared" si="1"/>
        <v>0</v>
      </c>
      <c r="X82" s="148">
        <f t="shared" si="1"/>
        <v>-77.329387230630815</v>
      </c>
      <c r="Y82" s="148">
        <f t="shared" si="1"/>
        <v>0</v>
      </c>
      <c r="AQ82" s="3"/>
    </row>
    <row r="83" spans="5:43" x14ac:dyDescent="0.25">
      <c r="E83" s="27"/>
      <c r="F83" t="s">
        <v>192</v>
      </c>
      <c r="G83" t="s">
        <v>172</v>
      </c>
      <c r="J83" s="79">
        <f t="shared" ref="J83:Y83" si="2">J$56 * J35 * J71 / hours_in_year / $H46</f>
        <v>1310.099386109302</v>
      </c>
      <c r="K83" s="79">
        <f t="shared" si="2"/>
        <v>0.14869679932740718</v>
      </c>
      <c r="L83" s="79">
        <f t="shared" si="2"/>
        <v>383.97269408601971</v>
      </c>
      <c r="M83" s="79">
        <f t="shared" si="2"/>
        <v>9.9102443188718609E-2</v>
      </c>
      <c r="N83" s="79">
        <f t="shared" si="2"/>
        <v>221.10071329062191</v>
      </c>
      <c r="O83" s="79">
        <f t="shared" si="2"/>
        <v>94.67016128935272</v>
      </c>
      <c r="P83" s="79">
        <f t="shared" si="2"/>
        <v>284.62521635512439</v>
      </c>
      <c r="Q83" s="79">
        <f t="shared" si="2"/>
        <v>22.236830989721295</v>
      </c>
      <c r="R83" s="79">
        <f t="shared" si="2"/>
        <v>-0.71132023266214583</v>
      </c>
      <c r="S83" s="79">
        <f t="shared" si="2"/>
        <v>0</v>
      </c>
      <c r="T83" s="79">
        <f t="shared" si="2"/>
        <v>-6.8773487492395002</v>
      </c>
      <c r="U83" s="79">
        <f t="shared" si="2"/>
        <v>0</v>
      </c>
      <c r="V83" s="79">
        <f t="shared" si="2"/>
        <v>-1.7995330109411531</v>
      </c>
      <c r="W83" s="79">
        <f t="shared" si="2"/>
        <v>0</v>
      </c>
      <c r="X83" s="79">
        <f t="shared" si="2"/>
        <v>-73.823178835214819</v>
      </c>
      <c r="Y83" s="79">
        <f t="shared" si="2"/>
        <v>0</v>
      </c>
      <c r="AQ83" s="3"/>
    </row>
    <row r="84" spans="5:43" x14ac:dyDescent="0.25">
      <c r="E84" s="27"/>
      <c r="F84" t="s">
        <v>193</v>
      </c>
      <c r="G84" t="s">
        <v>172</v>
      </c>
      <c r="J84" s="79">
        <f t="shared" ref="J84:Y84" si="3">J$56 * J36 * J72 / hours_in_year / $H47</f>
        <v>1306.1847465093738</v>
      </c>
      <c r="K84" s="79">
        <f t="shared" si="3"/>
        <v>0.14825248618200654</v>
      </c>
      <c r="L84" s="79">
        <f t="shared" si="3"/>
        <v>382.82536531883034</v>
      </c>
      <c r="M84" s="79">
        <f t="shared" si="3"/>
        <v>9.8806320350505294E-2</v>
      </c>
      <c r="N84" s="79">
        <f t="shared" si="3"/>
        <v>220.4400537887575</v>
      </c>
      <c r="O84" s="79">
        <f t="shared" si="3"/>
        <v>94.387282321356636</v>
      </c>
      <c r="P84" s="79">
        <f t="shared" si="3"/>
        <v>283.77474260107516</v>
      </c>
      <c r="Q84" s="79">
        <f t="shared" si="3"/>
        <v>22.170386275608578</v>
      </c>
      <c r="R84" s="79">
        <f t="shared" si="3"/>
        <v>-0.70919477379960949</v>
      </c>
      <c r="S84" s="79">
        <f t="shared" si="3"/>
        <v>0</v>
      </c>
      <c r="T84" s="79">
        <f t="shared" si="3"/>
        <v>-6.8567989023792215</v>
      </c>
      <c r="U84" s="79">
        <f t="shared" si="3"/>
        <v>0</v>
      </c>
      <c r="V84" s="79">
        <f t="shared" si="3"/>
        <v>-1.7941559202710102</v>
      </c>
      <c r="W84" s="79">
        <f t="shared" si="3"/>
        <v>0</v>
      </c>
      <c r="X84" s="79">
        <f t="shared" si="3"/>
        <v>-73.602591647460187</v>
      </c>
      <c r="Y84" s="79">
        <f t="shared" si="3"/>
        <v>0</v>
      </c>
      <c r="AQ84" s="3"/>
    </row>
    <row r="85" spans="5:43" x14ac:dyDescent="0.25">
      <c r="E85" s="27"/>
      <c r="F85" t="s">
        <v>194</v>
      </c>
      <c r="G85" t="s">
        <v>172</v>
      </c>
      <c r="J85" s="79">
        <f t="shared" ref="J85:Y85" si="4">J$56 * J37 * J73 / hours_in_year / $H48</f>
        <v>943.39053885982401</v>
      </c>
      <c r="K85" s="79">
        <f t="shared" si="4"/>
        <v>0.10707519989060604</v>
      </c>
      <c r="L85" s="79">
        <f t="shared" si="4"/>
        <v>276.49521144882596</v>
      </c>
      <c r="M85" s="79">
        <f t="shared" si="4"/>
        <v>7.1362759400858358E-2</v>
      </c>
      <c r="N85" s="79">
        <f t="shared" si="4"/>
        <v>159.21259353687617</v>
      </c>
      <c r="O85" s="79">
        <f t="shared" si="4"/>
        <v>68.171113901474385</v>
      </c>
      <c r="P85" s="79">
        <f t="shared" si="4"/>
        <v>204.95600492400561</v>
      </c>
      <c r="Q85" s="79">
        <f t="shared" si="4"/>
        <v>14.896942998566978</v>
      </c>
      <c r="R85" s="79">
        <f t="shared" si="4"/>
        <v>-0.51221516833613034</v>
      </c>
      <c r="S85" s="79">
        <f t="shared" si="4"/>
        <v>0</v>
      </c>
      <c r="T85" s="79">
        <f t="shared" si="4"/>
        <v>-4.9523156878501826</v>
      </c>
      <c r="U85" s="79">
        <f t="shared" si="4"/>
        <v>0</v>
      </c>
      <c r="V85" s="79">
        <f t="shared" si="4"/>
        <v>-1.2958271982169907</v>
      </c>
      <c r="W85" s="79">
        <f t="shared" si="4"/>
        <v>0</v>
      </c>
      <c r="X85" s="79">
        <f t="shared" si="4"/>
        <v>-53.159393249183658</v>
      </c>
      <c r="Y85" s="79">
        <f t="shared" si="4"/>
        <v>0</v>
      </c>
      <c r="AQ85" s="3"/>
    </row>
    <row r="86" spans="5:43" x14ac:dyDescent="0.25">
      <c r="E86" s="27"/>
      <c r="F86" t="s">
        <v>195</v>
      </c>
      <c r="G86" t="s">
        <v>172</v>
      </c>
      <c r="J86" s="79">
        <f t="shared" ref="J86:Y86" si="5">J$56 * J38 * J74 / hours_in_year / $H49</f>
        <v>938.74786888512006</v>
      </c>
      <c r="K86" s="79">
        <f t="shared" si="5"/>
        <v>0.10654825500925462</v>
      </c>
      <c r="L86" s="79">
        <f t="shared" si="5"/>
        <v>275.13450666807381</v>
      </c>
      <c r="M86" s="79">
        <f t="shared" si="5"/>
        <v>7.1011564718767517E-2</v>
      </c>
      <c r="N86" s="79">
        <f t="shared" si="5"/>
        <v>158.4290669938797</v>
      </c>
      <c r="O86" s="79">
        <f t="shared" si="5"/>
        <v>67.835626136211218</v>
      </c>
      <c r="P86" s="79">
        <f t="shared" si="5"/>
        <v>203.94736316748981</v>
      </c>
      <c r="Q86" s="79">
        <f t="shared" si="5"/>
        <v>14.823631271211823</v>
      </c>
      <c r="R86" s="79">
        <f t="shared" si="5"/>
        <v>-0.50969442439746826</v>
      </c>
      <c r="S86" s="79">
        <f t="shared" si="5"/>
        <v>0</v>
      </c>
      <c r="T86" s="79">
        <f t="shared" si="5"/>
        <v>-4.9279440555280845</v>
      </c>
      <c r="U86" s="79">
        <f t="shared" si="5"/>
        <v>0</v>
      </c>
      <c r="V86" s="79">
        <f t="shared" si="5"/>
        <v>-1.2894500958635604</v>
      </c>
      <c r="W86" s="79">
        <f t="shared" si="5"/>
        <v>0</v>
      </c>
      <c r="X86" s="79">
        <f t="shared" si="5"/>
        <v>-52.897782061933732</v>
      </c>
      <c r="Y86" s="79">
        <f t="shared" si="5"/>
        <v>0</v>
      </c>
      <c r="AQ86" s="3"/>
    </row>
    <row r="87" spans="5:43" x14ac:dyDescent="0.25">
      <c r="E87" s="27"/>
      <c r="F87" t="s">
        <v>196</v>
      </c>
      <c r="G87" t="s">
        <v>172</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197</v>
      </c>
      <c r="G88" t="s">
        <v>172</v>
      </c>
      <c r="J88" s="79">
        <f t="shared" ref="J88:Y88" si="7">J$56 * J40 * J76 / hours_in_year / $H51</f>
        <v>923.29896881634284</v>
      </c>
      <c r="K88" s="79">
        <f t="shared" si="7"/>
        <v>0.10479479873127077</v>
      </c>
      <c r="L88" s="79">
        <f t="shared" si="7"/>
        <v>270.60663966579187</v>
      </c>
      <c r="M88" s="79">
        <f t="shared" si="7"/>
        <v>6.984293296637735E-2</v>
      </c>
      <c r="N88" s="79">
        <f>N$56 * N40 * N76 / hours_in_year / $H51</f>
        <v>155.82181226116342</v>
      </c>
      <c r="O88" s="79">
        <f t="shared" si="7"/>
        <v>66.719260556041235</v>
      </c>
      <c r="P88" s="79">
        <f t="shared" si="7"/>
        <v>200.59101740384287</v>
      </c>
      <c r="Q88" s="79">
        <f t="shared" si="7"/>
        <v>14.579679933737866</v>
      </c>
      <c r="R88" s="79">
        <f t="shared" si="7"/>
        <v>-0.50130642322151764</v>
      </c>
      <c r="S88" s="79">
        <f t="shared" si="7"/>
        <v>0</v>
      </c>
      <c r="T88" s="79">
        <f t="shared" si="7"/>
        <v>-4.8468452666181356</v>
      </c>
      <c r="U88" s="79">
        <f t="shared" si="7"/>
        <v>0</v>
      </c>
      <c r="V88" s="79">
        <f t="shared" si="7"/>
        <v>-1.2682297167447991</v>
      </c>
      <c r="W88" s="79">
        <f t="shared" si="7"/>
        <v>0</v>
      </c>
      <c r="X88" s="79">
        <f t="shared" si="7"/>
        <v>0</v>
      </c>
      <c r="Y88" s="79">
        <f t="shared" si="7"/>
        <v>0</v>
      </c>
      <c r="AQ88" s="3"/>
    </row>
    <row r="89" spans="5:43" x14ac:dyDescent="0.25">
      <c r="E89" s="27"/>
      <c r="F89" t="s">
        <v>198</v>
      </c>
      <c r="G89" t="s">
        <v>172</v>
      </c>
      <c r="J89" s="79">
        <f t="shared" ref="J89:Y89" si="8">J$56 * J41 * J77 / hours_in_year / $H52</f>
        <v>911.82393383105352</v>
      </c>
      <c r="K89" s="79">
        <f t="shared" si="8"/>
        <v>0.10349237771453412</v>
      </c>
      <c r="L89" s="79">
        <f t="shared" si="8"/>
        <v>267.24345963170458</v>
      </c>
      <c r="M89" s="79">
        <f t="shared" si="8"/>
        <v>6.8974904162779918E-2</v>
      </c>
      <c r="N89" s="79">
        <f t="shared" si="8"/>
        <v>153.88521229998258</v>
      </c>
      <c r="O89" s="79">
        <f t="shared" si="8"/>
        <v>65.890053684885842</v>
      </c>
      <c r="P89" s="79">
        <f t="shared" si="8"/>
        <v>0</v>
      </c>
      <c r="Q89" s="79">
        <f t="shared" si="8"/>
        <v>14.398479322706704</v>
      </c>
      <c r="R89" s="79">
        <f t="shared" si="8"/>
        <v>-0.49507603746446244</v>
      </c>
      <c r="S89" s="79">
        <f t="shared" si="8"/>
        <v>0</v>
      </c>
      <c r="T89" s="79">
        <f t="shared" si="8"/>
        <v>-4.7866072279316771</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898.93292628396046</v>
      </c>
      <c r="K90" s="72">
        <f t="shared" si="9"/>
        <v>0.10202924325108643</v>
      </c>
      <c r="L90" s="72">
        <f t="shared" si="9"/>
        <v>263.4652768847908</v>
      </c>
      <c r="M90" s="72">
        <f t="shared" si="9"/>
        <v>6.7999764141628463E-2</v>
      </c>
      <c r="N90" s="72">
        <f t="shared" si="9"/>
        <v>151.7096437943278</v>
      </c>
      <c r="O90" s="72">
        <f t="shared" si="9"/>
        <v>0</v>
      </c>
      <c r="P90" s="72">
        <f t="shared" si="9"/>
        <v>0</v>
      </c>
      <c r="Q90" s="72">
        <f t="shared" si="9"/>
        <v>14.194919294581728</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0.22048859711729085</v>
      </c>
      <c r="K93" s="114">
        <f>'Pseudo-load coefficients'!K283</f>
        <v>0.22048859711729085</v>
      </c>
      <c r="L93" s="114">
        <f>'Pseudo-load coefficients'!L283</f>
        <v>0.21074311076735208</v>
      </c>
      <c r="M93" s="114">
        <f>'Pseudo-load coefficients'!M283</f>
        <v>0.21074311076735208</v>
      </c>
      <c r="N93" s="114">
        <f>'Pseudo-load coefficients'!N283</f>
        <v>0.17680079580937344</v>
      </c>
      <c r="O93" s="114">
        <f>'Pseudo-load coefficients'!O283</f>
        <v>0.15575824135106212</v>
      </c>
      <c r="P93" s="114">
        <f>'Pseudo-load coefficients'!P283</f>
        <v>0.14614252326766752</v>
      </c>
      <c r="Q93" s="114">
        <f>'Pseudo-load coefficients'!Q283</f>
        <v>0.14249954242217427</v>
      </c>
      <c r="R93" s="114">
        <f>'Pseudo-load coefficients'!R283</f>
        <v>0.1354378460690587</v>
      </c>
      <c r="S93" s="114">
        <f>'Pseudo-load coefficients'!S283</f>
        <v>0.1354378460690587</v>
      </c>
      <c r="T93" s="114">
        <f>'Pseudo-load coefficients'!T283</f>
        <v>0.1354378460690587</v>
      </c>
      <c r="U93" s="114">
        <f>'Pseudo-load coefficients'!U283</f>
        <v>0.1354378460690587</v>
      </c>
      <c r="V93" s="114">
        <f>'Pseudo-load coefficients'!V283</f>
        <v>0.1354378460690587</v>
      </c>
      <c r="W93" s="114">
        <f>'Pseudo-load coefficients'!W283</f>
        <v>0.1354378460690587</v>
      </c>
      <c r="X93" s="114">
        <f>'Pseudo-load coefficients'!X283</f>
        <v>0.1354378460690587</v>
      </c>
      <c r="Y93" s="114">
        <f>'Pseudo-load coefficients'!Y283</f>
        <v>0.1354378460690587</v>
      </c>
      <c r="AQ93" s="3"/>
    </row>
    <row r="94" spans="5:43" x14ac:dyDescent="0.25">
      <c r="E94" s="27"/>
      <c r="F94" t="s">
        <v>192</v>
      </c>
      <c r="G94" t="s">
        <v>283</v>
      </c>
      <c r="J94" s="110">
        <f>'Pseudo-load coefficients'!J284</f>
        <v>0.38811929120088451</v>
      </c>
      <c r="K94" s="110">
        <f>'Pseudo-load coefficients'!K284</f>
        <v>0.38811929120088451</v>
      </c>
      <c r="L94" s="110">
        <f>'Pseudo-load coefficients'!L284</f>
        <v>0.37096461153037963</v>
      </c>
      <c r="M94" s="110">
        <f>'Pseudo-load coefficients'!M284</f>
        <v>0.37096461153037963</v>
      </c>
      <c r="N94" s="110">
        <f>'Pseudo-load coefficients'!N284</f>
        <v>0.31121699920283596</v>
      </c>
      <c r="O94" s="110">
        <f>'Pseudo-load coefficients'!O284</f>
        <v>0.27417643824778903</v>
      </c>
      <c r="P94" s="110">
        <f>'Pseudo-load coefficients'!P284</f>
        <v>0.25725018566281138</v>
      </c>
      <c r="Q94" s="110">
        <f>'Pseudo-load coefficients'!Q284</f>
        <v>0.3983797111767452</v>
      </c>
      <c r="R94" s="110">
        <f>'Pseudo-load coefficients'!R284</f>
        <v>0.23840707186383248</v>
      </c>
      <c r="S94" s="110">
        <f>'Pseudo-load coefficients'!S284</f>
        <v>0.23840707186383248</v>
      </c>
      <c r="T94" s="110">
        <f>'Pseudo-load coefficients'!T284</f>
        <v>0.23840707186383248</v>
      </c>
      <c r="U94" s="110">
        <f>'Pseudo-load coefficients'!U284</f>
        <v>0.23840707186383248</v>
      </c>
      <c r="V94" s="110">
        <f>'Pseudo-load coefficients'!V284</f>
        <v>0.23840707186383248</v>
      </c>
      <c r="W94" s="110">
        <f>'Pseudo-load coefficients'!W284</f>
        <v>0.23840707186383248</v>
      </c>
      <c r="X94" s="110">
        <f>'Pseudo-load coefficients'!X284</f>
        <v>0.23840707186383248</v>
      </c>
      <c r="Y94" s="110">
        <f>'Pseudo-load coefficients'!Y284</f>
        <v>0.23840707186383248</v>
      </c>
      <c r="AQ94" s="3"/>
    </row>
    <row r="95" spans="5:43" x14ac:dyDescent="0.25">
      <c r="E95" s="27"/>
      <c r="F95" t="s">
        <v>193</v>
      </c>
      <c r="G95" t="s">
        <v>283</v>
      </c>
      <c r="J95" s="110">
        <f>'Pseudo-load coefficients'!J285</f>
        <v>0.38811929120088451</v>
      </c>
      <c r="K95" s="110">
        <f>'Pseudo-load coefficients'!K285</f>
        <v>0.38811929120088451</v>
      </c>
      <c r="L95" s="110">
        <f>'Pseudo-load coefficients'!L285</f>
        <v>0.37096461153037963</v>
      </c>
      <c r="M95" s="110">
        <f>'Pseudo-load coefficients'!M285</f>
        <v>0.37096461153037963</v>
      </c>
      <c r="N95" s="110">
        <f>'Pseudo-load coefficients'!N285</f>
        <v>0.31121699920283596</v>
      </c>
      <c r="O95" s="110">
        <f>'Pseudo-load coefficients'!O285</f>
        <v>0.27417643824778903</v>
      </c>
      <c r="P95" s="110">
        <f>'Pseudo-load coefficients'!P285</f>
        <v>0.25725018566281138</v>
      </c>
      <c r="Q95" s="110">
        <f>'Pseudo-load coefficients'!Q285</f>
        <v>0.3983797111767452</v>
      </c>
      <c r="R95" s="110">
        <f>'Pseudo-load coefficients'!R285</f>
        <v>0.23840707186383248</v>
      </c>
      <c r="S95" s="110">
        <f>'Pseudo-load coefficients'!S285</f>
        <v>0.23840707186383248</v>
      </c>
      <c r="T95" s="110">
        <f>'Pseudo-load coefficients'!T285</f>
        <v>0.23840707186383248</v>
      </c>
      <c r="U95" s="110">
        <f>'Pseudo-load coefficients'!U285</f>
        <v>0.23840707186383248</v>
      </c>
      <c r="V95" s="110">
        <f>'Pseudo-load coefficients'!V285</f>
        <v>0.23840707186383248</v>
      </c>
      <c r="W95" s="110">
        <f>'Pseudo-load coefficients'!W285</f>
        <v>0.23840707186383248</v>
      </c>
      <c r="X95" s="110">
        <f>'Pseudo-load coefficients'!X285</f>
        <v>0.23840707186383248</v>
      </c>
      <c r="Y95" s="110">
        <f>'Pseudo-load coefficients'!Y285</f>
        <v>0.23840707186383248</v>
      </c>
      <c r="AQ95" s="3"/>
    </row>
    <row r="96" spans="5:43" x14ac:dyDescent="0.25">
      <c r="E96" s="27"/>
      <c r="F96" t="s">
        <v>194</v>
      </c>
      <c r="G96" t="s">
        <v>283</v>
      </c>
      <c r="J96" s="110">
        <f>'Pseudo-load coefficients'!J286</f>
        <v>1.2911095474864147</v>
      </c>
      <c r="K96" s="110">
        <f>'Pseudo-load coefficients'!K286</f>
        <v>1.2911095474864147</v>
      </c>
      <c r="L96" s="110">
        <f>'Pseudo-load coefficients'!L286</f>
        <v>1.2340431475192042</v>
      </c>
      <c r="M96" s="110">
        <f>'Pseudo-load coefficients'!M286</f>
        <v>1.2340431475192042</v>
      </c>
      <c r="N96" s="110">
        <f>'Pseudo-load coefficients'!N286</f>
        <v>1.0352879852160715</v>
      </c>
      <c r="O96" s="110">
        <f>'Pseudo-load coefficients'!O286</f>
        <v>0.9120696268980848</v>
      </c>
      <c r="P96" s="110">
        <f>'Pseudo-load coefficients'!P286</f>
        <v>0.85576310771421837</v>
      </c>
      <c r="Q96" s="110">
        <f>'Pseudo-load coefficients'!Q286</f>
        <v>1.0575247841758726</v>
      </c>
      <c r="R96" s="110">
        <f>'Pseudo-load coefficients'!R286</f>
        <v>0.79307999795443418</v>
      </c>
      <c r="S96" s="110">
        <f>'Pseudo-load coefficients'!S286</f>
        <v>0.79307999795443418</v>
      </c>
      <c r="T96" s="110">
        <f>'Pseudo-load coefficients'!T286</f>
        <v>0.79307999795443418</v>
      </c>
      <c r="U96" s="110">
        <f>'Pseudo-load coefficients'!U286</f>
        <v>0.79307999795443418</v>
      </c>
      <c r="V96" s="110">
        <f>'Pseudo-load coefficients'!V286</f>
        <v>0.79307999795443418</v>
      </c>
      <c r="W96" s="110">
        <f>'Pseudo-load coefficients'!W286</f>
        <v>0.79307999795443418</v>
      </c>
      <c r="X96" s="110">
        <f>'Pseudo-load coefficients'!X286</f>
        <v>0.79307999795443418</v>
      </c>
      <c r="Y96" s="110">
        <f>'Pseudo-load coefficients'!Y286</f>
        <v>0.79307999795443418</v>
      </c>
      <c r="AQ96" s="3"/>
    </row>
    <row r="97" spans="5:43" x14ac:dyDescent="0.25">
      <c r="E97" s="27"/>
      <c r="F97" t="s">
        <v>195</v>
      </c>
      <c r="G97" t="s">
        <v>283</v>
      </c>
      <c r="J97" s="110">
        <f>'Pseudo-load coefficients'!J287</f>
        <v>1.2911095474864147</v>
      </c>
      <c r="K97" s="110">
        <f>'Pseudo-load coefficients'!K287</f>
        <v>1.2911095474864147</v>
      </c>
      <c r="L97" s="110">
        <f>'Pseudo-load coefficients'!L287</f>
        <v>1.2340431475192042</v>
      </c>
      <c r="M97" s="110">
        <f>'Pseudo-load coefficients'!M287</f>
        <v>1.2340431475192042</v>
      </c>
      <c r="N97" s="110">
        <f>'Pseudo-load coefficients'!N287</f>
        <v>1.0352879852160715</v>
      </c>
      <c r="O97" s="110">
        <f>'Pseudo-load coefficients'!O287</f>
        <v>0.9120696268980848</v>
      </c>
      <c r="P97" s="110">
        <f>'Pseudo-load coefficients'!P287</f>
        <v>0.85576310771421837</v>
      </c>
      <c r="Q97" s="110">
        <f>'Pseudo-load coefficients'!Q287</f>
        <v>1.0575247841758726</v>
      </c>
      <c r="R97" s="110">
        <f>'Pseudo-load coefficients'!R287</f>
        <v>0.79307999795443418</v>
      </c>
      <c r="S97" s="110">
        <f>'Pseudo-load coefficients'!S287</f>
        <v>0.79307999795443418</v>
      </c>
      <c r="T97" s="110">
        <f>'Pseudo-load coefficients'!T287</f>
        <v>0.79307999795443418</v>
      </c>
      <c r="U97" s="110">
        <f>'Pseudo-load coefficients'!U287</f>
        <v>0.79307999795443418</v>
      </c>
      <c r="V97" s="110">
        <f>'Pseudo-load coefficients'!V287</f>
        <v>0.79307999795443418</v>
      </c>
      <c r="W97" s="110">
        <f>'Pseudo-load coefficients'!W287</f>
        <v>0.79307999795443418</v>
      </c>
      <c r="X97" s="110">
        <f>'Pseudo-load coefficients'!X287</f>
        <v>0.79307999795443418</v>
      </c>
      <c r="Y97" s="110">
        <f>'Pseudo-load coefficients'!Y287</f>
        <v>0.79307999795443418</v>
      </c>
      <c r="AQ97" s="3"/>
    </row>
    <row r="98" spans="5:43" x14ac:dyDescent="0.25">
      <c r="E98" s="27"/>
      <c r="F98" t="s">
        <v>196</v>
      </c>
      <c r="G98" t="s">
        <v>283</v>
      </c>
      <c r="J98" s="110">
        <f>'Pseudo-load coefficients'!J288</f>
        <v>0.38811929120088451</v>
      </c>
      <c r="K98" s="110">
        <f>'Pseudo-load coefficients'!K288</f>
        <v>0.38811929120088451</v>
      </c>
      <c r="L98" s="110">
        <f>'Pseudo-load coefficients'!L288</f>
        <v>0.37096461153037963</v>
      </c>
      <c r="M98" s="110">
        <f>'Pseudo-load coefficients'!M288</f>
        <v>0.37096461153037963</v>
      </c>
      <c r="N98" s="110">
        <f>'Pseudo-load coefficients'!N288</f>
        <v>0.31121699920283596</v>
      </c>
      <c r="O98" s="110">
        <f>'Pseudo-load coefficients'!O288</f>
        <v>0.27417643824778903</v>
      </c>
      <c r="P98" s="110">
        <f>'Pseudo-load coefficients'!P288</f>
        <v>0.25725018566281138</v>
      </c>
      <c r="Q98" s="110">
        <f>'Pseudo-load coefficients'!Q288</f>
        <v>0.3983797111767452</v>
      </c>
      <c r="R98" s="110">
        <f>'Pseudo-load coefficients'!R288</f>
        <v>0.23840707186383248</v>
      </c>
      <c r="S98" s="110">
        <f>'Pseudo-load coefficients'!S288</f>
        <v>0.23840707186383248</v>
      </c>
      <c r="T98" s="110">
        <f>'Pseudo-load coefficients'!T288</f>
        <v>0.23840707186383248</v>
      </c>
      <c r="U98" s="110">
        <f>'Pseudo-load coefficients'!U288</f>
        <v>0.23840707186383248</v>
      </c>
      <c r="V98" s="110">
        <f>'Pseudo-load coefficients'!V288</f>
        <v>0.23840707186383248</v>
      </c>
      <c r="W98" s="110">
        <f>'Pseudo-load coefficients'!W288</f>
        <v>0.23840707186383248</v>
      </c>
      <c r="X98" s="110">
        <f>'Pseudo-load coefficients'!X288</f>
        <v>0.23840707186383248</v>
      </c>
      <c r="Y98" s="110">
        <f>'Pseudo-load coefficients'!Y288</f>
        <v>0.23840707186383248</v>
      </c>
      <c r="AQ98" s="3"/>
    </row>
    <row r="99" spans="5:43" x14ac:dyDescent="0.25">
      <c r="E99" s="27"/>
      <c r="F99" t="s">
        <v>197</v>
      </c>
      <c r="G99" t="s">
        <v>283</v>
      </c>
      <c r="J99" s="110">
        <f>'Pseudo-load coefficients'!J289</f>
        <v>1.2911095474864147</v>
      </c>
      <c r="K99" s="110">
        <f>'Pseudo-load coefficients'!K289</f>
        <v>1.2911095474864147</v>
      </c>
      <c r="L99" s="110">
        <f>'Pseudo-load coefficients'!L289</f>
        <v>1.2340431475192042</v>
      </c>
      <c r="M99" s="110">
        <f>'Pseudo-load coefficients'!M289</f>
        <v>1.2340431475192042</v>
      </c>
      <c r="N99" s="110">
        <f>'Pseudo-load coefficients'!N289</f>
        <v>1.0352879852160715</v>
      </c>
      <c r="O99" s="110">
        <f>'Pseudo-load coefficients'!O289</f>
        <v>0.9120696268980848</v>
      </c>
      <c r="P99" s="110">
        <f>'Pseudo-load coefficients'!P289</f>
        <v>0.85576310771421837</v>
      </c>
      <c r="Q99" s="110">
        <f>'Pseudo-load coefficients'!Q289</f>
        <v>1.0575247841758726</v>
      </c>
      <c r="R99" s="110">
        <f>'Pseudo-load coefficients'!R289</f>
        <v>0.79307999795443418</v>
      </c>
      <c r="S99" s="110">
        <f>'Pseudo-load coefficients'!S289</f>
        <v>0.79307999795443418</v>
      </c>
      <c r="T99" s="110">
        <f>'Pseudo-load coefficients'!T289</f>
        <v>0.79307999795443418</v>
      </c>
      <c r="U99" s="110">
        <f>'Pseudo-load coefficients'!U289</f>
        <v>0.79307999795443418</v>
      </c>
      <c r="V99" s="110">
        <f>'Pseudo-load coefficients'!V289</f>
        <v>0.79307999795443418</v>
      </c>
      <c r="W99" s="110">
        <f>'Pseudo-load coefficients'!W289</f>
        <v>0.79307999795443418</v>
      </c>
      <c r="X99" s="110">
        <f>'Pseudo-load coefficients'!X289</f>
        <v>0.79307999795443418</v>
      </c>
      <c r="Y99" s="110">
        <f>'Pseudo-load coefficients'!Y289</f>
        <v>0.79307999795443418</v>
      </c>
      <c r="AQ99" s="3"/>
    </row>
    <row r="100" spans="5:43" x14ac:dyDescent="0.25">
      <c r="E100" s="27"/>
      <c r="F100" t="s">
        <v>198</v>
      </c>
      <c r="G100" t="s">
        <v>283</v>
      </c>
      <c r="J100" s="110">
        <f>'Pseudo-load coefficients'!J290</f>
        <v>1.2911095474864147</v>
      </c>
      <c r="K100" s="110">
        <f>'Pseudo-load coefficients'!K290</f>
        <v>1.2911095474864147</v>
      </c>
      <c r="L100" s="110">
        <f>'Pseudo-load coefficients'!L290</f>
        <v>1.2340431475192042</v>
      </c>
      <c r="M100" s="110">
        <f>'Pseudo-load coefficients'!M290</f>
        <v>1.2340431475192042</v>
      </c>
      <c r="N100" s="110">
        <f>'Pseudo-load coefficients'!N290</f>
        <v>1.0352879852160715</v>
      </c>
      <c r="O100" s="110">
        <f>'Pseudo-load coefficients'!O290</f>
        <v>0.9120696268980848</v>
      </c>
      <c r="P100" s="110">
        <f>'Pseudo-load coefficients'!P290</f>
        <v>0.85576310771421837</v>
      </c>
      <c r="Q100" s="110">
        <f>'Pseudo-load coefficients'!Q290</f>
        <v>1.0575247841758726</v>
      </c>
      <c r="R100" s="110">
        <f>'Pseudo-load coefficients'!R290</f>
        <v>0.79307999795443418</v>
      </c>
      <c r="S100" s="110">
        <f>'Pseudo-load coefficients'!S290</f>
        <v>0.79307999795443418</v>
      </c>
      <c r="T100" s="110">
        <f>'Pseudo-load coefficients'!T290</f>
        <v>0.79307999795443418</v>
      </c>
      <c r="U100" s="110">
        <f>'Pseudo-load coefficients'!U290</f>
        <v>0.79307999795443418</v>
      </c>
      <c r="V100" s="110">
        <f>'Pseudo-load coefficients'!V290</f>
        <v>0.79307999795443418</v>
      </c>
      <c r="W100" s="110">
        <f>'Pseudo-load coefficients'!W290</f>
        <v>0.79307999795443418</v>
      </c>
      <c r="X100" s="110">
        <f>'Pseudo-load coefficients'!X290</f>
        <v>0.79307999795443418</v>
      </c>
      <c r="Y100" s="110">
        <f>'Pseudo-load coefficients'!Y290</f>
        <v>0.79307999795443418</v>
      </c>
      <c r="AQ100" s="3"/>
    </row>
    <row r="101" spans="5:43" x14ac:dyDescent="0.25">
      <c r="E101" s="27"/>
      <c r="F101" s="28" t="s">
        <v>199</v>
      </c>
      <c r="G101" s="28" t="s">
        <v>283</v>
      </c>
      <c r="H101" s="28"/>
      <c r="I101" s="28"/>
      <c r="J101" s="115">
        <f>'Pseudo-load coefficients'!J291</f>
        <v>1.2911095474864147</v>
      </c>
      <c r="K101" s="115">
        <f>'Pseudo-load coefficients'!K291</f>
        <v>1.2911095474864147</v>
      </c>
      <c r="L101" s="115">
        <f>'Pseudo-load coefficients'!L291</f>
        <v>1.2340431475192042</v>
      </c>
      <c r="M101" s="115">
        <f>'Pseudo-load coefficients'!M291</f>
        <v>1.2340431475192042</v>
      </c>
      <c r="N101" s="115">
        <f>'Pseudo-load coefficients'!N291</f>
        <v>1.0352879852160715</v>
      </c>
      <c r="O101" s="115">
        <f>'Pseudo-load coefficients'!O291</f>
        <v>0.9120696268980848</v>
      </c>
      <c r="P101" s="115">
        <f>'Pseudo-load coefficients'!P291</f>
        <v>0.85576310771421837</v>
      </c>
      <c r="Q101" s="115">
        <f>'Pseudo-load coefficients'!Q291</f>
        <v>1.0575247841758726</v>
      </c>
      <c r="R101" s="115">
        <f>'Pseudo-load coefficients'!R291</f>
        <v>0.79307999795443418</v>
      </c>
      <c r="S101" s="115">
        <f>'Pseudo-load coefficients'!S291</f>
        <v>0.79307999795443418</v>
      </c>
      <c r="T101" s="115">
        <f>'Pseudo-load coefficients'!T291</f>
        <v>0.79307999795443418</v>
      </c>
      <c r="U101" s="115">
        <f>'Pseudo-load coefficients'!U291</f>
        <v>0.79307999795443418</v>
      </c>
      <c r="V101" s="115">
        <f>'Pseudo-load coefficients'!V291</f>
        <v>0.79307999795443418</v>
      </c>
      <c r="W101" s="115">
        <f>'Pseudo-load coefficients'!W291</f>
        <v>0.79307999795443418</v>
      </c>
      <c r="X101" s="115">
        <f>'Pseudo-load coefficients'!X291</f>
        <v>0.79307999795443418</v>
      </c>
      <c r="Y101" s="115">
        <f>'Pseudo-load coefficients'!Y291</f>
        <v>0.79307999795443418</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62.386266786400491</v>
      </c>
      <c r="K105" s="148">
        <f t="shared" si="10"/>
        <v>9.723205721393606E-2</v>
      </c>
      <c r="L105" s="148">
        <f t="shared" si="10"/>
        <v>27.506253658691396</v>
      </c>
      <c r="M105" s="148">
        <f t="shared" si="10"/>
        <v>5.4170798472463817E-2</v>
      </c>
      <c r="N105" s="148">
        <f t="shared" si="10"/>
        <v>14.044512486142938</v>
      </c>
      <c r="O105" s="148">
        <f t="shared" si="10"/>
        <v>6.095191152048332</v>
      </c>
      <c r="P105" s="148">
        <f t="shared" si="10"/>
        <v>17.57384670097742</v>
      </c>
      <c r="Q105" s="148">
        <f t="shared" si="10"/>
        <v>0.60671017896257351</v>
      </c>
      <c r="R105" s="148">
        <f t="shared" si="10"/>
        <v>-5.5607807631098211E-2</v>
      </c>
      <c r="S105" s="148">
        <f t="shared" si="10"/>
        <v>0</v>
      </c>
      <c r="T105" s="148">
        <f t="shared" si="10"/>
        <v>-0.57319413614322268</v>
      </c>
      <c r="U105" s="148">
        <f t="shared" si="10"/>
        <v>0</v>
      </c>
      <c r="V105" s="148">
        <f t="shared" si="10"/>
        <v>-0.12982184544487374</v>
      </c>
      <c r="W105" s="148">
        <f t="shared" si="10"/>
        <v>0</v>
      </c>
      <c r="X105" s="148">
        <f t="shared" si="10"/>
        <v>-5.0008822932525776</v>
      </c>
      <c r="Y105" s="148">
        <f t="shared" si="10"/>
        <v>0</v>
      </c>
      <c r="AQ105" s="3"/>
    </row>
    <row r="106" spans="5:43" x14ac:dyDescent="0.25">
      <c r="E106" s="27"/>
      <c r="F106" t="s">
        <v>192</v>
      </c>
      <c r="G106" t="s">
        <v>172</v>
      </c>
      <c r="J106" s="79">
        <f t="shared" ref="J106:Y106" si="11">J$57 * J35 * J94 / hours_in_year / $H46</f>
        <v>109.70691835105714</v>
      </c>
      <c r="K106" s="79">
        <f t="shared" si="11"/>
        <v>0.17098361404436357</v>
      </c>
      <c r="L106" s="79">
        <f t="shared" si="11"/>
        <v>48.370041672942875</v>
      </c>
      <c r="M106" s="79">
        <f t="shared" si="11"/>
        <v>9.5259929326715967E-2</v>
      </c>
      <c r="N106" s="79">
        <f t="shared" si="11"/>
        <v>24.697425634924485</v>
      </c>
      <c r="O106" s="79">
        <f t="shared" si="11"/>
        <v>10.718458925284146</v>
      </c>
      <c r="P106" s="79">
        <f t="shared" si="11"/>
        <v>30.90379765372338</v>
      </c>
      <c r="Q106" s="79">
        <f t="shared" si="11"/>
        <v>1.694458537848829</v>
      </c>
      <c r="R106" s="79">
        <f t="shared" si="11"/>
        <v>-9.7786925323700188E-2</v>
      </c>
      <c r="S106" s="79">
        <f t="shared" si="11"/>
        <v>0</v>
      </c>
      <c r="T106" s="79">
        <f t="shared" si="11"/>
        <v>-1.0079680277787857</v>
      </c>
      <c r="U106" s="79">
        <f t="shared" si="11"/>
        <v>0</v>
      </c>
      <c r="V106" s="79">
        <f t="shared" si="11"/>
        <v>-0.22829310571135181</v>
      </c>
      <c r="W106" s="79">
        <f t="shared" si="11"/>
        <v>0</v>
      </c>
      <c r="X106" s="79">
        <f t="shared" si="11"/>
        <v>-8.7941050761624275</v>
      </c>
      <c r="Y106" s="79">
        <f t="shared" si="11"/>
        <v>0</v>
      </c>
      <c r="AQ106" s="3"/>
    </row>
    <row r="107" spans="5:43" x14ac:dyDescent="0.25">
      <c r="E107" s="27"/>
      <c r="F107" t="s">
        <v>193</v>
      </c>
      <c r="G107" t="s">
        <v>172</v>
      </c>
      <c r="J107" s="79">
        <f t="shared" ref="J107:Y107" si="12">J$57 * J36 * J95 / hours_in_year / $H47</f>
        <v>109.3791088340719</v>
      </c>
      <c r="K107" s="79">
        <f t="shared" si="12"/>
        <v>0.17047270683108359</v>
      </c>
      <c r="L107" s="79">
        <f t="shared" si="12"/>
        <v>48.225509675912164</v>
      </c>
      <c r="M107" s="79">
        <f t="shared" si="12"/>
        <v>9.4975288103628153E-2</v>
      </c>
      <c r="N107" s="79">
        <f t="shared" si="12"/>
        <v>24.623628546373912</v>
      </c>
      <c r="O107" s="79">
        <f t="shared" si="12"/>
        <v>10.686431657579112</v>
      </c>
      <c r="P107" s="79">
        <f t="shared" si="12"/>
        <v>30.811455628861655</v>
      </c>
      <c r="Q107" s="79">
        <f t="shared" si="12"/>
        <v>1.6893954147277666</v>
      </c>
      <c r="R107" s="79">
        <f t="shared" si="12"/>
        <v>-9.7494733315760834E-2</v>
      </c>
      <c r="S107" s="79">
        <f t="shared" si="12"/>
        <v>0</v>
      </c>
      <c r="T107" s="79">
        <f t="shared" si="12"/>
        <v>-1.004956171122076</v>
      </c>
      <c r="U107" s="79">
        <f t="shared" si="12"/>
        <v>0</v>
      </c>
      <c r="V107" s="79">
        <f t="shared" si="12"/>
        <v>-0.22761095499707482</v>
      </c>
      <c r="W107" s="79">
        <f t="shared" si="12"/>
        <v>0</v>
      </c>
      <c r="X107" s="79">
        <f t="shared" si="12"/>
        <v>-8.7678278697595502</v>
      </c>
      <c r="Y107" s="79">
        <f t="shared" si="12"/>
        <v>0</v>
      </c>
      <c r="AQ107" s="3"/>
    </row>
    <row r="108" spans="5:43" x14ac:dyDescent="0.25">
      <c r="E108" s="27"/>
      <c r="F108" t="s">
        <v>194</v>
      </c>
      <c r="G108" t="s">
        <v>172</v>
      </c>
      <c r="J108" s="79">
        <f t="shared" ref="J108:Y108" si="13">J$57 * J37 * J96 / hours_in_year / $H48</f>
        <v>361.33896888961323</v>
      </c>
      <c r="K108" s="79">
        <f t="shared" si="13"/>
        <v>0.56316450889730574</v>
      </c>
      <c r="L108" s="79">
        <f t="shared" si="13"/>
        <v>159.31521225780912</v>
      </c>
      <c r="M108" s="79">
        <f t="shared" si="13"/>
        <v>0.31375527775984868</v>
      </c>
      <c r="N108" s="79">
        <f t="shared" si="13"/>
        <v>81.345301165006447</v>
      </c>
      <c r="O108" s="79">
        <f t="shared" si="13"/>
        <v>35.303123580177797</v>
      </c>
      <c r="P108" s="79">
        <f t="shared" si="13"/>
        <v>101.78707548084229</v>
      </c>
      <c r="Q108" s="79">
        <f t="shared" si="13"/>
        <v>4.453559000682966</v>
      </c>
      <c r="R108" s="79">
        <f t="shared" si="13"/>
        <v>-0.32207838209695699</v>
      </c>
      <c r="S108" s="79">
        <f t="shared" si="13"/>
        <v>0</v>
      </c>
      <c r="T108" s="79">
        <f t="shared" si="13"/>
        <v>-3.3199194116983763</v>
      </c>
      <c r="U108" s="79">
        <f t="shared" si="13"/>
        <v>0</v>
      </c>
      <c r="V108" s="79">
        <f t="shared" si="13"/>
        <v>-0.75192336693278794</v>
      </c>
      <c r="W108" s="79">
        <f t="shared" si="13"/>
        <v>0</v>
      </c>
      <c r="X108" s="79">
        <f t="shared" si="13"/>
        <v>-28.964926809438772</v>
      </c>
      <c r="Y108" s="79">
        <f t="shared" si="13"/>
        <v>0</v>
      </c>
      <c r="AQ108" s="3"/>
    </row>
    <row r="109" spans="5:43" x14ac:dyDescent="0.25">
      <c r="E109" s="27"/>
      <c r="F109" t="s">
        <v>195</v>
      </c>
      <c r="G109" t="s">
        <v>172</v>
      </c>
      <c r="J109" s="79">
        <f t="shared" ref="J109:Y109" si="14">J$57 * J38 * J97 / hours_in_year / $H49</f>
        <v>359.56072593247927</v>
      </c>
      <c r="K109" s="79">
        <f t="shared" si="14"/>
        <v>0.56039303001493712</v>
      </c>
      <c r="L109" s="79">
        <f t="shared" si="14"/>
        <v>158.53118070142224</v>
      </c>
      <c r="M109" s="79">
        <f t="shared" si="14"/>
        <v>0.31221120651103051</v>
      </c>
      <c r="N109" s="79">
        <f t="shared" si="14"/>
        <v>80.944979801005431</v>
      </c>
      <c r="O109" s="79">
        <f t="shared" si="14"/>
        <v>35.129387735787155</v>
      </c>
      <c r="P109" s="79">
        <f t="shared" si="14"/>
        <v>101.28615483379089</v>
      </c>
      <c r="Q109" s="79">
        <f t="shared" si="14"/>
        <v>4.4316418796166115</v>
      </c>
      <c r="R109" s="79">
        <f t="shared" si="14"/>
        <v>-0.32049335068899948</v>
      </c>
      <c r="S109" s="79">
        <f t="shared" si="14"/>
        <v>0</v>
      </c>
      <c r="T109" s="79">
        <f t="shared" si="14"/>
        <v>-3.303581225617183</v>
      </c>
      <c r="U109" s="79">
        <f t="shared" si="14"/>
        <v>0</v>
      </c>
      <c r="V109" s="79">
        <f t="shared" si="14"/>
        <v>-0.74822295666244931</v>
      </c>
      <c r="W109" s="79">
        <f t="shared" si="14"/>
        <v>0</v>
      </c>
      <c r="X109" s="79">
        <f t="shared" si="14"/>
        <v>-28.822382878289954</v>
      </c>
      <c r="Y109" s="79">
        <f t="shared" si="14"/>
        <v>0</v>
      </c>
      <c r="AQ109" s="3"/>
    </row>
    <row r="110" spans="5:43" x14ac:dyDescent="0.25">
      <c r="E110" s="27"/>
      <c r="F110" t="s">
        <v>196</v>
      </c>
      <c r="G110" t="s">
        <v>172</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197</v>
      </c>
      <c r="G111" t="s">
        <v>172</v>
      </c>
      <c r="J111" s="79">
        <f t="shared" ref="J111:Y111" si="16">J$57 * J40 * J99 / hours_in_year / $H51</f>
        <v>353.64346325982473</v>
      </c>
      <c r="K111" s="79">
        <f t="shared" si="16"/>
        <v>0.55117068586173878</v>
      </c>
      <c r="L111" s="79">
        <f t="shared" si="16"/>
        <v>155.92224549142787</v>
      </c>
      <c r="M111" s="79">
        <f t="shared" si="16"/>
        <v>0.30707317116670574</v>
      </c>
      <c r="N111" s="79">
        <f t="shared" si="16"/>
        <v>79.612874615509696</v>
      </c>
      <c r="O111" s="79">
        <f t="shared" si="16"/>
        <v>34.551266156398597</v>
      </c>
      <c r="P111" s="79">
        <f t="shared" si="16"/>
        <v>99.619296525780783</v>
      </c>
      <c r="Q111" s="79">
        <f t="shared" si="16"/>
        <v>4.358710696699398</v>
      </c>
      <c r="R111" s="79">
        <f t="shared" si="16"/>
        <v>-0.31521901674736058</v>
      </c>
      <c r="S111" s="79">
        <f t="shared" si="16"/>
        <v>0</v>
      </c>
      <c r="T111" s="79">
        <f t="shared" si="16"/>
        <v>-3.2492144484289045</v>
      </c>
      <c r="U111" s="79">
        <f t="shared" si="16"/>
        <v>0</v>
      </c>
      <c r="V111" s="79">
        <f t="shared" si="16"/>
        <v>-0.73590951013460659</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349.24827681395692</v>
      </c>
      <c r="K112" s="79">
        <f t="shared" si="17"/>
        <v>0.54432057217512053</v>
      </c>
      <c r="L112" s="79">
        <f t="shared" si="17"/>
        <v>153.98439731610421</v>
      </c>
      <c r="M112" s="79">
        <f t="shared" si="17"/>
        <v>0.30325677420191871</v>
      </c>
      <c r="N112" s="79">
        <f t="shared" si="17"/>
        <v>78.623422062926878</v>
      </c>
      <c r="O112" s="79">
        <f t="shared" si="17"/>
        <v>34.121852714684266</v>
      </c>
      <c r="P112" s="79">
        <f t="shared" si="17"/>
        <v>0</v>
      </c>
      <c r="Q112" s="79">
        <f t="shared" si="17"/>
        <v>4.3045393400482581</v>
      </c>
      <c r="R112" s="79">
        <f t="shared" si="17"/>
        <v>-0.31130138078396125</v>
      </c>
      <c r="S112" s="79">
        <f t="shared" si="17"/>
        <v>0</v>
      </c>
      <c r="T112" s="79">
        <f t="shared" si="17"/>
        <v>-3.2088322420908777</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344.31074226899051</v>
      </c>
      <c r="K113" s="72">
        <f t="shared" si="18"/>
        <v>0.53662518237057122</v>
      </c>
      <c r="L113" s="72">
        <f t="shared" si="18"/>
        <v>151.80742657176719</v>
      </c>
      <c r="M113" s="72">
        <f t="shared" si="18"/>
        <v>0.29896944940170311</v>
      </c>
      <c r="N113" s="72">
        <f t="shared" si="18"/>
        <v>77.511875096910003</v>
      </c>
      <c r="O113" s="72">
        <f t="shared" si="18"/>
        <v>0</v>
      </c>
      <c r="P113" s="72">
        <f t="shared" si="18"/>
        <v>0</v>
      </c>
      <c r="Q113" s="72">
        <f t="shared" si="18"/>
        <v>4.2436834587092163</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5.1326444401486064E-3</v>
      </c>
      <c r="K117" s="110">
        <f>'Pseudo-load coefficients'!K295</f>
        <v>5.1326444401486064E-3</v>
      </c>
      <c r="L117" s="110">
        <f>'Pseudo-load coefficients'!L295</f>
        <v>4.9057841082106755E-3</v>
      </c>
      <c r="M117" s="110">
        <f>'Pseudo-load coefficients'!M295</f>
        <v>4.9057841082106755E-3</v>
      </c>
      <c r="N117" s="110">
        <f>'Pseudo-load coefficients'!N295</f>
        <v>4.1156578321467595E-3</v>
      </c>
      <c r="O117" s="110">
        <f>'Pseudo-load coefficients'!O295</f>
        <v>3.6258186678587209E-3</v>
      </c>
      <c r="P117" s="110">
        <f>'Pseudo-load coefficients'!P295</f>
        <v>3.4019791468855921E-3</v>
      </c>
      <c r="Q117" s="110">
        <f>'Pseudo-load coefficients'!Q295</f>
        <v>3.6703134176783144E-3</v>
      </c>
      <c r="R117" s="110">
        <f>'Pseudo-load coefficients'!R295</f>
        <v>3.1527902880268384E-3</v>
      </c>
      <c r="S117" s="110">
        <f>'Pseudo-load coefficients'!S295</f>
        <v>3.1527902880268384E-3</v>
      </c>
      <c r="T117" s="110">
        <f>'Pseudo-load coefficients'!T295</f>
        <v>3.1527902880268384E-3</v>
      </c>
      <c r="U117" s="110">
        <f>'Pseudo-load coefficients'!U295</f>
        <v>3.1527902880268384E-3</v>
      </c>
      <c r="V117" s="110">
        <f>'Pseudo-load coefficients'!V295</f>
        <v>3.1527902880268384E-3</v>
      </c>
      <c r="W117" s="110">
        <f>'Pseudo-load coefficients'!W295</f>
        <v>3.1527902880268384E-3</v>
      </c>
      <c r="X117" s="110">
        <f>'Pseudo-load coefficients'!X295</f>
        <v>3.1527902880268384E-3</v>
      </c>
      <c r="Y117" s="110">
        <f>'Pseudo-load coefficients'!Y295</f>
        <v>3.1527902880268384E-3</v>
      </c>
      <c r="AQ117" s="3"/>
    </row>
    <row r="118" spans="5:43" x14ac:dyDescent="0.25">
      <c r="E118" s="27"/>
      <c r="F118" t="s">
        <v>193</v>
      </c>
      <c r="G118" t="s">
        <v>283</v>
      </c>
      <c r="J118" s="110">
        <f>'Pseudo-load coefficients'!J296</f>
        <v>5.1326444401486064E-3</v>
      </c>
      <c r="K118" s="110">
        <f>'Pseudo-load coefficients'!K296</f>
        <v>5.1326444401486064E-3</v>
      </c>
      <c r="L118" s="110">
        <f>'Pseudo-load coefficients'!L296</f>
        <v>4.9057841082106755E-3</v>
      </c>
      <c r="M118" s="110">
        <f>'Pseudo-load coefficients'!M296</f>
        <v>4.9057841082106755E-3</v>
      </c>
      <c r="N118" s="110">
        <f>'Pseudo-load coefficients'!N296</f>
        <v>4.1156578321467595E-3</v>
      </c>
      <c r="O118" s="110">
        <f>'Pseudo-load coefficients'!O296</f>
        <v>3.6258186678587209E-3</v>
      </c>
      <c r="P118" s="110">
        <f>'Pseudo-load coefficients'!P296</f>
        <v>3.4019791468855921E-3</v>
      </c>
      <c r="Q118" s="110">
        <f>'Pseudo-load coefficients'!Q296</f>
        <v>3.6703134176783144E-3</v>
      </c>
      <c r="R118" s="110">
        <f>'Pseudo-load coefficients'!R296</f>
        <v>3.1527902880268384E-3</v>
      </c>
      <c r="S118" s="110">
        <f>'Pseudo-load coefficients'!S296</f>
        <v>3.1527902880268384E-3</v>
      </c>
      <c r="T118" s="110">
        <f>'Pseudo-load coefficients'!T296</f>
        <v>3.1527902880268384E-3</v>
      </c>
      <c r="U118" s="110">
        <f>'Pseudo-load coefficients'!U296</f>
        <v>3.1527902880268384E-3</v>
      </c>
      <c r="V118" s="110">
        <f>'Pseudo-load coefficients'!V296</f>
        <v>3.1527902880268384E-3</v>
      </c>
      <c r="W118" s="110">
        <f>'Pseudo-load coefficients'!W296</f>
        <v>3.1527902880268384E-3</v>
      </c>
      <c r="X118" s="110">
        <f>'Pseudo-load coefficients'!X296</f>
        <v>3.1527902880268384E-3</v>
      </c>
      <c r="Y118" s="110">
        <f>'Pseudo-load coefficients'!Y296</f>
        <v>3.1527902880268384E-3</v>
      </c>
      <c r="AQ118" s="3"/>
    </row>
    <row r="119" spans="5:43" x14ac:dyDescent="0.25">
      <c r="E119" s="27"/>
      <c r="F119" t="s">
        <v>194</v>
      </c>
      <c r="G119" t="s">
        <v>283</v>
      </c>
      <c r="J119" s="110">
        <f>'Pseudo-load coefficients'!J297</f>
        <v>9.3138838752918729E-2</v>
      </c>
      <c r="K119" s="110">
        <f>'Pseudo-load coefficients'!K297</f>
        <v>9.3138838752918729E-2</v>
      </c>
      <c r="L119" s="110">
        <f>'Pseudo-load coefficients'!L297</f>
        <v>8.9022148395308684E-2</v>
      </c>
      <c r="M119" s="110">
        <f>'Pseudo-load coefficients'!M297</f>
        <v>8.9022148395308684E-2</v>
      </c>
      <c r="N119" s="110">
        <f>'Pseudo-load coefficients'!N297</f>
        <v>7.4684228697401364E-2</v>
      </c>
      <c r="O119" s="110">
        <f>'Pseudo-load coefficients'!O297</f>
        <v>6.5795428495186853E-2</v>
      </c>
      <c r="P119" s="110">
        <f>'Pseudo-load coefficients'!P297</f>
        <v>6.1733554875543876E-2</v>
      </c>
      <c r="Q119" s="110">
        <f>'Pseudo-load coefficients'!Q297</f>
        <v>6.6602846460160597E-2</v>
      </c>
      <c r="R119" s="110">
        <f>'Pseudo-load coefficients'!R297</f>
        <v>5.7211682921445045E-2</v>
      </c>
      <c r="S119" s="110">
        <f>'Pseudo-load coefficients'!S297</f>
        <v>5.7211682921445045E-2</v>
      </c>
      <c r="T119" s="110">
        <f>'Pseudo-load coefficients'!T297</f>
        <v>5.7211682921445045E-2</v>
      </c>
      <c r="U119" s="110">
        <f>'Pseudo-load coefficients'!U297</f>
        <v>5.7211682921445045E-2</v>
      </c>
      <c r="V119" s="110">
        <f>'Pseudo-load coefficients'!V297</f>
        <v>5.7211682921445045E-2</v>
      </c>
      <c r="W119" s="110">
        <f>'Pseudo-load coefficients'!W297</f>
        <v>5.7211682921445045E-2</v>
      </c>
      <c r="X119" s="110">
        <f>'Pseudo-load coefficients'!X297</f>
        <v>5.7211682921445045E-2</v>
      </c>
      <c r="Y119" s="110">
        <f>'Pseudo-load coefficients'!Y297</f>
        <v>5.7211682921445045E-2</v>
      </c>
      <c r="AQ119" s="3"/>
    </row>
    <row r="120" spans="5:43" x14ac:dyDescent="0.25">
      <c r="E120" s="27"/>
      <c r="F120" t="s">
        <v>195</v>
      </c>
      <c r="G120" t="s">
        <v>283</v>
      </c>
      <c r="J120" s="110">
        <f>'Pseudo-load coefficients'!J298</f>
        <v>9.3138838752918729E-2</v>
      </c>
      <c r="K120" s="110">
        <f>'Pseudo-load coefficients'!K298</f>
        <v>9.3138838752918729E-2</v>
      </c>
      <c r="L120" s="110">
        <f>'Pseudo-load coefficients'!L298</f>
        <v>8.9022148395308684E-2</v>
      </c>
      <c r="M120" s="110">
        <f>'Pseudo-load coefficients'!M298</f>
        <v>8.9022148395308684E-2</v>
      </c>
      <c r="N120" s="110">
        <f>'Pseudo-load coefficients'!N298</f>
        <v>7.4684228697401364E-2</v>
      </c>
      <c r="O120" s="110">
        <f>'Pseudo-load coefficients'!O298</f>
        <v>6.5795428495186853E-2</v>
      </c>
      <c r="P120" s="110">
        <f>'Pseudo-load coefficients'!P298</f>
        <v>6.1733554875543876E-2</v>
      </c>
      <c r="Q120" s="110">
        <f>'Pseudo-load coefficients'!Q298</f>
        <v>6.6602846460160597E-2</v>
      </c>
      <c r="R120" s="110">
        <f>'Pseudo-load coefficients'!R298</f>
        <v>5.7211682921445045E-2</v>
      </c>
      <c r="S120" s="110">
        <f>'Pseudo-load coefficients'!S298</f>
        <v>5.7211682921445045E-2</v>
      </c>
      <c r="T120" s="110">
        <f>'Pseudo-load coefficients'!T298</f>
        <v>5.7211682921445045E-2</v>
      </c>
      <c r="U120" s="110">
        <f>'Pseudo-load coefficients'!U298</f>
        <v>5.7211682921445045E-2</v>
      </c>
      <c r="V120" s="110">
        <f>'Pseudo-load coefficients'!V298</f>
        <v>5.7211682921445045E-2</v>
      </c>
      <c r="W120" s="110">
        <f>'Pseudo-load coefficients'!W298</f>
        <v>5.7211682921445045E-2</v>
      </c>
      <c r="X120" s="110">
        <f>'Pseudo-load coefficients'!X298</f>
        <v>5.7211682921445045E-2</v>
      </c>
      <c r="Y120" s="110">
        <f>'Pseudo-load coefficients'!Y298</f>
        <v>5.7211682921445045E-2</v>
      </c>
      <c r="AQ120" s="3"/>
    </row>
    <row r="121" spans="5:43" x14ac:dyDescent="0.25">
      <c r="E121" s="27"/>
      <c r="F121" t="s">
        <v>196</v>
      </c>
      <c r="G121" t="s">
        <v>283</v>
      </c>
      <c r="J121" s="110">
        <f>'Pseudo-load coefficients'!J299</f>
        <v>5.1326444401486064E-3</v>
      </c>
      <c r="K121" s="110">
        <f>'Pseudo-load coefficients'!K299</f>
        <v>5.1326444401486064E-3</v>
      </c>
      <c r="L121" s="110">
        <f>'Pseudo-load coefficients'!L299</f>
        <v>4.9057841082106755E-3</v>
      </c>
      <c r="M121" s="110">
        <f>'Pseudo-load coefficients'!M299</f>
        <v>4.9057841082106755E-3</v>
      </c>
      <c r="N121" s="110">
        <f>'Pseudo-load coefficients'!N299</f>
        <v>4.1156578321467595E-3</v>
      </c>
      <c r="O121" s="110">
        <f>'Pseudo-load coefficients'!O299</f>
        <v>3.6258186678587209E-3</v>
      </c>
      <c r="P121" s="110">
        <f>'Pseudo-load coefficients'!P299</f>
        <v>3.4019791468855921E-3</v>
      </c>
      <c r="Q121" s="110">
        <f>'Pseudo-load coefficients'!Q299</f>
        <v>3.6703134176783144E-3</v>
      </c>
      <c r="R121" s="110">
        <f>'Pseudo-load coefficients'!R299</f>
        <v>3.1527902880268384E-3</v>
      </c>
      <c r="S121" s="110">
        <f>'Pseudo-load coefficients'!S299</f>
        <v>3.1527902880268384E-3</v>
      </c>
      <c r="T121" s="110">
        <f>'Pseudo-load coefficients'!T299</f>
        <v>3.1527902880268384E-3</v>
      </c>
      <c r="U121" s="110">
        <f>'Pseudo-load coefficients'!U299</f>
        <v>3.1527902880268384E-3</v>
      </c>
      <c r="V121" s="110">
        <f>'Pseudo-load coefficients'!V299</f>
        <v>3.1527902880268384E-3</v>
      </c>
      <c r="W121" s="110">
        <f>'Pseudo-load coefficients'!W299</f>
        <v>3.1527902880268384E-3</v>
      </c>
      <c r="X121" s="110">
        <f>'Pseudo-load coefficients'!X299</f>
        <v>3.1527902880268384E-3</v>
      </c>
      <c r="Y121" s="110">
        <f>'Pseudo-load coefficients'!Y299</f>
        <v>3.1527902880268384E-3</v>
      </c>
      <c r="AQ121" s="3"/>
    </row>
    <row r="122" spans="5:43" x14ac:dyDescent="0.25">
      <c r="E122" s="27"/>
      <c r="F122" t="s">
        <v>197</v>
      </c>
      <c r="G122" t="s">
        <v>283</v>
      </c>
      <c r="J122" s="110">
        <f>'Pseudo-load coefficients'!J300</f>
        <v>9.3138838752918729E-2</v>
      </c>
      <c r="K122" s="110">
        <f>'Pseudo-load coefficients'!K300</f>
        <v>9.3138838752918729E-2</v>
      </c>
      <c r="L122" s="110">
        <f>'Pseudo-load coefficients'!L300</f>
        <v>8.9022148395308684E-2</v>
      </c>
      <c r="M122" s="110">
        <f>'Pseudo-load coefficients'!M300</f>
        <v>8.9022148395308684E-2</v>
      </c>
      <c r="N122" s="110">
        <f>'Pseudo-load coefficients'!N300</f>
        <v>7.4684228697401364E-2</v>
      </c>
      <c r="O122" s="110">
        <f>'Pseudo-load coefficients'!O300</f>
        <v>6.5795428495186853E-2</v>
      </c>
      <c r="P122" s="110">
        <f>'Pseudo-load coefficients'!P300</f>
        <v>6.1733554875543876E-2</v>
      </c>
      <c r="Q122" s="110">
        <f>'Pseudo-load coefficients'!Q300</f>
        <v>6.6602846460160597E-2</v>
      </c>
      <c r="R122" s="110">
        <f>'Pseudo-load coefficients'!R300</f>
        <v>5.7211682921445045E-2</v>
      </c>
      <c r="S122" s="110">
        <f>'Pseudo-load coefficients'!S300</f>
        <v>5.7211682921445045E-2</v>
      </c>
      <c r="T122" s="110">
        <f>'Pseudo-load coefficients'!T300</f>
        <v>5.7211682921445045E-2</v>
      </c>
      <c r="U122" s="110">
        <f>'Pseudo-load coefficients'!U300</f>
        <v>5.7211682921445045E-2</v>
      </c>
      <c r="V122" s="110">
        <f>'Pseudo-load coefficients'!V300</f>
        <v>5.7211682921445045E-2</v>
      </c>
      <c r="W122" s="110">
        <f>'Pseudo-load coefficients'!W300</f>
        <v>5.7211682921445045E-2</v>
      </c>
      <c r="X122" s="110">
        <f>'Pseudo-load coefficients'!X300</f>
        <v>5.7211682921445045E-2</v>
      </c>
      <c r="Y122" s="110">
        <f>'Pseudo-load coefficients'!Y300</f>
        <v>5.7211682921445045E-2</v>
      </c>
      <c r="AQ122" s="3"/>
    </row>
    <row r="123" spans="5:43" x14ac:dyDescent="0.25">
      <c r="E123" s="27"/>
      <c r="F123" t="s">
        <v>198</v>
      </c>
      <c r="G123" t="s">
        <v>283</v>
      </c>
      <c r="J123" s="110">
        <f>'Pseudo-load coefficients'!J301</f>
        <v>9.3138838752918729E-2</v>
      </c>
      <c r="K123" s="110">
        <f>'Pseudo-load coefficients'!K301</f>
        <v>9.3138838752918729E-2</v>
      </c>
      <c r="L123" s="110">
        <f>'Pseudo-load coefficients'!L301</f>
        <v>8.9022148395308684E-2</v>
      </c>
      <c r="M123" s="110">
        <f>'Pseudo-load coefficients'!M301</f>
        <v>8.9022148395308684E-2</v>
      </c>
      <c r="N123" s="110">
        <f>'Pseudo-load coefficients'!N301</f>
        <v>7.4684228697401364E-2</v>
      </c>
      <c r="O123" s="110">
        <f>'Pseudo-load coefficients'!O301</f>
        <v>6.5795428495186853E-2</v>
      </c>
      <c r="P123" s="110">
        <f>'Pseudo-load coefficients'!P301</f>
        <v>6.1733554875543876E-2</v>
      </c>
      <c r="Q123" s="110">
        <f>'Pseudo-load coefficients'!Q301</f>
        <v>6.6602846460160597E-2</v>
      </c>
      <c r="R123" s="110">
        <f>'Pseudo-load coefficients'!R301</f>
        <v>5.7211682921445045E-2</v>
      </c>
      <c r="S123" s="110">
        <f>'Pseudo-load coefficients'!S301</f>
        <v>5.7211682921445045E-2</v>
      </c>
      <c r="T123" s="110">
        <f>'Pseudo-load coefficients'!T301</f>
        <v>5.7211682921445045E-2</v>
      </c>
      <c r="U123" s="110">
        <f>'Pseudo-load coefficients'!U301</f>
        <v>5.7211682921445045E-2</v>
      </c>
      <c r="V123" s="110">
        <f>'Pseudo-load coefficients'!V301</f>
        <v>5.7211682921445045E-2</v>
      </c>
      <c r="W123" s="110">
        <f>'Pseudo-load coefficients'!W301</f>
        <v>5.7211682921445045E-2</v>
      </c>
      <c r="X123" s="110">
        <f>'Pseudo-load coefficients'!X301</f>
        <v>5.7211682921445045E-2</v>
      </c>
      <c r="Y123" s="110">
        <f>'Pseudo-load coefficients'!Y301</f>
        <v>5.7211682921445045E-2</v>
      </c>
      <c r="AQ123" s="3"/>
    </row>
    <row r="124" spans="5:43" x14ac:dyDescent="0.25">
      <c r="E124" s="27"/>
      <c r="F124" s="28" t="s">
        <v>199</v>
      </c>
      <c r="G124" s="28" t="s">
        <v>283</v>
      </c>
      <c r="H124" s="28"/>
      <c r="I124" s="28"/>
      <c r="J124" s="115">
        <f>'Pseudo-load coefficients'!J302</f>
        <v>9.3138838752918729E-2</v>
      </c>
      <c r="K124" s="115">
        <f>'Pseudo-load coefficients'!K302</f>
        <v>9.3138838752918729E-2</v>
      </c>
      <c r="L124" s="115">
        <f>'Pseudo-load coefficients'!L302</f>
        <v>8.9022148395308684E-2</v>
      </c>
      <c r="M124" s="115">
        <f>'Pseudo-load coefficients'!M302</f>
        <v>8.9022148395308684E-2</v>
      </c>
      <c r="N124" s="115">
        <f>'Pseudo-load coefficients'!N302</f>
        <v>7.4684228697401364E-2</v>
      </c>
      <c r="O124" s="115">
        <f>'Pseudo-load coefficients'!O302</f>
        <v>6.5795428495186853E-2</v>
      </c>
      <c r="P124" s="115">
        <f>'Pseudo-load coefficients'!P302</f>
        <v>6.1733554875543876E-2</v>
      </c>
      <c r="Q124" s="115">
        <f>'Pseudo-load coefficients'!Q302</f>
        <v>6.6602846460160597E-2</v>
      </c>
      <c r="R124" s="115">
        <f>'Pseudo-load coefficients'!R302</f>
        <v>5.7211682921445045E-2</v>
      </c>
      <c r="S124" s="115">
        <f>'Pseudo-load coefficients'!S302</f>
        <v>5.7211682921445045E-2</v>
      </c>
      <c r="T124" s="115">
        <f>'Pseudo-load coefficients'!T302</f>
        <v>5.7211682921445045E-2</v>
      </c>
      <c r="U124" s="115">
        <f>'Pseudo-load coefficients'!U302</f>
        <v>5.7211682921445045E-2</v>
      </c>
      <c r="V124" s="115">
        <f>'Pseudo-load coefficients'!V302</f>
        <v>5.7211682921445045E-2</v>
      </c>
      <c r="W124" s="115">
        <f>'Pseudo-load coefficients'!W302</f>
        <v>5.7211682921445045E-2</v>
      </c>
      <c r="X124" s="115">
        <f>'Pseudo-load coefficients'!X302</f>
        <v>5.7211682921445045E-2</v>
      </c>
      <c r="Y124" s="115">
        <f>'Pseudo-load coefficients'!Y302</f>
        <v>5.7211682921445045E-2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1.826007070298368</v>
      </c>
      <c r="K129" s="79">
        <f t="shared" si="20"/>
        <v>1.4037380033328151E-2</v>
      </c>
      <c r="L129" s="79">
        <f t="shared" si="20"/>
        <v>0.55227193808377462</v>
      </c>
      <c r="M129" s="79">
        <f t="shared" si="20"/>
        <v>5.4867864514577978E-3</v>
      </c>
      <c r="N129" s="79">
        <f t="shared" si="20"/>
        <v>0.35163515281289887</v>
      </c>
      <c r="O129" s="79">
        <f t="shared" si="20"/>
        <v>0.13950483432432795</v>
      </c>
      <c r="P129" s="79">
        <f t="shared" si="20"/>
        <v>0.50883695028168008</v>
      </c>
      <c r="Q129" s="79">
        <f t="shared" si="20"/>
        <v>3.4169723310505086E-2</v>
      </c>
      <c r="R129" s="79">
        <f t="shared" si="20"/>
        <v>-5.8591691686376971E-4</v>
      </c>
      <c r="S129" s="79">
        <f t="shared" si="20"/>
        <v>0</v>
      </c>
      <c r="T129" s="79">
        <f t="shared" si="20"/>
        <v>-1.0518059974048475E-2</v>
      </c>
      <c r="U129" s="79">
        <f t="shared" si="20"/>
        <v>0</v>
      </c>
      <c r="V129" s="79">
        <f t="shared" si="20"/>
        <v>-2.5832167695896721E-3</v>
      </c>
      <c r="W129" s="79">
        <f t="shared" si="20"/>
        <v>0</v>
      </c>
      <c r="X129" s="79">
        <f t="shared" si="20"/>
        <v>-8.4288571978155896E-2</v>
      </c>
      <c r="Y129" s="79">
        <f t="shared" si="20"/>
        <v>0</v>
      </c>
      <c r="AQ129" s="3"/>
    </row>
    <row r="130" spans="3:43" x14ac:dyDescent="0.25">
      <c r="E130" s="27"/>
      <c r="F130" t="s">
        <v>193</v>
      </c>
      <c r="G130" t="s">
        <v>172</v>
      </c>
      <c r="J130" s="79">
        <f t="shared" ref="J130:Y130" si="21">J$58 * J36 * J118 / hours_in_year / $H47</f>
        <v>1.8205508738731735</v>
      </c>
      <c r="K130" s="79">
        <f t="shared" si="21"/>
        <v>1.3995435670678763E-2</v>
      </c>
      <c r="L130" s="79">
        <f t="shared" si="21"/>
        <v>0.55062172312934099</v>
      </c>
      <c r="M130" s="79">
        <f t="shared" si="21"/>
        <v>5.4703916712243571E-3</v>
      </c>
      <c r="N130" s="79">
        <f t="shared" si="21"/>
        <v>0.35058445016505152</v>
      </c>
      <c r="O130" s="79">
        <f t="shared" si="21"/>
        <v>0.13908798720981302</v>
      </c>
      <c r="P130" s="79">
        <f t="shared" si="21"/>
        <v>0.50731652114737213</v>
      </c>
      <c r="Q130" s="79">
        <f t="shared" si="21"/>
        <v>3.4067622543641027E-2</v>
      </c>
      <c r="R130" s="79">
        <f t="shared" si="21"/>
        <v>-5.8416616910421653E-4</v>
      </c>
      <c r="S130" s="79">
        <f t="shared" si="21"/>
        <v>0</v>
      </c>
      <c r="T130" s="79">
        <f t="shared" si="21"/>
        <v>-1.0486631507990561E-2</v>
      </c>
      <c r="U130" s="79">
        <f t="shared" si="21"/>
        <v>0</v>
      </c>
      <c r="V130" s="79">
        <f t="shared" si="21"/>
        <v>-2.5754979943817344E-3</v>
      </c>
      <c r="W130" s="79">
        <f t="shared" si="21"/>
        <v>0</v>
      </c>
      <c r="X130" s="79">
        <f t="shared" si="21"/>
        <v>-8.4036713695352636E-2</v>
      </c>
      <c r="Y130" s="79">
        <f t="shared" si="21"/>
        <v>0</v>
      </c>
      <c r="AQ130" s="3"/>
    </row>
    <row r="131" spans="3:43" x14ac:dyDescent="0.25">
      <c r="E131" s="27"/>
      <c r="F131" t="s">
        <v>194</v>
      </c>
      <c r="G131" t="s">
        <v>172</v>
      </c>
      <c r="J131" s="79">
        <f t="shared" ref="J131:Y131" si="22">J$58 * J37 * J119 / hours_in_year / $H48</f>
        <v>32.807641880565697</v>
      </c>
      <c r="K131" s="79">
        <f t="shared" si="22"/>
        <v>0.25220786083790048</v>
      </c>
      <c r="L131" s="79">
        <f t="shared" si="22"/>
        <v>9.9226012100697059</v>
      </c>
      <c r="M131" s="79">
        <f t="shared" si="22"/>
        <v>9.8580409628509266E-2</v>
      </c>
      <c r="N131" s="79">
        <f t="shared" si="22"/>
        <v>6.3177850479070443</v>
      </c>
      <c r="O131" s="79">
        <f t="shared" si="22"/>
        <v>2.5064660041937024</v>
      </c>
      <c r="P131" s="79">
        <f t="shared" si="22"/>
        <v>9.1422101874516954</v>
      </c>
      <c r="Q131" s="79">
        <f t="shared" si="22"/>
        <v>0.61392316807726999</v>
      </c>
      <c r="R131" s="79">
        <f t="shared" si="22"/>
        <v>-1.0527096358444432E-2</v>
      </c>
      <c r="S131" s="79">
        <f t="shared" si="22"/>
        <v>0</v>
      </c>
      <c r="T131" s="79">
        <f t="shared" si="22"/>
        <v>-0.1889766751289248</v>
      </c>
      <c r="U131" s="79">
        <f t="shared" si="22"/>
        <v>0</v>
      </c>
      <c r="V131" s="79">
        <f t="shared" si="22"/>
        <v>-4.641233435241944E-2</v>
      </c>
      <c r="W131" s="79">
        <f t="shared" si="22"/>
        <v>0</v>
      </c>
      <c r="X131" s="79">
        <f t="shared" si="22"/>
        <v>-1.5144022874083252</v>
      </c>
      <c r="Y131" s="79">
        <f t="shared" si="22"/>
        <v>0</v>
      </c>
      <c r="AQ131" s="3"/>
    </row>
    <row r="132" spans="3:43" x14ac:dyDescent="0.25">
      <c r="E132" s="27"/>
      <c r="F132" t="s">
        <v>195</v>
      </c>
      <c r="G132" t="s">
        <v>172</v>
      </c>
      <c r="J132" s="79">
        <f t="shared" ref="J132:Y132" si="23">J$58 * J38 * J120 / hours_in_year / $H49</f>
        <v>32.646186950051096</v>
      </c>
      <c r="K132" s="79">
        <f t="shared" si="23"/>
        <v>0.25096668042039111</v>
      </c>
      <c r="L132" s="79">
        <f t="shared" si="23"/>
        <v>9.8737695112012513</v>
      </c>
      <c r="M132" s="79">
        <f t="shared" si="23"/>
        <v>9.8095269817345329E-2</v>
      </c>
      <c r="N132" s="79">
        <f t="shared" si="23"/>
        <v>6.2866935860571074</v>
      </c>
      <c r="O132" s="79">
        <f t="shared" si="23"/>
        <v>2.4941310337006226</v>
      </c>
      <c r="P132" s="79">
        <f t="shared" si="23"/>
        <v>9.0972189955843135</v>
      </c>
      <c r="Q132" s="79">
        <f t="shared" si="23"/>
        <v>0.61090189264381878</v>
      </c>
      <c r="R132" s="79">
        <f t="shared" si="23"/>
        <v>-1.0475289781877282E-2</v>
      </c>
      <c r="S132" s="79">
        <f t="shared" si="23"/>
        <v>0</v>
      </c>
      <c r="T132" s="79">
        <f t="shared" si="23"/>
        <v>-0.18804667180643991</v>
      </c>
      <c r="U132" s="79">
        <f t="shared" si="23"/>
        <v>0</v>
      </c>
      <c r="V132" s="79">
        <f t="shared" si="23"/>
        <v>-4.6183927195173273E-2</v>
      </c>
      <c r="W132" s="79">
        <f t="shared" si="23"/>
        <v>0</v>
      </c>
      <c r="X132" s="79">
        <f t="shared" si="23"/>
        <v>-1.5069495202458825</v>
      </c>
      <c r="Y132" s="79">
        <f t="shared" si="23"/>
        <v>0</v>
      </c>
      <c r="AQ132" s="3"/>
    </row>
    <row r="133" spans="3:43" x14ac:dyDescent="0.25">
      <c r="E133" s="27"/>
      <c r="F133" t="s">
        <v>196</v>
      </c>
      <c r="G133" t="s">
        <v>172</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197</v>
      </c>
      <c r="G134" t="s">
        <v>172</v>
      </c>
      <c r="J134" s="79">
        <f t="shared" ref="J134:Y134" si="25">J$58 * J40 * J122 / hours_in_year / $H51</f>
        <v>32.108931211279689</v>
      </c>
      <c r="K134" s="79">
        <f t="shared" si="25"/>
        <v>0.24683654143961026</v>
      </c>
      <c r="L134" s="79">
        <f t="shared" si="25"/>
        <v>9.71127766058129</v>
      </c>
      <c r="M134" s="79">
        <f t="shared" si="25"/>
        <v>9.648092365384596E-2</v>
      </c>
      <c r="N134" s="79">
        <f t="shared" si="25"/>
        <v>6.1832339626660424</v>
      </c>
      <c r="O134" s="79">
        <f t="shared" si="25"/>
        <v>2.45308531484979</v>
      </c>
      <c r="P134" s="79">
        <f t="shared" si="25"/>
        <v>8.9475067759086784</v>
      </c>
      <c r="Q134" s="79">
        <f t="shared" si="25"/>
        <v>0.60084832809885758</v>
      </c>
      <c r="R134" s="79">
        <f t="shared" si="25"/>
        <v>-1.0302898759329448E-2</v>
      </c>
      <c r="S134" s="79">
        <f t="shared" si="25"/>
        <v>0</v>
      </c>
      <c r="T134" s="79">
        <f t="shared" si="25"/>
        <v>-0.18495200247371052</v>
      </c>
      <c r="U134" s="79">
        <f t="shared" si="25"/>
        <v>0</v>
      </c>
      <c r="V134" s="79">
        <f t="shared" si="25"/>
        <v>-4.5423881926714475E-2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31.709871836760911</v>
      </c>
      <c r="K135" s="79">
        <f t="shared" si="26"/>
        <v>0.24376878327640283</v>
      </c>
      <c r="L135" s="79">
        <f t="shared" si="26"/>
        <v>9.5905830051438539</v>
      </c>
      <c r="M135" s="79">
        <f t="shared" si="26"/>
        <v>9.5281829956427214E-2</v>
      </c>
      <c r="N135" s="79">
        <f t="shared" si="26"/>
        <v>6.1063868866482034</v>
      </c>
      <c r="O135" s="79">
        <f t="shared" si="26"/>
        <v>2.4225976388526127</v>
      </c>
      <c r="P135" s="79">
        <f t="shared" si="26"/>
        <v>0</v>
      </c>
      <c r="Q135" s="79">
        <f t="shared" si="26"/>
        <v>0.59338080585671116</v>
      </c>
      <c r="R135" s="79">
        <f t="shared" si="26"/>
        <v>-1.0174851260408527E-2</v>
      </c>
      <c r="S135" s="79">
        <f t="shared" si="26"/>
        <v>0</v>
      </c>
      <c r="T135" s="79">
        <f t="shared" si="26"/>
        <v>-0.18265336381963951</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31.261570161406141</v>
      </c>
      <c r="K136" s="72">
        <f t="shared" si="27"/>
        <v>0.24032247625553005</v>
      </c>
      <c r="L136" s="72">
        <f t="shared" si="27"/>
        <v>9.4549951209995022</v>
      </c>
      <c r="M136" s="72">
        <f t="shared" si="27"/>
        <v>9.3934772982490922E-2</v>
      </c>
      <c r="N136" s="72">
        <f t="shared" si="27"/>
        <v>6.0200571945655241</v>
      </c>
      <c r="O136" s="72">
        <f t="shared" si="27"/>
        <v>0</v>
      </c>
      <c r="P136" s="72">
        <f t="shared" si="27"/>
        <v>0</v>
      </c>
      <c r="Q136" s="72">
        <f t="shared" si="27"/>
        <v>0.58499182179653142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1434.7084064926337</v>
      </c>
      <c r="K142" s="148">
        <f t="shared" si="28"/>
        <v>0.25299116372452485</v>
      </c>
      <c r="L142" s="148">
        <f t="shared" si="28"/>
        <v>429.71560870752381</v>
      </c>
      <c r="M142" s="148">
        <f t="shared" si="28"/>
        <v>0.15798008067566241</v>
      </c>
      <c r="N142" s="148">
        <f t="shared" si="28"/>
        <v>245.64633382173901</v>
      </c>
      <c r="O142" s="148">
        <f t="shared" si="28"/>
        <v>105.26168163699207</v>
      </c>
      <c r="P142" s="148">
        <f t="shared" si="28"/>
        <v>315.71724716680001</v>
      </c>
      <c r="Q142" s="148">
        <f t="shared" si="28"/>
        <v>25.403594938582234</v>
      </c>
      <c r="R142" s="148">
        <f t="shared" si="28"/>
        <v>-0.80071196847054948</v>
      </c>
      <c r="S142" s="148">
        <f t="shared" si="28"/>
        <v>0</v>
      </c>
      <c r="T142" s="148">
        <f t="shared" si="28"/>
        <v>-7.7771803765237131</v>
      </c>
      <c r="U142" s="148">
        <f t="shared" si="28"/>
        <v>0</v>
      </c>
      <c r="V142" s="148">
        <f t="shared" si="28"/>
        <v>-2.0148231043041234</v>
      </c>
      <c r="W142" s="148">
        <f t="shared" si="28"/>
        <v>0</v>
      </c>
      <c r="X142" s="148">
        <f t="shared" si="28"/>
        <v>-82.330269523883388</v>
      </c>
      <c r="Y142" s="148">
        <f t="shared" si="28"/>
        <v>0</v>
      </c>
      <c r="AQ142" s="3"/>
    </row>
    <row r="143" spans="3:43" x14ac:dyDescent="0.25">
      <c r="C143" s="27"/>
      <c r="F143" t="s">
        <v>192</v>
      </c>
      <c r="G143" t="s">
        <v>172</v>
      </c>
      <c r="J143" s="79">
        <f t="shared" ref="J143:Y143" si="29">J83 + J106 + J129</f>
        <v>1421.6323115306575</v>
      </c>
      <c r="K143" s="79">
        <f t="shared" si="29"/>
        <v>0.33371779340509894</v>
      </c>
      <c r="L143" s="79">
        <f t="shared" si="29"/>
        <v>432.89500769704637</v>
      </c>
      <c r="M143" s="79">
        <f t="shared" si="29"/>
        <v>0.1998491589668924</v>
      </c>
      <c r="N143" s="79">
        <f t="shared" si="29"/>
        <v>246.14977407835929</v>
      </c>
      <c r="O143" s="79">
        <f t="shared" si="29"/>
        <v>105.52812504896119</v>
      </c>
      <c r="P143" s="79">
        <f t="shared" si="29"/>
        <v>316.03785095912946</v>
      </c>
      <c r="Q143" s="79">
        <f t="shared" si="29"/>
        <v>23.965459250880627</v>
      </c>
      <c r="R143" s="79">
        <f t="shared" si="29"/>
        <v>-0.8096930749027097</v>
      </c>
      <c r="S143" s="79">
        <f t="shared" si="29"/>
        <v>0</v>
      </c>
      <c r="T143" s="79">
        <f t="shared" si="29"/>
        <v>-7.8958348369923339</v>
      </c>
      <c r="U143" s="79">
        <f t="shared" si="29"/>
        <v>0</v>
      </c>
      <c r="V143" s="79">
        <f t="shared" si="29"/>
        <v>-2.030409333422095</v>
      </c>
      <c r="W143" s="79">
        <f t="shared" si="29"/>
        <v>0</v>
      </c>
      <c r="X143" s="79">
        <f t="shared" si="29"/>
        <v>-82.701572483355392</v>
      </c>
      <c r="Y143" s="79">
        <f t="shared" si="29"/>
        <v>0</v>
      </c>
      <c r="AQ143" s="3"/>
    </row>
    <row r="144" spans="3:43" x14ac:dyDescent="0.25">
      <c r="C144" s="27"/>
      <c r="F144" t="s">
        <v>193</v>
      </c>
      <c r="G144" t="s">
        <v>172</v>
      </c>
      <c r="J144" s="79">
        <f t="shared" ref="J144:Y144" si="30">J84 + J107 + J130</f>
        <v>1417.3844062173189</v>
      </c>
      <c r="K144" s="79">
        <f t="shared" si="30"/>
        <v>0.33272062868376884</v>
      </c>
      <c r="L144" s="79">
        <f t="shared" si="30"/>
        <v>431.60149671787184</v>
      </c>
      <c r="M144" s="79">
        <f t="shared" si="30"/>
        <v>0.19925200012535779</v>
      </c>
      <c r="N144" s="79">
        <f t="shared" si="30"/>
        <v>245.41426678529646</v>
      </c>
      <c r="O144" s="79">
        <f t="shared" si="30"/>
        <v>105.21280196614556</v>
      </c>
      <c r="P144" s="79">
        <f t="shared" si="30"/>
        <v>315.09351475108417</v>
      </c>
      <c r="Q144" s="79">
        <f t="shared" si="30"/>
        <v>23.893849312879986</v>
      </c>
      <c r="R144" s="79">
        <f t="shared" si="30"/>
        <v>-0.80727367328447452</v>
      </c>
      <c r="S144" s="79">
        <f t="shared" si="30"/>
        <v>0</v>
      </c>
      <c r="T144" s="79">
        <f t="shared" si="30"/>
        <v>-7.8722417050092881</v>
      </c>
      <c r="U144" s="79">
        <f t="shared" si="30"/>
        <v>0</v>
      </c>
      <c r="V144" s="79">
        <f t="shared" si="30"/>
        <v>-2.024342373262467</v>
      </c>
      <c r="W144" s="79">
        <f t="shared" si="30"/>
        <v>0</v>
      </c>
      <c r="X144" s="79">
        <f t="shared" si="30"/>
        <v>-82.454456230915099</v>
      </c>
      <c r="Y144" s="79">
        <f t="shared" si="30"/>
        <v>0</v>
      </c>
      <c r="AQ144" s="3"/>
    </row>
    <row r="145" spans="3:43" x14ac:dyDescent="0.25">
      <c r="C145" s="27"/>
      <c r="F145" t="s">
        <v>194</v>
      </c>
      <c r="G145" t="s">
        <v>172</v>
      </c>
      <c r="J145" s="79">
        <f t="shared" ref="J145:Y145" si="31">J85 + J108 + J131</f>
        <v>1337.5371496300029</v>
      </c>
      <c r="K145" s="79">
        <f t="shared" si="31"/>
        <v>0.9224475696258122</v>
      </c>
      <c r="L145" s="79">
        <f t="shared" si="31"/>
        <v>445.73302491670484</v>
      </c>
      <c r="M145" s="79">
        <f t="shared" si="31"/>
        <v>0.48369844678921631</v>
      </c>
      <c r="N145" s="79">
        <f t="shared" si="31"/>
        <v>246.87567974978967</v>
      </c>
      <c r="O145" s="79">
        <f t="shared" si="31"/>
        <v>105.98070348584588</v>
      </c>
      <c r="P145" s="79">
        <f t="shared" si="31"/>
        <v>315.88529059229961</v>
      </c>
      <c r="Q145" s="79">
        <f t="shared" si="31"/>
        <v>19.964425167327214</v>
      </c>
      <c r="R145" s="79">
        <f t="shared" si="31"/>
        <v>-0.84482064679153168</v>
      </c>
      <c r="S145" s="79">
        <f t="shared" si="31"/>
        <v>0</v>
      </c>
      <c r="T145" s="79">
        <f t="shared" si="31"/>
        <v>-8.4612117746774853</v>
      </c>
      <c r="U145" s="79">
        <f t="shared" si="31"/>
        <v>0</v>
      </c>
      <c r="V145" s="79">
        <f t="shared" si="31"/>
        <v>-2.0941628995021984</v>
      </c>
      <c r="W145" s="79">
        <f t="shared" si="31"/>
        <v>0</v>
      </c>
      <c r="X145" s="79">
        <f t="shared" si="31"/>
        <v>-83.638722346030761</v>
      </c>
      <c r="Y145" s="79">
        <f t="shared" si="31"/>
        <v>0</v>
      </c>
      <c r="AQ145" s="3"/>
    </row>
    <row r="146" spans="3:43" x14ac:dyDescent="0.25">
      <c r="C146" s="27"/>
      <c r="F146" t="s">
        <v>195</v>
      </c>
      <c r="G146" t="s">
        <v>172</v>
      </c>
      <c r="J146" s="79">
        <f t="shared" ref="J146:Y146" si="32">J86 + J109 + J132</f>
        <v>1330.9547817676505</v>
      </c>
      <c r="K146" s="79">
        <f t="shared" si="32"/>
        <v>0.91790796544458275</v>
      </c>
      <c r="L146" s="79">
        <f t="shared" si="32"/>
        <v>443.53945688069729</v>
      </c>
      <c r="M146" s="79">
        <f t="shared" si="32"/>
        <v>0.48131804104714337</v>
      </c>
      <c r="N146" s="79">
        <f t="shared" si="32"/>
        <v>245.66074038094226</v>
      </c>
      <c r="O146" s="79">
        <f t="shared" si="32"/>
        <v>105.45914490569899</v>
      </c>
      <c r="P146" s="79">
        <f t="shared" si="32"/>
        <v>314.33073699686497</v>
      </c>
      <c r="Q146" s="79">
        <f t="shared" si="32"/>
        <v>19.866175043472257</v>
      </c>
      <c r="R146" s="79">
        <f t="shared" si="32"/>
        <v>-0.84066306486834497</v>
      </c>
      <c r="S146" s="79">
        <f t="shared" si="32"/>
        <v>0</v>
      </c>
      <c r="T146" s="79">
        <f t="shared" si="32"/>
        <v>-8.4195719529517064</v>
      </c>
      <c r="U146" s="79">
        <f t="shared" si="32"/>
        <v>0</v>
      </c>
      <c r="V146" s="79">
        <f t="shared" si="32"/>
        <v>-2.0838569797211828</v>
      </c>
      <c r="W146" s="79">
        <f t="shared" si="32"/>
        <v>0</v>
      </c>
      <c r="X146" s="79">
        <f t="shared" si="32"/>
        <v>-83.227114460469565</v>
      </c>
      <c r="Y146" s="79">
        <f t="shared" si="32"/>
        <v>0</v>
      </c>
      <c r="AQ146" s="3"/>
    </row>
    <row r="147" spans="3:43" x14ac:dyDescent="0.25">
      <c r="C147" s="27"/>
      <c r="F147" t="s">
        <v>196</v>
      </c>
      <c r="G147" t="s">
        <v>172</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197</v>
      </c>
      <c r="G148" t="s">
        <v>172</v>
      </c>
      <c r="J148" s="79">
        <f t="shared" ref="J148:Y148" si="34">J88 + J111 + J134</f>
        <v>1309.0513632874472</v>
      </c>
      <c r="K148" s="79">
        <f t="shared" si="34"/>
        <v>0.90280202603261972</v>
      </c>
      <c r="L148" s="79">
        <f t="shared" si="34"/>
        <v>436.24016281780104</v>
      </c>
      <c r="M148" s="79">
        <f t="shared" si="34"/>
        <v>0.47339702778692905</v>
      </c>
      <c r="N148" s="79">
        <f>N88 + N111 + N134</f>
        <v>241.61792083933915</v>
      </c>
      <c r="O148" s="79">
        <f t="shared" si="34"/>
        <v>103.72361202728962</v>
      </c>
      <c r="P148" s="79">
        <f t="shared" si="34"/>
        <v>309.15782070553234</v>
      </c>
      <c r="Q148" s="79">
        <f t="shared" si="34"/>
        <v>19.539238958536124</v>
      </c>
      <c r="R148" s="79">
        <f t="shared" si="34"/>
        <v>-0.8268283387282076</v>
      </c>
      <c r="S148" s="79">
        <f t="shared" si="34"/>
        <v>0</v>
      </c>
      <c r="T148" s="79">
        <f t="shared" si="34"/>
        <v>-8.2810117175207516</v>
      </c>
      <c r="U148" s="79">
        <f t="shared" si="34"/>
        <v>0</v>
      </c>
      <c r="V148" s="79">
        <f t="shared" si="34"/>
        <v>-2.0495631088061201</v>
      </c>
      <c r="W148" s="79">
        <f t="shared" si="34"/>
        <v>0</v>
      </c>
      <c r="X148" s="79">
        <f t="shared" si="34"/>
        <v>0</v>
      </c>
      <c r="Y148" s="79">
        <f t="shared" si="34"/>
        <v>0</v>
      </c>
      <c r="AQ148" s="3"/>
    </row>
    <row r="149" spans="3:43" x14ac:dyDescent="0.25">
      <c r="C149" s="27"/>
      <c r="F149" t="s">
        <v>198</v>
      </c>
      <c r="G149" t="s">
        <v>172</v>
      </c>
      <c r="J149" s="79">
        <f t="shared" ref="J149:Y149" si="35">J89 + J112 + J135</f>
        <v>1292.7820824817713</v>
      </c>
      <c r="K149" s="79">
        <f t="shared" si="35"/>
        <v>0.89158173316605749</v>
      </c>
      <c r="L149" s="79">
        <f t="shared" si="35"/>
        <v>430.81843995295264</v>
      </c>
      <c r="M149" s="79">
        <f t="shared" si="35"/>
        <v>0.46751350832112581</v>
      </c>
      <c r="N149" s="79">
        <f t="shared" si="35"/>
        <v>238.61502124955766</v>
      </c>
      <c r="O149" s="79">
        <f t="shared" si="35"/>
        <v>102.43450403842272</v>
      </c>
      <c r="P149" s="79">
        <f t="shared" si="35"/>
        <v>0</v>
      </c>
      <c r="Q149" s="79">
        <f t="shared" si="35"/>
        <v>19.296399468611675</v>
      </c>
      <c r="R149" s="79">
        <f t="shared" si="35"/>
        <v>-0.8165522695088322</v>
      </c>
      <c r="S149" s="79">
        <f t="shared" si="35"/>
        <v>0</v>
      </c>
      <c r="T149" s="79">
        <f t="shared" si="35"/>
        <v>-8.1780928338421948</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1274.5052387143571</v>
      </c>
      <c r="K150" s="72">
        <f t="shared" si="36"/>
        <v>0.87897690187718769</v>
      </c>
      <c r="L150" s="72">
        <f t="shared" si="36"/>
        <v>424.72769857755753</v>
      </c>
      <c r="M150" s="72">
        <f t="shared" si="36"/>
        <v>0.46090398652582248</v>
      </c>
      <c r="N150" s="72">
        <f t="shared" si="36"/>
        <v>235.24157608580333</v>
      </c>
      <c r="O150" s="72">
        <f t="shared" si="36"/>
        <v>0</v>
      </c>
      <c r="P150" s="72">
        <f t="shared" si="36"/>
        <v>0</v>
      </c>
      <c r="Q150" s="72">
        <f t="shared" si="36"/>
        <v>19.023594575087476</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2463940.8590354887</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2453304.5857887338</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2445973.9943969348</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2378343.501891383</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2366639.0555238072</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2409548.9145247098</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2076310.897329452</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1954837.9888412082</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1434.7084064926337</v>
      </c>
      <c r="K168" s="148">
        <f t="shared" si="38"/>
        <v>0.25299116372452485</v>
      </c>
      <c r="L168" s="148">
        <f t="shared" si="38"/>
        <v>429.71560870752381</v>
      </c>
      <c r="M168" s="148">
        <f t="shared" si="38"/>
        <v>0.15798008067566241</v>
      </c>
      <c r="N168" s="148">
        <f t="shared" si="38"/>
        <v>245.64633382173901</v>
      </c>
      <c r="O168" s="148">
        <f t="shared" si="38"/>
        <v>105.26168163699207</v>
      </c>
      <c r="P168" s="148">
        <f t="shared" si="38"/>
        <v>315.71724716680001</v>
      </c>
      <c r="Q168" s="148">
        <f t="shared" si="38"/>
        <v>25.403594938582234</v>
      </c>
      <c r="R168" s="148">
        <f t="shared" si="38"/>
        <v>-0.80071196847054948</v>
      </c>
      <c r="S168" s="148">
        <f t="shared" si="38"/>
        <v>0</v>
      </c>
      <c r="T168" s="148">
        <f t="shared" si="38"/>
        <v>-7.7771803765237131</v>
      </c>
      <c r="U168" s="148">
        <f t="shared" si="38"/>
        <v>0</v>
      </c>
      <c r="V168" s="148">
        <f t="shared" si="38"/>
        <v>-2.0148231043041234</v>
      </c>
      <c r="W168" s="148">
        <f t="shared" si="38"/>
        <v>0</v>
      </c>
      <c r="X168" s="148">
        <f t="shared" si="38"/>
        <v>-82.330269523883388</v>
      </c>
      <c r="Y168" s="148">
        <f t="shared" si="38"/>
        <v>0</v>
      </c>
      <c r="AQ168" s="3"/>
    </row>
    <row r="169" spans="3:43" x14ac:dyDescent="0.25">
      <c r="C169" s="27"/>
      <c r="F169" t="s">
        <v>192</v>
      </c>
      <c r="G169" t="s">
        <v>172</v>
      </c>
      <c r="H169" s="53"/>
      <c r="J169" s="79">
        <f t="shared" ref="J169:Y169" si="39">J143 * (1 - J24)</f>
        <v>1421.6323115306575</v>
      </c>
      <c r="K169" s="79">
        <f t="shared" si="39"/>
        <v>0.33371779340509894</v>
      </c>
      <c r="L169" s="79">
        <f t="shared" si="39"/>
        <v>432.89500769704637</v>
      </c>
      <c r="M169" s="79">
        <f t="shared" si="39"/>
        <v>0.1998491589668924</v>
      </c>
      <c r="N169" s="79">
        <f t="shared" si="39"/>
        <v>246.14977407835929</v>
      </c>
      <c r="O169" s="79">
        <f t="shared" si="39"/>
        <v>105.52812504896119</v>
      </c>
      <c r="P169" s="79">
        <f t="shared" si="39"/>
        <v>316.03785095912946</v>
      </c>
      <c r="Q169" s="79">
        <f t="shared" si="39"/>
        <v>23.965459250880627</v>
      </c>
      <c r="R169" s="79">
        <f t="shared" si="39"/>
        <v>-0.8096930749027097</v>
      </c>
      <c r="S169" s="79">
        <f t="shared" si="39"/>
        <v>0</v>
      </c>
      <c r="T169" s="79">
        <f t="shared" si="39"/>
        <v>-7.8958348369923339</v>
      </c>
      <c r="U169" s="79">
        <f t="shared" si="39"/>
        <v>0</v>
      </c>
      <c r="V169" s="79">
        <f t="shared" si="39"/>
        <v>-2.030409333422095</v>
      </c>
      <c r="W169" s="79">
        <f t="shared" si="39"/>
        <v>0</v>
      </c>
      <c r="X169" s="79">
        <f t="shared" si="39"/>
        <v>-82.701572483355392</v>
      </c>
      <c r="Y169" s="79">
        <f t="shared" si="39"/>
        <v>0</v>
      </c>
      <c r="AQ169" s="3"/>
    </row>
    <row r="170" spans="3:43" x14ac:dyDescent="0.25">
      <c r="C170" s="27"/>
      <c r="F170" t="s">
        <v>193</v>
      </c>
      <c r="G170" t="s">
        <v>172</v>
      </c>
      <c r="H170" s="53"/>
      <c r="J170" s="79">
        <f t="shared" ref="J170:Y170" si="40">J144 * (1 - J25)</f>
        <v>1417.3844062173189</v>
      </c>
      <c r="K170" s="79">
        <f t="shared" si="40"/>
        <v>0.33272062868376884</v>
      </c>
      <c r="L170" s="79">
        <f t="shared" si="40"/>
        <v>431.60149671787184</v>
      </c>
      <c r="M170" s="79">
        <f t="shared" si="40"/>
        <v>0.19925200012535779</v>
      </c>
      <c r="N170" s="79">
        <f t="shared" si="40"/>
        <v>245.41426678529646</v>
      </c>
      <c r="O170" s="79">
        <f t="shared" si="40"/>
        <v>105.21280196614556</v>
      </c>
      <c r="P170" s="79">
        <f t="shared" si="40"/>
        <v>315.09351475108417</v>
      </c>
      <c r="Q170" s="79">
        <f t="shared" si="40"/>
        <v>23.893849312879986</v>
      </c>
      <c r="R170" s="79">
        <f t="shared" si="40"/>
        <v>-0.80727367328447452</v>
      </c>
      <c r="S170" s="79">
        <f t="shared" si="40"/>
        <v>0</v>
      </c>
      <c r="T170" s="79">
        <f t="shared" si="40"/>
        <v>-7.8722417050092881</v>
      </c>
      <c r="U170" s="79">
        <f t="shared" si="40"/>
        <v>0</v>
      </c>
      <c r="V170" s="79">
        <f t="shared" si="40"/>
        <v>-2.024342373262467</v>
      </c>
      <c r="W170" s="79">
        <f t="shared" si="40"/>
        <v>0</v>
      </c>
      <c r="X170" s="79">
        <f t="shared" si="40"/>
        <v>-82.454456230915099</v>
      </c>
      <c r="Y170" s="79">
        <f t="shared" si="40"/>
        <v>0</v>
      </c>
      <c r="AQ170" s="3"/>
    </row>
    <row r="171" spans="3:43" x14ac:dyDescent="0.25">
      <c r="C171" s="27"/>
      <c r="F171" t="s">
        <v>194</v>
      </c>
      <c r="G171" t="s">
        <v>172</v>
      </c>
      <c r="H171" s="53"/>
      <c r="J171" s="79">
        <f t="shared" ref="J171:Y171" si="41">J145 * (1 - J26)</f>
        <v>1337.5371496300029</v>
      </c>
      <c r="K171" s="79">
        <f t="shared" si="41"/>
        <v>0.9224475696258122</v>
      </c>
      <c r="L171" s="79">
        <f t="shared" si="41"/>
        <v>445.73302491670484</v>
      </c>
      <c r="M171" s="79">
        <f t="shared" si="41"/>
        <v>0.48369844678921631</v>
      </c>
      <c r="N171" s="79">
        <f t="shared" si="41"/>
        <v>246.87567974978967</v>
      </c>
      <c r="O171" s="79">
        <f t="shared" si="41"/>
        <v>105.98070348584588</v>
      </c>
      <c r="P171" s="79">
        <f t="shared" si="41"/>
        <v>252.7082324738397</v>
      </c>
      <c r="Q171" s="79">
        <f t="shared" si="41"/>
        <v>19.964425167327214</v>
      </c>
      <c r="R171" s="79">
        <f t="shared" si="41"/>
        <v>-0.84482064679153168</v>
      </c>
      <c r="S171" s="79">
        <f t="shared" si="41"/>
        <v>0</v>
      </c>
      <c r="T171" s="79">
        <f t="shared" si="41"/>
        <v>-8.4612117746774853</v>
      </c>
      <c r="U171" s="79">
        <f t="shared" si="41"/>
        <v>0</v>
      </c>
      <c r="V171" s="79">
        <f t="shared" si="41"/>
        <v>-2.0941628995021984</v>
      </c>
      <c r="W171" s="79">
        <f t="shared" si="41"/>
        <v>0</v>
      </c>
      <c r="X171" s="79">
        <f t="shared" si="41"/>
        <v>-83.638722346030761</v>
      </c>
      <c r="Y171" s="79">
        <f t="shared" si="41"/>
        <v>0</v>
      </c>
      <c r="AQ171" s="3"/>
    </row>
    <row r="172" spans="3:43" x14ac:dyDescent="0.25">
      <c r="C172" s="27"/>
      <c r="F172" t="s">
        <v>195</v>
      </c>
      <c r="G172" t="s">
        <v>172</v>
      </c>
      <c r="H172" s="53"/>
      <c r="J172" s="79">
        <f t="shared" ref="J172:Y172" si="42">J146 * (1 - J27)</f>
        <v>1330.9547817676505</v>
      </c>
      <c r="K172" s="79">
        <f t="shared" si="42"/>
        <v>0.91790796544458275</v>
      </c>
      <c r="L172" s="79">
        <f t="shared" si="42"/>
        <v>443.53945688069729</v>
      </c>
      <c r="M172" s="79">
        <f t="shared" si="42"/>
        <v>0.48131804104714337</v>
      </c>
      <c r="N172" s="79">
        <f t="shared" si="42"/>
        <v>245.66074038094226</v>
      </c>
      <c r="O172" s="79">
        <f t="shared" si="42"/>
        <v>105.45914490569899</v>
      </c>
      <c r="P172" s="79">
        <f t="shared" si="42"/>
        <v>0</v>
      </c>
      <c r="Q172" s="79">
        <f t="shared" si="42"/>
        <v>19.866175043472257</v>
      </c>
      <c r="R172" s="79">
        <f t="shared" si="42"/>
        <v>-0.84066306486834497</v>
      </c>
      <c r="S172" s="79">
        <f t="shared" si="42"/>
        <v>0</v>
      </c>
      <c r="T172" s="79">
        <f t="shared" si="42"/>
        <v>-8.4195719529517064</v>
      </c>
      <c r="U172" s="79">
        <f t="shared" si="42"/>
        <v>0</v>
      </c>
      <c r="V172" s="79">
        <f t="shared" si="42"/>
        <v>-2.0838569797211828</v>
      </c>
      <c r="W172" s="79">
        <f t="shared" si="42"/>
        <v>0</v>
      </c>
      <c r="X172" s="79">
        <f t="shared" si="42"/>
        <v>-83.227114460469565</v>
      </c>
      <c r="Y172" s="79">
        <f t="shared" si="42"/>
        <v>0</v>
      </c>
      <c r="AQ172" s="3"/>
    </row>
    <row r="173" spans="3:43" x14ac:dyDescent="0.25">
      <c r="C173" s="27"/>
      <c r="F173" t="s">
        <v>196</v>
      </c>
      <c r="G173" t="s">
        <v>172</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197</v>
      </c>
      <c r="G174" t="s">
        <v>172</v>
      </c>
      <c r="H174" s="53"/>
      <c r="J174" s="79">
        <f t="shared" ref="J174:Y174" si="44">J148 * (1 - J29)</f>
        <v>1309.0513632874472</v>
      </c>
      <c r="K174" s="79">
        <f t="shared" si="44"/>
        <v>0.90280202603261972</v>
      </c>
      <c r="L174" s="79">
        <f t="shared" si="44"/>
        <v>436.24016281780104</v>
      </c>
      <c r="M174" s="79">
        <f t="shared" si="44"/>
        <v>0.47339702778692905</v>
      </c>
      <c r="N174" s="79">
        <f t="shared" si="44"/>
        <v>193.29433667147134</v>
      </c>
      <c r="O174" s="79">
        <f t="shared" si="44"/>
        <v>0</v>
      </c>
      <c r="P174" s="79">
        <f t="shared" si="44"/>
        <v>0</v>
      </c>
      <c r="Q174" s="79">
        <f t="shared" si="44"/>
        <v>19.539238958536124</v>
      </c>
      <c r="R174" s="79">
        <f t="shared" si="44"/>
        <v>-0.8268283387282076</v>
      </c>
      <c r="S174" s="79">
        <f t="shared" si="44"/>
        <v>0</v>
      </c>
      <c r="T174" s="79">
        <f t="shared" si="44"/>
        <v>-8.2810117175207516</v>
      </c>
      <c r="U174" s="79">
        <f t="shared" si="44"/>
        <v>0</v>
      </c>
      <c r="V174" s="79">
        <f t="shared" si="44"/>
        <v>-2.0495631088061201</v>
      </c>
      <c r="W174" s="79">
        <f t="shared" si="44"/>
        <v>0</v>
      </c>
      <c r="X174" s="79">
        <f t="shared" si="44"/>
        <v>0</v>
      </c>
      <c r="Y174" s="79">
        <f t="shared" si="44"/>
        <v>0</v>
      </c>
      <c r="AQ174" s="3"/>
    </row>
    <row r="175" spans="3:43" x14ac:dyDescent="0.25">
      <c r="C175" s="27"/>
      <c r="F175" t="s">
        <v>198</v>
      </c>
      <c r="G175" t="s">
        <v>172</v>
      </c>
      <c r="H175" s="53"/>
      <c r="J175" s="79">
        <f t="shared" ref="J175:Y175" si="45">J149 * (1 - J30)</f>
        <v>1292.7820824817713</v>
      </c>
      <c r="K175" s="79">
        <f t="shared" si="45"/>
        <v>0.89158173316605749</v>
      </c>
      <c r="L175" s="79">
        <f t="shared" si="45"/>
        <v>430.81843995295264</v>
      </c>
      <c r="M175" s="79">
        <f t="shared" si="45"/>
        <v>0.46751350832112581</v>
      </c>
      <c r="N175" s="79">
        <f t="shared" si="45"/>
        <v>0</v>
      </c>
      <c r="O175" s="79">
        <f t="shared" si="45"/>
        <v>0</v>
      </c>
      <c r="P175" s="79">
        <f t="shared" si="45"/>
        <v>0</v>
      </c>
      <c r="Q175" s="79">
        <f t="shared" si="45"/>
        <v>19.296399468611675</v>
      </c>
      <c r="R175" s="79">
        <f t="shared" si="45"/>
        <v>-0.8165522695088322</v>
      </c>
      <c r="S175" s="79">
        <f t="shared" si="45"/>
        <v>0</v>
      </c>
      <c r="T175" s="79">
        <f t="shared" si="45"/>
        <v>-8.1780928338421948</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19.023594575087476</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9544.0505014074824</v>
      </c>
      <c r="K177" s="157">
        <f t="shared" si="47"/>
        <v>4.5541688800824645</v>
      </c>
      <c r="L177" s="157">
        <f t="shared" si="47"/>
        <v>3050.5431976905979</v>
      </c>
      <c r="M177" s="157">
        <f t="shared" si="47"/>
        <v>2.463008263712327</v>
      </c>
      <c r="N177" s="157">
        <f t="shared" si="47"/>
        <v>1423.0411314875982</v>
      </c>
      <c r="O177" s="157">
        <f t="shared" si="47"/>
        <v>527.44245704364369</v>
      </c>
      <c r="P177" s="157">
        <f t="shared" si="47"/>
        <v>1199.5568453508533</v>
      </c>
      <c r="Q177" s="157">
        <f t="shared" si="47"/>
        <v>170.9527367153776</v>
      </c>
      <c r="R177" s="157">
        <f t="shared" si="47"/>
        <v>-5.746543036554649</v>
      </c>
      <c r="S177" s="157">
        <f t="shared" si="47"/>
        <v>0</v>
      </c>
      <c r="T177" s="157">
        <f t="shared" si="47"/>
        <v>-56.885145197517467</v>
      </c>
      <c r="U177" s="157">
        <f t="shared" si="47"/>
        <v>0</v>
      </c>
      <c r="V177" s="157">
        <f t="shared" si="47"/>
        <v>-12.297157799018187</v>
      </c>
      <c r="W177" s="157">
        <f t="shared" si="47"/>
        <v>0</v>
      </c>
      <c r="X177" s="157">
        <f t="shared" si="47"/>
        <v>-414.35213504465423</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860677.7574038998</v>
      </c>
      <c r="O188" s="110">
        <f>'Volume adjustments'!O286</f>
        <v>378247.74043403886</v>
      </c>
      <c r="P188" s="110">
        <f>'Volume adjustments'!P286</f>
        <v>965999.40714164404</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18122.565031981128</v>
      </c>
      <c r="O189" s="110">
        <f>'Volume adjustments'!O297</f>
        <v>4778.5478964048561</v>
      </c>
      <c r="P189" s="110">
        <f>'Volume adjustments'!P297</f>
        <v>5771.2173138492881</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878800.32243588089</v>
      </c>
      <c r="O191" s="79">
        <f t="shared" si="48"/>
        <v>383026.28833044373</v>
      </c>
      <c r="P191" s="79">
        <f t="shared" si="48"/>
        <v>971770.62445549329</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834.86030631408676</v>
      </c>
      <c r="O192" s="79">
        <f t="shared" si="49"/>
        <v>363.87497391392151</v>
      </c>
      <c r="P192" s="79">
        <f t="shared" si="49"/>
        <v>923.18209323271856</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1505.868845828443</v>
      </c>
      <c r="K200" s="111">
        <f t="shared" si="50"/>
        <v>21.188562983468714</v>
      </c>
      <c r="L200" s="111">
        <f t="shared" si="50"/>
        <v>573.22615371827067</v>
      </c>
      <c r="M200" s="111">
        <f t="shared" si="50"/>
        <v>8.2822209424894027</v>
      </c>
      <c r="N200" s="111">
        <f t="shared" si="50"/>
        <v>304.19315299397357</v>
      </c>
      <c r="O200" s="111">
        <f t="shared" si="50"/>
        <v>132.17707963674363</v>
      </c>
      <c r="P200" s="111">
        <f t="shared" si="50"/>
        <v>375.85675235110546</v>
      </c>
      <c r="Q200" s="111">
        <f t="shared" si="50"/>
        <v>26.545436314455877</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834.86030631408676</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1505.868845828443</v>
      </c>
      <c r="K204" s="79">
        <f t="shared" si="52"/>
        <v>0</v>
      </c>
      <c r="L204" s="79">
        <f t="shared" si="52"/>
        <v>573.22615371827067</v>
      </c>
      <c r="M204" s="79">
        <f t="shared" si="52"/>
        <v>0</v>
      </c>
      <c r="N204" s="79">
        <f t="shared" si="52"/>
        <v>304.19315299397357</v>
      </c>
      <c r="O204" s="79">
        <f t="shared" si="52"/>
        <v>0</v>
      </c>
      <c r="P204" s="79">
        <f t="shared" si="52"/>
        <v>0</v>
      </c>
      <c r="Q204" s="79">
        <f t="shared" si="52"/>
        <v>26.545436314455877</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1505.868845828443</v>
      </c>
      <c r="K206" s="79">
        <f t="shared" si="53"/>
        <v>0</v>
      </c>
      <c r="L206" s="79">
        <f t="shared" si="53"/>
        <v>573.22615371827067</v>
      </c>
      <c r="M206" s="79">
        <f t="shared" si="53"/>
        <v>0</v>
      </c>
      <c r="N206" s="79">
        <f t="shared" si="53"/>
        <v>834.86030631408676</v>
      </c>
      <c r="O206" s="79">
        <f t="shared" si="53"/>
        <v>0</v>
      </c>
      <c r="P206" s="79">
        <f t="shared" si="53"/>
        <v>0</v>
      </c>
      <c r="Q206" s="79">
        <f t="shared" si="53"/>
        <v>26.545436314455877</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1274.5052387143571</v>
      </c>
      <c r="K208" s="79">
        <f t="shared" si="54"/>
        <v>0.87897690187718769</v>
      </c>
      <c r="L208" s="79">
        <f t="shared" si="54"/>
        <v>424.72769857755753</v>
      </c>
      <c r="M208" s="79">
        <f t="shared" si="54"/>
        <v>0.46090398652582248</v>
      </c>
      <c r="N208" s="79">
        <f t="shared" si="54"/>
        <v>235.24157608580333</v>
      </c>
      <c r="O208" s="79">
        <f t="shared" si="54"/>
        <v>0</v>
      </c>
      <c r="P208" s="79">
        <f t="shared" si="54"/>
        <v>0</v>
      </c>
      <c r="Q208" s="79">
        <f t="shared" si="54"/>
        <v>19.023594575087476</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0.50421710594970093</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2.200000000000002E-2</v>
      </c>
      <c r="J214" s="53"/>
      <c r="K214" s="74"/>
      <c r="L214" s="53"/>
      <c r="M214" s="74"/>
      <c r="AQ214" s="3"/>
    </row>
    <row r="215" spans="5:43" x14ac:dyDescent="0.25">
      <c r="E215" s="27"/>
      <c r="F215" t="s">
        <v>192</v>
      </c>
      <c r="G215" t="s">
        <v>167</v>
      </c>
      <c r="H215" s="21">
        <v>5.3682000000000007E-2</v>
      </c>
      <c r="J215" s="53"/>
      <c r="L215" s="53"/>
      <c r="AQ215" s="3"/>
    </row>
    <row r="216" spans="5:43" x14ac:dyDescent="0.25">
      <c r="E216" s="27"/>
      <c r="F216" t="s">
        <v>193</v>
      </c>
      <c r="G216" t="s">
        <v>167</v>
      </c>
      <c r="H216" s="21">
        <v>5.3682000000000007E-2</v>
      </c>
      <c r="J216" s="53"/>
      <c r="L216" s="53"/>
      <c r="AQ216" s="3"/>
    </row>
    <row r="217" spans="5:43" x14ac:dyDescent="0.25">
      <c r="E217" s="27"/>
      <c r="F217" t="s">
        <v>194</v>
      </c>
      <c r="G217" t="s">
        <v>167</v>
      </c>
      <c r="H217" s="21">
        <v>0.13270815000000002</v>
      </c>
      <c r="J217" s="53"/>
      <c r="L217" s="53"/>
      <c r="AQ217" s="3"/>
    </row>
    <row r="218" spans="5:43" x14ac:dyDescent="0.25">
      <c r="E218" s="27"/>
      <c r="F218" t="s">
        <v>195</v>
      </c>
      <c r="G218" t="s">
        <v>167</v>
      </c>
      <c r="H218" s="21">
        <v>0.13270815000000002</v>
      </c>
      <c r="J218" s="53"/>
      <c r="L218" s="53"/>
      <c r="AQ218" s="3"/>
    </row>
    <row r="219" spans="5:43" x14ac:dyDescent="0.25">
      <c r="E219" s="27"/>
      <c r="F219" t="s">
        <v>196</v>
      </c>
      <c r="G219" t="s">
        <v>167</v>
      </c>
      <c r="H219" s="21">
        <v>5.3682000000000007E-2</v>
      </c>
      <c r="J219" s="53"/>
      <c r="L219" s="53"/>
      <c r="AQ219" s="3"/>
    </row>
    <row r="220" spans="5:43" x14ac:dyDescent="0.25">
      <c r="E220" s="27"/>
      <c r="F220" t="s">
        <v>197</v>
      </c>
      <c r="G220" t="s">
        <v>167</v>
      </c>
      <c r="H220" s="21">
        <v>0.55181016550000006</v>
      </c>
      <c r="J220" s="53"/>
      <c r="L220" s="53"/>
      <c r="AQ220" s="3"/>
    </row>
    <row r="221" spans="5:43" x14ac:dyDescent="0.25">
      <c r="E221" s="27"/>
      <c r="F221" t="s">
        <v>198</v>
      </c>
      <c r="G221" t="s">
        <v>167</v>
      </c>
      <c r="H221" s="21">
        <v>0.55181016550000006</v>
      </c>
      <c r="J221" s="53"/>
      <c r="L221" s="53"/>
      <c r="AQ221" s="3"/>
    </row>
    <row r="222" spans="5:43" x14ac:dyDescent="0.25">
      <c r="E222" s="27"/>
      <c r="F222" s="28" t="s">
        <v>199</v>
      </c>
      <c r="G222" s="28" t="s">
        <v>167</v>
      </c>
      <c r="H222" s="131">
        <v>0.55181016550000006</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2.200000000000002E-2</v>
      </c>
      <c r="J226" s="53"/>
      <c r="L226" s="53"/>
      <c r="AQ226" s="3"/>
    </row>
    <row r="227" spans="3:43" x14ac:dyDescent="0.25">
      <c r="C227" s="27"/>
      <c r="F227" t="s">
        <v>192</v>
      </c>
      <c r="G227" t="s">
        <v>167</v>
      </c>
      <c r="H227" s="101">
        <f t="shared" si="55"/>
        <v>5.3682000000000007E-2</v>
      </c>
      <c r="J227" s="53"/>
      <c r="L227" s="53"/>
      <c r="AQ227" s="3"/>
    </row>
    <row r="228" spans="3:43" x14ac:dyDescent="0.25">
      <c r="C228" s="27"/>
      <c r="F228" t="s">
        <v>193</v>
      </c>
      <c r="G228" t="s">
        <v>167</v>
      </c>
      <c r="H228" s="101">
        <f t="shared" si="55"/>
        <v>5.3682000000000007E-2</v>
      </c>
      <c r="J228" s="53"/>
      <c r="L228" s="53"/>
      <c r="AQ228" s="3"/>
    </row>
    <row r="229" spans="3:43" x14ac:dyDescent="0.25">
      <c r="C229" s="27"/>
      <c r="F229" t="s">
        <v>194</v>
      </c>
      <c r="G229" t="s">
        <v>167</v>
      </c>
      <c r="H229" s="101">
        <f t="shared" si="55"/>
        <v>0.13270815000000002</v>
      </c>
      <c r="J229" s="53"/>
      <c r="L229" s="53"/>
      <c r="AQ229" s="3"/>
    </row>
    <row r="230" spans="3:43" x14ac:dyDescent="0.25">
      <c r="C230" s="27"/>
      <c r="F230" t="s">
        <v>195</v>
      </c>
      <c r="G230" t="s">
        <v>167</v>
      </c>
      <c r="H230" s="101">
        <f t="shared" si="55"/>
        <v>0.13270815000000002</v>
      </c>
      <c r="J230" s="53"/>
      <c r="L230" s="53"/>
      <c r="AQ230" s="3"/>
    </row>
    <row r="231" spans="3:43" x14ac:dyDescent="0.25">
      <c r="C231" s="27"/>
      <c r="F231" t="s">
        <v>196</v>
      </c>
      <c r="G231" t="s">
        <v>167</v>
      </c>
      <c r="H231" s="101">
        <f t="shared" si="55"/>
        <v>5.3682000000000007E-2</v>
      </c>
      <c r="J231" s="53"/>
      <c r="L231" s="53"/>
      <c r="AQ231" s="3"/>
    </row>
    <row r="232" spans="3:43" x14ac:dyDescent="0.25">
      <c r="C232" s="27"/>
      <c r="F232" t="s">
        <v>197</v>
      </c>
      <c r="G232" t="s">
        <v>167</v>
      </c>
      <c r="H232" s="101">
        <f t="shared" si="55"/>
        <v>0.55181016550000006</v>
      </c>
      <c r="J232" s="53"/>
      <c r="L232" s="53"/>
      <c r="AQ232" s="3"/>
    </row>
    <row r="233" spans="3:43" x14ac:dyDescent="0.25">
      <c r="C233" s="27"/>
      <c r="F233" t="s">
        <v>198</v>
      </c>
      <c r="G233" t="s">
        <v>167</v>
      </c>
      <c r="H233" s="101">
        <f t="shared" si="55"/>
        <v>0.55181016550000006</v>
      </c>
      <c r="J233" s="53"/>
      <c r="L233" s="53"/>
      <c r="AQ233" s="3"/>
    </row>
    <row r="234" spans="3:43" x14ac:dyDescent="0.25">
      <c r="C234" s="27"/>
      <c r="F234" s="28" t="s">
        <v>199</v>
      </c>
      <c r="G234" s="28" t="s">
        <v>167</v>
      </c>
      <c r="H234" s="133">
        <f>IF(F234 = $F$234, $H$210, H222)</f>
        <v>0.50421710594970093</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166.55148459724839</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828.65920732193945</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110.5147583592626</v>
      </c>
      <c r="O245" s="79">
        <f t="shared" si="62"/>
        <v>237.43512010404118</v>
      </c>
      <c r="P245" s="79">
        <f t="shared" si="62"/>
        <v>594.90658957970231</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545.70623989062256</v>
      </c>
      <c r="O246" s="79">
        <f t="shared" si="63"/>
        <v>234.48420560944027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555.01317131145788</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1001.0980727929558</v>
      </c>
      <c r="K260" s="72">
        <f t="shared" si="73"/>
        <v>0</v>
      </c>
      <c r="L260" s="72">
        <f t="shared" si="73"/>
        <v>381.0794010059866</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2463.9408590354888</v>
      </c>
      <c r="I269" s="148"/>
      <c r="J269" s="148">
        <f t="shared" ref="J269:Y269" si="75">J239 + J252 + J168</f>
        <v>1434.7084064926337</v>
      </c>
      <c r="K269" s="148">
        <f t="shared" si="75"/>
        <v>0.25299116372452485</v>
      </c>
      <c r="L269" s="148">
        <f t="shared" si="75"/>
        <v>429.71560870752381</v>
      </c>
      <c r="M269" s="148">
        <f t="shared" si="75"/>
        <v>0.15798008067566241</v>
      </c>
      <c r="N269" s="148">
        <f t="shared" si="75"/>
        <v>245.64633382173901</v>
      </c>
      <c r="O269" s="148">
        <f t="shared" si="75"/>
        <v>105.26168163699207</v>
      </c>
      <c r="P269" s="148">
        <f t="shared" si="75"/>
        <v>315.71724716680001</v>
      </c>
      <c r="Q269" s="148">
        <f t="shared" si="75"/>
        <v>25.403594938582234</v>
      </c>
      <c r="R269" s="148">
        <f t="shared" si="75"/>
        <v>-0.80071196847054948</v>
      </c>
      <c r="S269" s="148">
        <f t="shared" si="75"/>
        <v>0</v>
      </c>
      <c r="T269" s="148">
        <f t="shared" si="75"/>
        <v>-7.7771803765237131</v>
      </c>
      <c r="U269" s="148">
        <f t="shared" si="75"/>
        <v>0</v>
      </c>
      <c r="V269" s="148">
        <f t="shared" si="75"/>
        <v>-2.0148231043041234</v>
      </c>
      <c r="W269" s="148">
        <f t="shared" si="75"/>
        <v>0</v>
      </c>
      <c r="X269" s="148">
        <f t="shared" si="75"/>
        <v>-82.330269523883388</v>
      </c>
      <c r="Y269" s="148">
        <f t="shared" si="75"/>
        <v>0</v>
      </c>
      <c r="AQ269" s="3"/>
    </row>
    <row r="270" spans="2:43" x14ac:dyDescent="0.25">
      <c r="C270" s="27"/>
      <c r="F270" t="s">
        <v>192</v>
      </c>
      <c r="G270" t="s">
        <v>172</v>
      </c>
      <c r="H270" s="111">
        <f t="shared" si="74"/>
        <v>2453.3045857887337</v>
      </c>
      <c r="I270" s="79"/>
      <c r="J270" s="79">
        <f t="shared" ref="J270:Y270" si="76">J240 + J253 + J169</f>
        <v>1421.6323115306575</v>
      </c>
      <c r="K270" s="79">
        <f t="shared" si="76"/>
        <v>0.33371779340509894</v>
      </c>
      <c r="L270" s="79">
        <f t="shared" si="76"/>
        <v>432.89500769704637</v>
      </c>
      <c r="M270" s="79">
        <f t="shared" si="76"/>
        <v>0.1998491589668924</v>
      </c>
      <c r="N270" s="79">
        <f t="shared" si="76"/>
        <v>246.14977407835929</v>
      </c>
      <c r="O270" s="79">
        <f t="shared" si="76"/>
        <v>105.52812504896119</v>
      </c>
      <c r="P270" s="79">
        <f t="shared" si="76"/>
        <v>316.03785095912946</v>
      </c>
      <c r="Q270" s="79">
        <f t="shared" si="76"/>
        <v>23.965459250880627</v>
      </c>
      <c r="R270" s="79">
        <f t="shared" si="76"/>
        <v>-0.8096930749027097</v>
      </c>
      <c r="S270" s="79">
        <f t="shared" si="76"/>
        <v>0</v>
      </c>
      <c r="T270" s="79">
        <f t="shared" si="76"/>
        <v>-7.8958348369923339</v>
      </c>
      <c r="U270" s="79">
        <f t="shared" si="76"/>
        <v>0</v>
      </c>
      <c r="V270" s="79">
        <f t="shared" si="76"/>
        <v>-2.030409333422095</v>
      </c>
      <c r="W270" s="79">
        <f t="shared" si="76"/>
        <v>0</v>
      </c>
      <c r="X270" s="79">
        <f t="shared" si="76"/>
        <v>-82.701572483355392</v>
      </c>
      <c r="Y270" s="79">
        <f t="shared" si="76"/>
        <v>0</v>
      </c>
      <c r="AQ270" s="3"/>
    </row>
    <row r="271" spans="2:43" x14ac:dyDescent="0.25">
      <c r="C271" s="27"/>
      <c r="F271" t="s">
        <v>193</v>
      </c>
      <c r="G271" t="s">
        <v>172</v>
      </c>
      <c r="H271" s="111">
        <f t="shared" si="74"/>
        <v>2445.9739943969348</v>
      </c>
      <c r="I271" s="79"/>
      <c r="J271" s="79">
        <f t="shared" ref="J271:Y271" si="77">J241 + J254 + J170</f>
        <v>1417.3844062173189</v>
      </c>
      <c r="K271" s="79">
        <f t="shared" si="77"/>
        <v>0.33272062868376884</v>
      </c>
      <c r="L271" s="79">
        <f t="shared" si="77"/>
        <v>431.60149671787184</v>
      </c>
      <c r="M271" s="79">
        <f t="shared" si="77"/>
        <v>0.19925200012535779</v>
      </c>
      <c r="N271" s="79">
        <f t="shared" si="77"/>
        <v>245.41426678529646</v>
      </c>
      <c r="O271" s="79">
        <f t="shared" si="77"/>
        <v>105.21280196614556</v>
      </c>
      <c r="P271" s="79">
        <f t="shared" si="77"/>
        <v>315.09351475108417</v>
      </c>
      <c r="Q271" s="79">
        <f t="shared" si="77"/>
        <v>23.893849312879986</v>
      </c>
      <c r="R271" s="79">
        <f t="shared" si="77"/>
        <v>-0.80727367328447452</v>
      </c>
      <c r="S271" s="79">
        <f t="shared" si="77"/>
        <v>0</v>
      </c>
      <c r="T271" s="79">
        <f t="shared" si="77"/>
        <v>-7.8722417050092881</v>
      </c>
      <c r="U271" s="79">
        <f t="shared" si="77"/>
        <v>0</v>
      </c>
      <c r="V271" s="79">
        <f t="shared" si="77"/>
        <v>-2.024342373262467</v>
      </c>
      <c r="W271" s="79">
        <f t="shared" si="77"/>
        <v>0</v>
      </c>
      <c r="X271" s="79">
        <f t="shared" si="77"/>
        <v>-82.454456230915099</v>
      </c>
      <c r="Y271" s="79">
        <f t="shared" si="77"/>
        <v>0</v>
      </c>
      <c r="AQ271" s="3"/>
    </row>
    <row r="272" spans="2:43" x14ac:dyDescent="0.25">
      <c r="C272" s="27"/>
      <c r="F272" t="s">
        <v>194</v>
      </c>
      <c r="G272" t="s">
        <v>172</v>
      </c>
      <c r="H272" s="111">
        <f t="shared" si="74"/>
        <v>2481.7179283701712</v>
      </c>
      <c r="I272" s="79"/>
      <c r="J272" s="79">
        <f t="shared" ref="J272:Y272" si="78">J242 + J255 + J171</f>
        <v>1337.5371496300029</v>
      </c>
      <c r="K272" s="79">
        <f t="shared" si="78"/>
        <v>0.9224475696258122</v>
      </c>
      <c r="L272" s="79">
        <f t="shared" si="78"/>
        <v>445.73302491670484</v>
      </c>
      <c r="M272" s="79">
        <f t="shared" si="78"/>
        <v>0.48369844678921631</v>
      </c>
      <c r="N272" s="79">
        <f t="shared" si="78"/>
        <v>246.87567974978967</v>
      </c>
      <c r="O272" s="79">
        <f t="shared" si="78"/>
        <v>105.98070348584588</v>
      </c>
      <c r="P272" s="79">
        <f t="shared" si="78"/>
        <v>419.25971707108806</v>
      </c>
      <c r="Q272" s="79">
        <f t="shared" si="78"/>
        <v>19.964425167327214</v>
      </c>
      <c r="R272" s="79">
        <f t="shared" si="78"/>
        <v>-0.84482064679153168</v>
      </c>
      <c r="S272" s="79">
        <f t="shared" si="78"/>
        <v>0</v>
      </c>
      <c r="T272" s="79">
        <f t="shared" si="78"/>
        <v>-8.4612117746774853</v>
      </c>
      <c r="U272" s="79">
        <f t="shared" si="78"/>
        <v>0</v>
      </c>
      <c r="V272" s="79">
        <f t="shared" si="78"/>
        <v>-2.0941628995021984</v>
      </c>
      <c r="W272" s="79">
        <f t="shared" si="78"/>
        <v>0</v>
      </c>
      <c r="X272" s="79">
        <f t="shared" si="78"/>
        <v>-83.638722346030761</v>
      </c>
      <c r="Y272" s="79">
        <f t="shared" si="78"/>
        <v>0</v>
      </c>
      <c r="AQ272" s="3"/>
    </row>
    <row r="273" spans="2:43" x14ac:dyDescent="0.25">
      <c r="C273" s="27"/>
      <c r="F273" t="s">
        <v>195</v>
      </c>
      <c r="G273" t="s">
        <v>172</v>
      </c>
      <c r="H273" s="111">
        <f t="shared" si="74"/>
        <v>2880.9675258488819</v>
      </c>
      <c r="I273" s="79"/>
      <c r="J273" s="79">
        <f t="shared" ref="J273:Y273" si="79">J243 + J256 + J172</f>
        <v>1330.9547817676505</v>
      </c>
      <c r="K273" s="79">
        <f t="shared" si="79"/>
        <v>0.91790796544458275</v>
      </c>
      <c r="L273" s="79">
        <f t="shared" si="79"/>
        <v>443.53945688069729</v>
      </c>
      <c r="M273" s="79">
        <f t="shared" si="79"/>
        <v>0.48131804104714337</v>
      </c>
      <c r="N273" s="79">
        <f t="shared" si="79"/>
        <v>245.66074038094226</v>
      </c>
      <c r="O273" s="79">
        <f t="shared" si="79"/>
        <v>105.45914490569899</v>
      </c>
      <c r="P273" s="79">
        <f t="shared" si="79"/>
        <v>828.65920732193945</v>
      </c>
      <c r="Q273" s="79">
        <f t="shared" si="79"/>
        <v>19.866175043472257</v>
      </c>
      <c r="R273" s="79">
        <f t="shared" si="79"/>
        <v>-0.84066306486834497</v>
      </c>
      <c r="S273" s="79">
        <f t="shared" si="79"/>
        <v>0</v>
      </c>
      <c r="T273" s="79">
        <f t="shared" si="79"/>
        <v>-8.4195719529517064</v>
      </c>
      <c r="U273" s="79">
        <f t="shared" si="79"/>
        <v>0</v>
      </c>
      <c r="V273" s="79">
        <f t="shared" si="79"/>
        <v>-2.0838569797211828</v>
      </c>
      <c r="W273" s="79">
        <f t="shared" si="79"/>
        <v>0</v>
      </c>
      <c r="X273" s="79">
        <f t="shared" si="79"/>
        <v>-83.227114460469565</v>
      </c>
      <c r="Y273" s="79">
        <f t="shared" si="79"/>
        <v>0</v>
      </c>
      <c r="AQ273" s="3"/>
    </row>
    <row r="274" spans="2:43" x14ac:dyDescent="0.25">
      <c r="C274" s="27"/>
      <c r="F274" t="s">
        <v>196</v>
      </c>
      <c r="G274" t="s">
        <v>172</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197</v>
      </c>
      <c r="G275" t="s">
        <v>172</v>
      </c>
      <c r="H275" s="111">
        <f t="shared" si="74"/>
        <v>2891.2003656670263</v>
      </c>
      <c r="I275" s="79"/>
      <c r="J275" s="79">
        <f t="shared" ref="J275:Y275" si="81">J245 + J258 + J174</f>
        <v>1309.0513632874472</v>
      </c>
      <c r="K275" s="79">
        <f t="shared" si="81"/>
        <v>0.90280202603261972</v>
      </c>
      <c r="L275" s="79">
        <f t="shared" si="81"/>
        <v>436.24016281780104</v>
      </c>
      <c r="M275" s="79">
        <f t="shared" si="81"/>
        <v>0.47339702778692905</v>
      </c>
      <c r="N275" s="79">
        <f t="shared" si="81"/>
        <v>303.80909503073394</v>
      </c>
      <c r="O275" s="79">
        <f t="shared" si="81"/>
        <v>237.43512010404118</v>
      </c>
      <c r="P275" s="79">
        <f t="shared" si="81"/>
        <v>594.90658957970231</v>
      </c>
      <c r="Q275" s="79">
        <f t="shared" si="81"/>
        <v>19.539238958536124</v>
      </c>
      <c r="R275" s="79">
        <f t="shared" si="81"/>
        <v>-0.8268283387282076</v>
      </c>
      <c r="S275" s="79">
        <f t="shared" si="81"/>
        <v>0</v>
      </c>
      <c r="T275" s="79">
        <f t="shared" si="81"/>
        <v>-8.2810117175207516</v>
      </c>
      <c r="U275" s="79">
        <f t="shared" si="81"/>
        <v>0</v>
      </c>
      <c r="V275" s="79">
        <f t="shared" si="81"/>
        <v>-2.0495631088061201</v>
      </c>
      <c r="W275" s="79">
        <f t="shared" si="81"/>
        <v>0</v>
      </c>
      <c r="X275" s="79">
        <f t="shared" si="81"/>
        <v>0</v>
      </c>
      <c r="Y275" s="79">
        <f t="shared" si="81"/>
        <v>0</v>
      </c>
      <c r="AQ275" s="3"/>
    </row>
    <row r="276" spans="2:43" x14ac:dyDescent="0.25">
      <c r="C276" s="27"/>
      <c r="F276" t="s">
        <v>198</v>
      </c>
      <c r="G276" t="s">
        <v>172</v>
      </c>
      <c r="H276" s="111">
        <f t="shared" si="74"/>
        <v>2515.4518175415342</v>
      </c>
      <c r="I276" s="79"/>
      <c r="J276" s="79">
        <f t="shared" ref="J276:Y276" si="82">J246 + J259 + J175</f>
        <v>1292.7820824817713</v>
      </c>
      <c r="K276" s="79">
        <f t="shared" si="82"/>
        <v>0.89158173316605749</v>
      </c>
      <c r="L276" s="79">
        <f t="shared" si="82"/>
        <v>430.81843995295264</v>
      </c>
      <c r="M276" s="79">
        <f t="shared" si="82"/>
        <v>0.46751350832112581</v>
      </c>
      <c r="N276" s="79">
        <f t="shared" si="82"/>
        <v>545.70623989062256</v>
      </c>
      <c r="O276" s="79">
        <f t="shared" si="82"/>
        <v>234.48420560944027</v>
      </c>
      <c r="P276" s="79">
        <f t="shared" si="82"/>
        <v>0</v>
      </c>
      <c r="Q276" s="79">
        <f t="shared" si="82"/>
        <v>19.296399468611675</v>
      </c>
      <c r="R276" s="79">
        <f t="shared" si="82"/>
        <v>-0.8165522695088322</v>
      </c>
      <c r="S276" s="79">
        <f t="shared" si="82"/>
        <v>0</v>
      </c>
      <c r="T276" s="79">
        <f t="shared" si="82"/>
        <v>-8.1780928338421948</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1956.2142396854877</v>
      </c>
      <c r="I277" s="72"/>
      <c r="J277" s="72">
        <f t="shared" ref="J277:Y277" si="83">J247 + J260 + J176</f>
        <v>1001.0980727929558</v>
      </c>
      <c r="K277" s="72">
        <f t="shared" si="83"/>
        <v>0</v>
      </c>
      <c r="L277" s="72">
        <f t="shared" si="83"/>
        <v>381.0794010059866</v>
      </c>
      <c r="M277" s="72">
        <f t="shared" si="83"/>
        <v>0</v>
      </c>
      <c r="N277" s="72">
        <f t="shared" si="83"/>
        <v>555.01317131145788</v>
      </c>
      <c r="O277" s="72">
        <f t="shared" si="83"/>
        <v>0</v>
      </c>
      <c r="P277" s="72">
        <f t="shared" si="83"/>
        <v>0</v>
      </c>
      <c r="Q277" s="72">
        <f t="shared" si="83"/>
        <v>19.023594575087476</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1524531.5304561809</v>
      </c>
      <c r="K16" s="110">
        <f>'Volume adjustments'!K275</f>
        <v>0</v>
      </c>
      <c r="L16" s="110">
        <f>'Volume adjustments'!L275</f>
        <v>148000.55222791803</v>
      </c>
      <c r="M16" s="110">
        <f>'Volume adjustments'!M275</f>
        <v>0</v>
      </c>
      <c r="N16" s="110">
        <f>'Volume adjustments'!N275</f>
        <v>8272.6268097452903</v>
      </c>
      <c r="O16" s="110">
        <f>'Volume adjustments'!O275</f>
        <v>1747.7672867162103</v>
      </c>
      <c r="P16" s="110">
        <f>'Volume adjustments'!P275</f>
        <v>1130.1078962245072</v>
      </c>
      <c r="Q16" s="110">
        <f>'Volume adjustments'!Q275</f>
        <v>2452</v>
      </c>
      <c r="R16" s="110">
        <f>'Volume adjustments'!R275</f>
        <v>0</v>
      </c>
      <c r="S16" s="110">
        <f>'Volume adjustments'!S275</f>
        <v>0</v>
      </c>
      <c r="T16" s="110">
        <f>'Volume adjustments'!T275</f>
        <v>895.09562841530055</v>
      </c>
      <c r="U16" s="110">
        <f>'Volume adjustments'!U275</f>
        <v>0</v>
      </c>
      <c r="V16" s="110">
        <f>'Volume adjustments'!V275</f>
        <v>119.7110655737705</v>
      </c>
      <c r="W16" s="110">
        <f>'Volume adjustments'!W275</f>
        <v>0</v>
      </c>
      <c r="X16" s="110">
        <f>'Volume adjustments'!X275</f>
        <v>290.74863387978138</v>
      </c>
      <c r="Y16" s="110">
        <f>'Volume adjustments'!Y275</f>
        <v>0</v>
      </c>
    </row>
    <row r="17" spans="5:27" x14ac:dyDescent="0.25">
      <c r="E17" s="23" t="s">
        <v>549</v>
      </c>
      <c r="G17" s="23" t="s">
        <v>207</v>
      </c>
      <c r="J17" s="114">
        <f>'Volume adjustments'!J264</f>
        <v>5727072.2903666319</v>
      </c>
      <c r="K17" s="114">
        <f>'Volume adjustments'!K264</f>
        <v>26365.42851688671</v>
      </c>
      <c r="L17" s="114">
        <f>'Volume adjustments'!L264</f>
        <v>2147296.0950329937</v>
      </c>
      <c r="M17" s="114">
        <f>'Volume adjustments'!M264</f>
        <v>11431.350493453985</v>
      </c>
      <c r="N17" s="114">
        <f>'Volume adjustments'!N264</f>
        <v>1457527.7135706488</v>
      </c>
      <c r="O17" s="114">
        <f>'Volume adjustments'!O264</f>
        <v>697317.25845551991</v>
      </c>
      <c r="P17" s="114">
        <f>'Volume adjustments'!P264</f>
        <v>2442549.87564218</v>
      </c>
      <c r="Q17" s="114">
        <f>'Volume adjustments'!Q264</f>
        <v>115665.95582067955</v>
      </c>
      <c r="R17" s="114">
        <f>'Volume adjustments'!R264</f>
        <v>5324.8990000000003</v>
      </c>
      <c r="S17" s="114">
        <f>'Volume adjustments'!S264</f>
        <v>0</v>
      </c>
      <c r="T17" s="114">
        <f>'Volume adjustments'!T264</f>
        <v>66413.510833333348</v>
      </c>
      <c r="U17" s="114">
        <f>'Volume adjustments'!U264</f>
        <v>0</v>
      </c>
      <c r="V17" s="114">
        <f>'Volume adjustments'!V264</f>
        <v>15926.522333333332</v>
      </c>
      <c r="W17" s="114">
        <f>'Volume adjustments'!W264</f>
        <v>0</v>
      </c>
      <c r="X17" s="114">
        <f>'Volume adjustments'!X264</f>
        <v>582645.21973333322</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385910356.58724964</v>
      </c>
      <c r="K27" s="116">
        <f t="shared" si="0"/>
        <v>0</v>
      </c>
      <c r="L27" s="116">
        <f t="shared" si="0"/>
        <v>109849354.75258979</v>
      </c>
      <c r="M27" s="116">
        <f t="shared" si="0"/>
        <v>0</v>
      </c>
      <c r="N27" s="116">
        <f t="shared" si="0"/>
        <v>12250405.82711499</v>
      </c>
      <c r="O27" s="116">
        <f t="shared" si="0"/>
        <v>2020334.8195103407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12060011.338525539</v>
      </c>
      <c r="Q28" s="88">
        <f t="shared" si="1"/>
        <v>0</v>
      </c>
      <c r="R28" s="88">
        <f t="shared" si="1"/>
        <v>0</v>
      </c>
      <c r="S28" s="88">
        <f t="shared" si="1"/>
        <v>0</v>
      </c>
      <c r="T28" s="88">
        <f t="shared" si="1"/>
        <v>0</v>
      </c>
      <c r="U28" s="88">
        <f t="shared" si="1"/>
        <v>0</v>
      </c>
      <c r="V28" s="88">
        <f t="shared" si="1"/>
        <v>0</v>
      </c>
      <c r="W28" s="88">
        <f t="shared" si="1"/>
        <v>0</v>
      </c>
      <c r="X28" s="88">
        <f t="shared" si="1"/>
        <v>1941827.5966668385</v>
      </c>
      <c r="Y28" s="88">
        <f t="shared" si="1"/>
        <v>0</v>
      </c>
    </row>
    <row r="29" spans="5:27" x14ac:dyDescent="0.25">
      <c r="F29" s="28" t="s">
        <v>552</v>
      </c>
      <c r="G29" s="28" t="s">
        <v>277</v>
      </c>
      <c r="H29" s="120"/>
      <c r="I29" s="28"/>
      <c r="J29" s="295"/>
      <c r="K29" s="295"/>
      <c r="L29" s="295"/>
      <c r="M29" s="295"/>
      <c r="N29" s="295"/>
      <c r="O29" s="295"/>
      <c r="P29" s="295"/>
      <c r="Q29" s="143">
        <f t="shared" ref="Q29" si="2">Q23 * Q$17</f>
        <v>33098000.587395076</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543128452.57385993</v>
      </c>
      <c r="I33" s="19"/>
      <c r="J33" s="148">
        <f t="shared" ref="J33:Y33" si="3">J27 +J29</f>
        <v>385910356.58724964</v>
      </c>
      <c r="K33" s="148">
        <f t="shared" si="3"/>
        <v>0</v>
      </c>
      <c r="L33" s="148">
        <f t="shared" si="3"/>
        <v>109849354.75258979</v>
      </c>
      <c r="M33" s="148">
        <f t="shared" si="3"/>
        <v>0</v>
      </c>
      <c r="N33" s="148">
        <f t="shared" si="3"/>
        <v>12250405.82711499</v>
      </c>
      <c r="O33" s="148">
        <f t="shared" si="3"/>
        <v>2020334.8195103407</v>
      </c>
      <c r="P33" s="148">
        <f t="shared" si="3"/>
        <v>0</v>
      </c>
      <c r="Q33" s="148">
        <f t="shared" si="3"/>
        <v>33098000.587395076</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14001838.935192378</v>
      </c>
      <c r="I34" s="28"/>
      <c r="J34" s="157">
        <f t="shared" ref="J34:Y34" si="4">J28</f>
        <v>0</v>
      </c>
      <c r="K34" s="157">
        <f t="shared" si="4"/>
        <v>0</v>
      </c>
      <c r="L34" s="157">
        <f t="shared" si="4"/>
        <v>0</v>
      </c>
      <c r="M34" s="157">
        <f t="shared" si="4"/>
        <v>0</v>
      </c>
      <c r="N34" s="157">
        <f t="shared" si="4"/>
        <v>0</v>
      </c>
      <c r="O34" s="157">
        <f t="shared" si="4"/>
        <v>0</v>
      </c>
      <c r="P34" s="157">
        <f t="shared" si="4"/>
        <v>12060011.338525539</v>
      </c>
      <c r="Q34" s="157">
        <f t="shared" si="4"/>
        <v>0</v>
      </c>
      <c r="R34" s="157">
        <f t="shared" si="4"/>
        <v>0</v>
      </c>
      <c r="S34" s="157">
        <f t="shared" si="4"/>
        <v>0</v>
      </c>
      <c r="T34" s="157">
        <f t="shared" si="4"/>
        <v>0</v>
      </c>
      <c r="U34" s="157">
        <f t="shared" si="4"/>
        <v>0</v>
      </c>
      <c r="V34" s="157">
        <f t="shared" si="4"/>
        <v>0</v>
      </c>
      <c r="W34" s="157">
        <f t="shared" si="4"/>
        <v>0</v>
      </c>
      <c r="X34" s="157">
        <f t="shared" si="4"/>
        <v>1941827.5966668385</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1.0009999999999999</v>
      </c>
      <c r="M31" s="110">
        <f>'Load &amp; loss characteristics'!M29</f>
        <v>1.004</v>
      </c>
      <c r="N31" s="110">
        <f>'Load &amp; loss characteristics'!N29</f>
        <v>1.0109999999999999</v>
      </c>
      <c r="O31" s="110">
        <f>'Load &amp; loss characteristics'!O29</f>
        <v>1.016</v>
      </c>
      <c r="P31" s="110">
        <f>'Load &amp; loss characteristics'!P29</f>
        <v>1.016</v>
      </c>
      <c r="Q31" s="110">
        <f>'Load &amp; loss characteristics'!Q29</f>
        <v>1.0329999999999999</v>
      </c>
      <c r="R31" s="110">
        <f>'Load &amp; loss characteristics'!R29</f>
        <v>1.046</v>
      </c>
      <c r="S31" s="110">
        <f>'Load &amp; loss characteristics'!S29</f>
        <v>1.0609999999999999</v>
      </c>
      <c r="T31" s="69"/>
      <c r="U31" s="69"/>
    </row>
    <row r="32" spans="3:25" x14ac:dyDescent="0.25">
      <c r="E32" t="s">
        <v>571</v>
      </c>
      <c r="F32" s="167"/>
      <c r="G32" s="23" t="s">
        <v>167</v>
      </c>
      <c r="H32" s="3"/>
      <c r="I32" s="3"/>
      <c r="J32" s="168"/>
      <c r="K32" s="169">
        <f>'Load &amp; loss characteristics'!$K$23</f>
        <v>2.200000000000002E-2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0.97847358121330719</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489.23679060665359</v>
      </c>
      <c r="L40" s="172">
        <f t="shared" si="0"/>
        <v>488.74804256408953</v>
      </c>
      <c r="M40" s="172">
        <f t="shared" si="0"/>
        <v>487.28764004646769</v>
      </c>
      <c r="N40" s="172">
        <f t="shared" si="0"/>
        <v>483.9137394724566</v>
      </c>
      <c r="O40" s="172">
        <f t="shared" si="0"/>
        <v>481.53227421914721</v>
      </c>
      <c r="P40" s="172">
        <f t="shared" si="0"/>
        <v>481.53227421914721</v>
      </c>
      <c r="Q40" s="172">
        <f t="shared" si="0"/>
        <v>473.60773534041977</v>
      </c>
      <c r="R40" s="172">
        <f t="shared" si="0"/>
        <v>467.72159713829211</v>
      </c>
      <c r="S40" s="172">
        <f t="shared" si="0"/>
        <v>461.10913346527201</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v>
      </c>
      <c r="Q46" s="170"/>
      <c r="R46" s="170"/>
      <c r="S46" s="170"/>
      <c r="T46" s="170"/>
      <c r="U46" s="170"/>
      <c r="W46" s="3"/>
    </row>
    <row r="47" spans="3:23" x14ac:dyDescent="0.25">
      <c r="E47" s="23" t="s">
        <v>577</v>
      </c>
      <c r="G47" s="23" t="s">
        <v>167</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578</v>
      </c>
      <c r="G48" s="23" t="s">
        <v>172</v>
      </c>
      <c r="H48" s="3"/>
      <c r="I48" s="3"/>
      <c r="J48" s="69"/>
      <c r="K48" s="88">
        <f t="shared" ref="K48:S48" si="1">IF(K47 = "", K40, K47 * K40)</f>
        <v>489.23679060665359</v>
      </c>
      <c r="L48" s="88">
        <f t="shared" si="1"/>
        <v>488.74804256408953</v>
      </c>
      <c r="M48" s="88">
        <f t="shared" si="1"/>
        <v>487.28764004646769</v>
      </c>
      <c r="N48" s="88">
        <f t="shared" si="1"/>
        <v>483.9137394724566</v>
      </c>
      <c r="O48" s="88">
        <f t="shared" si="1"/>
        <v>481.53227421914721</v>
      </c>
      <c r="P48" s="88">
        <f t="shared" si="1"/>
        <v>0</v>
      </c>
      <c r="Q48" s="88">
        <f t="shared" si="1"/>
        <v>473.60773534041977</v>
      </c>
      <c r="R48" s="88">
        <f t="shared" si="1"/>
        <v>467.72159713829211</v>
      </c>
      <c r="S48" s="88">
        <f t="shared" si="1"/>
        <v>461.10913346527201</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122076724.48885436</v>
      </c>
      <c r="M54" s="110">
        <f>'Inputs by network level'!M33</f>
        <v>17353119.681532174</v>
      </c>
      <c r="N54" s="110">
        <f>'Inputs by network level'!N33</f>
        <v>50407066.403337307</v>
      </c>
      <c r="O54" s="110">
        <f>'Inputs by network level'!O33</f>
        <v>43921658.807969481</v>
      </c>
      <c r="P54" s="110">
        <f>'Inputs by network level'!P33</f>
        <v>0</v>
      </c>
      <c r="Q54" s="110">
        <f>'Inputs by network level'!Q33</f>
        <v>186716582.76962849</v>
      </c>
      <c r="R54" s="110">
        <f>'Inputs by network level'!R33</f>
        <v>72960091.264788762</v>
      </c>
      <c r="S54" s="110">
        <f>'Inputs by network level'!S33</f>
        <v>189304079.10005498</v>
      </c>
      <c r="T54" s="69"/>
      <c r="U54" s="69"/>
      <c r="W54" s="3"/>
    </row>
    <row r="55" spans="2:23" x14ac:dyDescent="0.25">
      <c r="E55" t="s">
        <v>581</v>
      </c>
      <c r="F55" s="167"/>
      <c r="G55" s="23" t="s">
        <v>582</v>
      </c>
      <c r="H55" s="3"/>
      <c r="I55" s="3"/>
      <c r="J55" s="69"/>
      <c r="K55" s="69"/>
      <c r="L55" s="88">
        <f t="shared" ref="L55:S55" si="2">IF(L48 = 0, 0, L54 / (L48 * thousand))</f>
        <v>249.77434968007353</v>
      </c>
      <c r="M55" s="88">
        <f t="shared" si="2"/>
        <v>35.611655735567972</v>
      </c>
      <c r="N55" s="88">
        <f t="shared" si="2"/>
        <v>104.16539620943409</v>
      </c>
      <c r="O55" s="88">
        <f t="shared" si="2"/>
        <v>91.212284533145464</v>
      </c>
      <c r="P55" s="88">
        <f t="shared" si="2"/>
        <v>0</v>
      </c>
      <c r="Q55" s="88">
        <f t="shared" si="2"/>
        <v>394.24310212209764</v>
      </c>
      <c r="R55" s="88">
        <f t="shared" si="2"/>
        <v>155.99042616630877</v>
      </c>
      <c r="S55" s="88">
        <f t="shared" si="2"/>
        <v>410.54072747902364</v>
      </c>
      <c r="T55" s="69"/>
      <c r="U55" s="69"/>
      <c r="W55" s="3"/>
    </row>
    <row r="56" spans="2:23" x14ac:dyDescent="0.25">
      <c r="E56" t="s">
        <v>583</v>
      </c>
      <c r="F56" s="167"/>
      <c r="G56" s="23" t="s">
        <v>584</v>
      </c>
      <c r="H56" s="3"/>
      <c r="I56" s="3" t="s">
        <v>154</v>
      </c>
      <c r="J56" s="69"/>
      <c r="K56" s="69"/>
      <c r="L56" s="88">
        <f t="shared" ref="L56:S56" si="3">L55 * $H$25</f>
        <v>11.229021202734943</v>
      </c>
      <c r="M56" s="88">
        <f t="shared" si="3"/>
        <v>1.6009811969539165</v>
      </c>
      <c r="N56" s="88">
        <f t="shared" si="3"/>
        <v>4.6829285878442457</v>
      </c>
      <c r="O56" s="88">
        <f t="shared" si="3"/>
        <v>4.1005999146208305</v>
      </c>
      <c r="P56" s="88">
        <f t="shared" si="3"/>
        <v>0</v>
      </c>
      <c r="Q56" s="88">
        <f t="shared" si="3"/>
        <v>17.72385418451239</v>
      </c>
      <c r="R56" s="88">
        <f t="shared" si="3"/>
        <v>7.0128089817418164</v>
      </c>
      <c r="S56" s="88">
        <f t="shared" si="3"/>
        <v>18.456541031346578</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2463.9408590354888</v>
      </c>
      <c r="L64" s="110">
        <v>2453.3045857887337</v>
      </c>
      <c r="M64" s="110">
        <v>2445.9739943969348</v>
      </c>
      <c r="N64" s="110">
        <v>2481.7179283701712</v>
      </c>
      <c r="O64" s="110">
        <v>2880.9675258488819</v>
      </c>
      <c r="P64" s="110">
        <v>0</v>
      </c>
      <c r="Q64" s="110">
        <v>2891.2003656670263</v>
      </c>
      <c r="R64" s="110">
        <v>2515.4518175415342</v>
      </c>
      <c r="S64" s="110">
        <v>1956.2142396854877</v>
      </c>
      <c r="T64" s="69"/>
      <c r="U64" s="69"/>
    </row>
    <row r="65" spans="3:24" x14ac:dyDescent="0.25">
      <c r="E65" s="23" t="s">
        <v>589</v>
      </c>
      <c r="F65" s="23"/>
      <c r="G65" s="23" t="s">
        <v>172</v>
      </c>
      <c r="H65" s="92"/>
      <c r="J65" s="88">
        <f>K64</f>
        <v>2463.9408590354888</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2463940.8590354887</v>
      </c>
      <c r="K67" s="88">
        <f t="shared" si="4"/>
        <v>2463940.8590354887</v>
      </c>
      <c r="L67" s="88">
        <f t="shared" si="4"/>
        <v>2453304.5857887338</v>
      </c>
      <c r="M67" s="88">
        <f t="shared" si="4"/>
        <v>2445973.9943969348</v>
      </c>
      <c r="N67" s="88">
        <f t="shared" si="4"/>
        <v>2481717.9283701712</v>
      </c>
      <c r="O67" s="88">
        <f t="shared" si="4"/>
        <v>2880967.5258488818</v>
      </c>
      <c r="P67" s="88">
        <f t="shared" si="4"/>
        <v>0</v>
      </c>
      <c r="Q67" s="88">
        <f t="shared" si="4"/>
        <v>2891200.3656670265</v>
      </c>
      <c r="R67" s="88">
        <f t="shared" si="4"/>
        <v>2515451.8175415341</v>
      </c>
      <c r="S67" s="88">
        <f t="shared" si="4"/>
        <v>1956214.2396854877</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612772557.48252308</v>
      </c>
      <c r="M73" s="88">
        <f t="shared" si="5"/>
        <v>87105183.826615706</v>
      </c>
      <c r="N73" s="88">
        <f t="shared" si="5"/>
        <v>258509131.28873485</v>
      </c>
      <c r="O73" s="88">
        <f t="shared" si="5"/>
        <v>262779629.69848031</v>
      </c>
      <c r="P73" s="88">
        <f t="shared" si="5"/>
        <v>0</v>
      </c>
      <c r="Q73" s="88">
        <f t="shared" si="5"/>
        <v>1139835801.0171115</v>
      </c>
      <c r="R73" s="88">
        <f t="shared" si="5"/>
        <v>392386401.01911986</v>
      </c>
      <c r="S73" s="88">
        <f t="shared" si="5"/>
        <v>803105617.06530523</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543128452.57385993</v>
      </c>
      <c r="U74" s="110">
        <f>'Service model assets'!H34</f>
        <v>14001838.935192378</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612772557.48252308</v>
      </c>
      <c r="M76" s="88">
        <f t="shared" si="6"/>
        <v>87105183.826615706</v>
      </c>
      <c r="N76" s="88">
        <f t="shared" si="6"/>
        <v>258509131.28873485</v>
      </c>
      <c r="O76" s="88">
        <f t="shared" si="6"/>
        <v>262779629.69848031</v>
      </c>
      <c r="P76" s="88">
        <f t="shared" si="6"/>
        <v>0</v>
      </c>
      <c r="Q76" s="88">
        <f t="shared" si="6"/>
        <v>1139835801.0171115</v>
      </c>
      <c r="R76" s="88">
        <f t="shared" si="6"/>
        <v>392386401.01911986</v>
      </c>
      <c r="S76" s="88">
        <f t="shared" si="6"/>
        <v>803105617.06530523</v>
      </c>
      <c r="T76" s="88">
        <f t="shared" si="6"/>
        <v>543128452.57385993</v>
      </c>
      <c r="U76" s="88">
        <f t="shared" si="6"/>
        <v>14001838.935192378</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0.14896171020561352</v>
      </c>
      <c r="M78" s="135">
        <f t="shared" si="7"/>
        <v>2.1174801306204208E-2</v>
      </c>
      <c r="N78" s="135">
        <f t="shared" si="7"/>
        <v>6.2842178276946922E-2</v>
      </c>
      <c r="O78" s="135">
        <f t="shared" si="7"/>
        <v>6.3880313452516005E-2</v>
      </c>
      <c r="P78" s="135">
        <f t="shared" si="7"/>
        <v>0</v>
      </c>
      <c r="Q78" s="135">
        <f t="shared" si="7"/>
        <v>0.2770879475586453</v>
      </c>
      <c r="R78" s="135">
        <f t="shared" si="7"/>
        <v>9.5387021894988919E-2</v>
      </c>
      <c r="S78" s="135">
        <f t="shared" si="7"/>
        <v>0.19523065243859986</v>
      </c>
      <c r="T78" s="135">
        <f t="shared" si="7"/>
        <v>0.13203160319240981</v>
      </c>
      <c r="U78" s="135">
        <f t="shared" si="7"/>
        <v>3.4037716740754837E-3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47159766.48442129</v>
      </c>
      <c r="L86" s="53"/>
      <c r="M86" s="53"/>
      <c r="N86" s="53"/>
      <c r="O86" s="53"/>
      <c r="P86" s="53"/>
      <c r="Q86" s="53"/>
      <c r="R86" s="53"/>
      <c r="S86" s="53"/>
      <c r="T86" s="53"/>
      <c r="U86" s="53"/>
    </row>
    <row r="87" spans="3:23" x14ac:dyDescent="0.25">
      <c r="E87" s="23" t="s">
        <v>360</v>
      </c>
      <c r="F87" s="23"/>
      <c r="G87" s="23" t="s">
        <v>356</v>
      </c>
      <c r="H87" s="110">
        <f>'General inputs'!H104</f>
        <v>157644795.85477698</v>
      </c>
      <c r="L87" s="53"/>
      <c r="M87" s="53"/>
      <c r="N87" s="53"/>
      <c r="O87" s="53"/>
      <c r="P87" s="53"/>
      <c r="Q87" s="53"/>
      <c r="R87" s="53"/>
      <c r="S87" s="53"/>
      <c r="T87" s="53"/>
      <c r="U87" s="53"/>
    </row>
    <row r="88" spans="3:23" x14ac:dyDescent="0.25">
      <c r="E88" s="23" t="s">
        <v>361</v>
      </c>
      <c r="F88" s="23"/>
      <c r="G88" s="23" t="s">
        <v>356</v>
      </c>
      <c r="H88" s="110">
        <f>'General inputs'!H105</f>
        <v>21287715.704960003</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163034359.7022475</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24285877.043523949</v>
      </c>
      <c r="M97" s="88">
        <f t="shared" si="8"/>
        <v>3452220.172779317</v>
      </c>
      <c r="N97" s="88">
        <f t="shared" si="8"/>
        <v>10245434.297676528</v>
      </c>
      <c r="O97" s="88">
        <f t="shared" si="8"/>
        <v>10414686.001309814</v>
      </c>
      <c r="P97" s="88">
        <f t="shared" si="8"/>
        <v>0</v>
      </c>
      <c r="Q97" s="88">
        <f t="shared" si="8"/>
        <v>45174856.11143367</v>
      </c>
      <c r="R97" s="88">
        <f t="shared" si="8"/>
        <v>15551362.038553782</v>
      </c>
      <c r="S97" s="88">
        <f t="shared" si="8"/>
        <v>31829304.414579153</v>
      </c>
      <c r="T97" s="88">
        <f t="shared" si="8"/>
        <v>21525687.886935748</v>
      </c>
      <c r="U97" s="88">
        <f t="shared" si="8"/>
        <v>554931.7354555435</v>
      </c>
      <c r="W97" s="3" t="s">
        <v>601</v>
      </c>
    </row>
    <row r="98" spans="2:23" x14ac:dyDescent="0.25">
      <c r="E98" s="23" t="s">
        <v>355</v>
      </c>
      <c r="F98" s="23"/>
      <c r="G98" s="23" t="s">
        <v>356</v>
      </c>
      <c r="H98" s="53"/>
      <c r="I98" s="53"/>
      <c r="J98" s="110">
        <f>'General inputs'!$H$98</f>
        <v>6929425.4811162464</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2.8123343365590254</v>
      </c>
      <c r="K100" s="88">
        <f t="shared" si="9"/>
        <v>0</v>
      </c>
      <c r="L100" s="88">
        <f t="shared" si="9"/>
        <v>9.8992506614159677</v>
      </c>
      <c r="M100" s="88">
        <f t="shared" si="9"/>
        <v>1.4113887476675633</v>
      </c>
      <c r="N100" s="88">
        <f t="shared" si="9"/>
        <v>4.1283637356825054</v>
      </c>
      <c r="O100" s="88">
        <f t="shared" si="9"/>
        <v>3.6149959719664349</v>
      </c>
      <c r="P100" s="88">
        <f t="shared" si="9"/>
        <v>0</v>
      </c>
      <c r="Q100" s="88">
        <f t="shared" si="9"/>
        <v>15.624948256054683</v>
      </c>
      <c r="R100" s="88">
        <f t="shared" si="9"/>
        <v>6.1823334997339909</v>
      </c>
      <c r="S100" s="88">
        <f t="shared" si="9"/>
        <v>16.270868378760262</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612772557.48252308</v>
      </c>
      <c r="M108" s="111">
        <f t="shared" si="10"/>
        <v>87105183.826615706</v>
      </c>
      <c r="N108" s="111">
        <f t="shared" si="10"/>
        <v>258509131.28873485</v>
      </c>
      <c r="O108" s="111">
        <f t="shared" si="10"/>
        <v>262779629.69848031</v>
      </c>
      <c r="P108" s="111">
        <f t="shared" si="10"/>
        <v>0</v>
      </c>
      <c r="Q108" s="111">
        <f t="shared" si="10"/>
        <v>1139835801.0171115</v>
      </c>
      <c r="R108" s="111">
        <f t="shared" si="10"/>
        <v>392386401.01911986</v>
      </c>
      <c r="S108" s="111">
        <f t="shared" si="10"/>
        <v>803105617.06530523</v>
      </c>
      <c r="T108" s="111">
        <f t="shared" si="10"/>
        <v>543128452.57385993</v>
      </c>
      <c r="U108" s="111">
        <f t="shared" si="10"/>
        <v>14001838.935192378</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11.229021202734943</v>
      </c>
      <c r="M114" s="111">
        <f t="shared" si="11"/>
        <v>1.6009811969539165</v>
      </c>
      <c r="N114" s="111">
        <f t="shared" si="11"/>
        <v>4.6829285878442457</v>
      </c>
      <c r="O114" s="111">
        <f t="shared" si="11"/>
        <v>4.1005999146208305</v>
      </c>
      <c r="P114" s="111">
        <f t="shared" si="11"/>
        <v>0</v>
      </c>
      <c r="Q114" s="111">
        <f t="shared" si="11"/>
        <v>17.72385418451239</v>
      </c>
      <c r="R114" s="111">
        <f t="shared" si="11"/>
        <v>7.0128089817418164</v>
      </c>
      <c r="S114" s="111">
        <f t="shared" si="11"/>
        <v>18.456541031346578</v>
      </c>
      <c r="T114" s="69"/>
      <c r="U114" s="69"/>
    </row>
    <row r="115" spans="2:24" x14ac:dyDescent="0.25">
      <c r="B115" s="24"/>
      <c r="E115" t="s">
        <v>602</v>
      </c>
      <c r="F115" s="23"/>
      <c r="G115" s="23" t="s">
        <v>603</v>
      </c>
      <c r="J115" s="111">
        <f t="shared" ref="J115:S115" si="12">J100</f>
        <v>2.8123343365590254</v>
      </c>
      <c r="K115" s="111">
        <f t="shared" si="12"/>
        <v>0</v>
      </c>
      <c r="L115" s="111">
        <f t="shared" si="12"/>
        <v>9.8992506614159677</v>
      </c>
      <c r="M115" s="111">
        <f t="shared" si="12"/>
        <v>1.4113887476675633</v>
      </c>
      <c r="N115" s="111">
        <f t="shared" si="12"/>
        <v>4.1283637356825054</v>
      </c>
      <c r="O115" s="111">
        <f t="shared" si="12"/>
        <v>3.6149959719664349</v>
      </c>
      <c r="P115" s="111">
        <f t="shared" si="12"/>
        <v>0</v>
      </c>
      <c r="Q115" s="111">
        <f t="shared" si="12"/>
        <v>15.624948256054683</v>
      </c>
      <c r="R115" s="111">
        <f t="shared" si="12"/>
        <v>6.1823334997339909</v>
      </c>
      <c r="S115" s="111">
        <f t="shared" si="12"/>
        <v>16.270868378760262</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163034359.7022475</v>
      </c>
    </row>
    <row r="123" spans="2:24" x14ac:dyDescent="0.25">
      <c r="E123" t="s">
        <v>593</v>
      </c>
      <c r="F123" s="23"/>
      <c r="G123" s="23" t="s">
        <v>277</v>
      </c>
      <c r="H123" s="111">
        <f>SUM(K76:U76)</f>
        <v>4113624612.9069428</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11.229021202734943</v>
      </c>
    </row>
    <row r="21" spans="5:27" x14ac:dyDescent="0.25">
      <c r="F21" s="181" t="s">
        <v>193</v>
      </c>
      <c r="G21" s="23" t="s">
        <v>584</v>
      </c>
      <c r="H21" s="184">
        <v>1.6009811969539165</v>
      </c>
    </row>
    <row r="22" spans="5:27" x14ac:dyDescent="0.25">
      <c r="F22" s="181" t="s">
        <v>194</v>
      </c>
      <c r="G22" s="23" t="s">
        <v>584</v>
      </c>
      <c r="H22" s="184">
        <v>4.6829285878442457</v>
      </c>
    </row>
    <row r="23" spans="5:27" x14ac:dyDescent="0.25">
      <c r="F23" s="181" t="s">
        <v>195</v>
      </c>
      <c r="G23" s="23" t="s">
        <v>584</v>
      </c>
      <c r="H23" s="184">
        <v>4.1005999146208305</v>
      </c>
    </row>
    <row r="24" spans="5:27" x14ac:dyDescent="0.25">
      <c r="F24" s="181" t="s">
        <v>196</v>
      </c>
      <c r="G24" s="23" t="s">
        <v>584</v>
      </c>
      <c r="H24" s="184">
        <v>0</v>
      </c>
    </row>
    <row r="25" spans="5:27" x14ac:dyDescent="0.25">
      <c r="F25" s="181" t="s">
        <v>197</v>
      </c>
      <c r="G25" s="23" t="s">
        <v>584</v>
      </c>
      <c r="H25" s="184">
        <v>17.72385418451239</v>
      </c>
    </row>
    <row r="26" spans="5:27" x14ac:dyDescent="0.25">
      <c r="F26" s="181" t="s">
        <v>198</v>
      </c>
      <c r="G26" s="23" t="s">
        <v>584</v>
      </c>
      <c r="H26" s="184">
        <v>7.0128089817418164</v>
      </c>
    </row>
    <row r="27" spans="5:27" x14ac:dyDescent="0.25">
      <c r="F27" s="182" t="s">
        <v>199</v>
      </c>
      <c r="G27" s="57" t="s">
        <v>584</v>
      </c>
      <c r="H27" s="185">
        <v>18.456541031346578</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2.8123343365590254</v>
      </c>
    </row>
    <row r="31" spans="5:27" x14ac:dyDescent="0.25">
      <c r="F31" s="181" t="s">
        <v>191</v>
      </c>
      <c r="G31" s="23" t="s">
        <v>603</v>
      </c>
      <c r="H31" s="184">
        <v>0</v>
      </c>
    </row>
    <row r="32" spans="5:27" x14ac:dyDescent="0.25">
      <c r="F32" s="181" t="s">
        <v>192</v>
      </c>
      <c r="G32" s="23" t="s">
        <v>603</v>
      </c>
      <c r="H32" s="184">
        <v>9.8992506614159677</v>
      </c>
    </row>
    <row r="33" spans="5:16" x14ac:dyDescent="0.25">
      <c r="F33" s="181" t="s">
        <v>193</v>
      </c>
      <c r="G33" s="23" t="s">
        <v>603</v>
      </c>
      <c r="H33" s="184">
        <v>1.4113887476675633</v>
      </c>
      <c r="J33" s="53"/>
      <c r="K33" s="53"/>
      <c r="L33" s="53"/>
      <c r="M33" s="53"/>
      <c r="N33" s="53"/>
    </row>
    <row r="34" spans="5:16" x14ac:dyDescent="0.25">
      <c r="F34" s="181" t="s">
        <v>194</v>
      </c>
      <c r="G34" s="23" t="s">
        <v>603</v>
      </c>
      <c r="H34" s="184">
        <v>4.1283637356825054</v>
      </c>
      <c r="J34" s="53"/>
      <c r="K34" s="53"/>
      <c r="L34" s="53"/>
      <c r="M34" s="53"/>
      <c r="N34" s="53"/>
    </row>
    <row r="35" spans="5:16" x14ac:dyDescent="0.25">
      <c r="F35" s="181" t="s">
        <v>195</v>
      </c>
      <c r="G35" s="23" t="s">
        <v>603</v>
      </c>
      <c r="H35" s="184">
        <v>3.6149959719664349</v>
      </c>
      <c r="J35" s="53"/>
      <c r="K35" s="53"/>
      <c r="L35" s="53"/>
      <c r="M35" s="53"/>
      <c r="N35" s="53"/>
    </row>
    <row r="36" spans="5:16" x14ac:dyDescent="0.25">
      <c r="F36" s="181" t="s">
        <v>196</v>
      </c>
      <c r="G36" s="23" t="s">
        <v>603</v>
      </c>
      <c r="H36" s="184">
        <v>0</v>
      </c>
      <c r="J36" s="53"/>
      <c r="K36" s="53"/>
      <c r="L36" s="53"/>
      <c r="M36" s="53"/>
      <c r="N36" s="53"/>
    </row>
    <row r="37" spans="5:16" x14ac:dyDescent="0.25">
      <c r="F37" s="181" t="s">
        <v>197</v>
      </c>
      <c r="G37" s="23" t="s">
        <v>603</v>
      </c>
      <c r="H37" s="184">
        <v>15.624948256054683</v>
      </c>
      <c r="J37" s="53"/>
      <c r="K37" s="53"/>
      <c r="L37" s="53"/>
      <c r="M37" s="53"/>
      <c r="N37" s="53"/>
      <c r="O37" s="53"/>
    </row>
    <row r="38" spans="5:16" x14ac:dyDescent="0.25">
      <c r="F38" s="181" t="s">
        <v>198</v>
      </c>
      <c r="G38" s="23" t="s">
        <v>603</v>
      </c>
      <c r="H38" s="184">
        <v>6.1823334997339909</v>
      </c>
      <c r="J38" s="53"/>
      <c r="K38" s="53"/>
      <c r="L38" s="53"/>
      <c r="M38" s="53"/>
      <c r="N38" s="53"/>
      <c r="O38" s="53"/>
    </row>
    <row r="39" spans="5:16" x14ac:dyDescent="0.25">
      <c r="F39" s="182" t="s">
        <v>199</v>
      </c>
      <c r="G39" s="57" t="s">
        <v>603</v>
      </c>
      <c r="H39" s="185">
        <v>16.270868378760262</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1.0009999999999999</v>
      </c>
      <c r="I45" s="3"/>
      <c r="J45" s="53"/>
      <c r="K45" s="53"/>
      <c r="L45" s="53"/>
      <c r="M45" s="53"/>
      <c r="N45" s="53"/>
      <c r="O45" s="53"/>
    </row>
    <row r="46" spans="5:16" x14ac:dyDescent="0.25">
      <c r="F46" t="s">
        <v>193</v>
      </c>
      <c r="G46" t="s">
        <v>283</v>
      </c>
      <c r="H46" s="110">
        <v>1.004</v>
      </c>
      <c r="J46" s="53"/>
      <c r="K46" s="53"/>
      <c r="L46" s="53"/>
      <c r="M46" s="53"/>
      <c r="N46" s="53"/>
      <c r="O46" s="53"/>
    </row>
    <row r="47" spans="5:16" x14ac:dyDescent="0.25">
      <c r="F47" t="s">
        <v>194</v>
      </c>
      <c r="G47" t="s">
        <v>283</v>
      </c>
      <c r="H47" s="110">
        <v>1.0109999999999999</v>
      </c>
      <c r="I47" s="3"/>
      <c r="J47" s="53"/>
      <c r="K47" s="53"/>
      <c r="L47" s="53"/>
      <c r="M47" s="53"/>
      <c r="N47" s="53"/>
      <c r="O47" s="53"/>
    </row>
    <row r="48" spans="5:16" x14ac:dyDescent="0.25">
      <c r="F48" t="s">
        <v>195</v>
      </c>
      <c r="G48" t="s">
        <v>283</v>
      </c>
      <c r="H48" s="110">
        <v>1.016</v>
      </c>
      <c r="I48" s="3"/>
      <c r="J48" s="53"/>
      <c r="K48" s="53"/>
      <c r="L48" s="53"/>
      <c r="M48" s="53"/>
      <c r="N48" s="53"/>
      <c r="O48" s="53"/>
    </row>
    <row r="49" spans="4:25" x14ac:dyDescent="0.25">
      <c r="F49" t="s">
        <v>196</v>
      </c>
      <c r="G49" t="s">
        <v>283</v>
      </c>
      <c r="H49" s="110">
        <v>1.016</v>
      </c>
      <c r="I49" s="3"/>
      <c r="J49" s="53"/>
      <c r="K49" s="53"/>
      <c r="L49" s="53"/>
      <c r="M49" s="53"/>
      <c r="N49" s="53"/>
      <c r="O49" s="53"/>
    </row>
    <row r="50" spans="4:25" x14ac:dyDescent="0.25">
      <c r="F50" t="s">
        <v>197</v>
      </c>
      <c r="G50" t="s">
        <v>283</v>
      </c>
      <c r="H50" s="110">
        <v>1.0329999999999999</v>
      </c>
      <c r="J50" s="53"/>
      <c r="K50" s="53"/>
      <c r="L50" s="53"/>
      <c r="M50" s="53"/>
      <c r="N50" s="53"/>
      <c r="O50" s="53"/>
    </row>
    <row r="51" spans="4:25" x14ac:dyDescent="0.25">
      <c r="F51" t="s">
        <v>198</v>
      </c>
      <c r="G51" t="s">
        <v>283</v>
      </c>
      <c r="H51" s="110">
        <v>1.046</v>
      </c>
      <c r="I51" s="3"/>
      <c r="J51" s="53"/>
      <c r="K51" s="53"/>
      <c r="L51" s="53"/>
      <c r="M51" s="53"/>
      <c r="N51" s="53"/>
      <c r="O51" s="53"/>
    </row>
    <row r="52" spans="4:25" x14ac:dyDescent="0.25">
      <c r="F52" s="28" t="s">
        <v>199</v>
      </c>
      <c r="G52" s="28" t="s">
        <v>283</v>
      </c>
      <c r="H52" s="115">
        <v>1.0609999999999999</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1.0609999999999999</v>
      </c>
      <c r="K55" s="183">
        <v>1.0609999999999999</v>
      </c>
      <c r="L55" s="183">
        <v>1.0609999999999999</v>
      </c>
      <c r="M55" s="183">
        <v>1.0609999999999999</v>
      </c>
      <c r="N55" s="183">
        <v>1.0609999999999999</v>
      </c>
      <c r="O55" s="183">
        <v>1.046</v>
      </c>
      <c r="P55" s="183">
        <v>1.0329999999999999</v>
      </c>
      <c r="Q55" s="183">
        <v>1.0609999999999999</v>
      </c>
      <c r="R55" s="183">
        <v>-1.0609999999999999</v>
      </c>
      <c r="S55" s="183">
        <v>-1.046</v>
      </c>
      <c r="T55" s="183">
        <v>-1.0609999999999999</v>
      </c>
      <c r="U55" s="183">
        <v>-1.0609999999999999</v>
      </c>
      <c r="V55" s="183">
        <v>-1.046</v>
      </c>
      <c r="W55" s="183">
        <v>-1.046</v>
      </c>
      <c r="X55" s="183">
        <v>-1.0329999999999999</v>
      </c>
      <c r="Y55" s="183">
        <v>-1.0329999999999999</v>
      </c>
    </row>
    <row r="56" spans="4:25" x14ac:dyDescent="0.25">
      <c r="D56" s="27"/>
      <c r="E56" s="27"/>
      <c r="F56" s="181" t="s">
        <v>191</v>
      </c>
      <c r="G56" t="s">
        <v>283</v>
      </c>
      <c r="J56" s="184">
        <v>1.0609999999999999</v>
      </c>
      <c r="K56" s="184">
        <v>1.0609999999999999</v>
      </c>
      <c r="L56" s="184">
        <v>1.0609999999999999</v>
      </c>
      <c r="M56" s="184">
        <v>1.0609999999999999</v>
      </c>
      <c r="N56" s="184">
        <v>1.0609999999999999</v>
      </c>
      <c r="O56" s="184">
        <v>1.046</v>
      </c>
      <c r="P56" s="184">
        <v>1.0329999999999999</v>
      </c>
      <c r="Q56" s="184">
        <v>1.0609999999999999</v>
      </c>
      <c r="R56" s="184">
        <v>-1.0609999999999999</v>
      </c>
      <c r="S56" s="184">
        <v>-1.046</v>
      </c>
      <c r="T56" s="184">
        <v>-1.0609999999999999</v>
      </c>
      <c r="U56" s="184">
        <v>-1.0609999999999999</v>
      </c>
      <c r="V56" s="184">
        <v>-1.046</v>
      </c>
      <c r="W56" s="184">
        <v>-1.046</v>
      </c>
      <c r="X56" s="184">
        <v>-1.0329999999999999</v>
      </c>
      <c r="Y56" s="184">
        <v>-1.0329999999999999</v>
      </c>
    </row>
    <row r="57" spans="4:25" x14ac:dyDescent="0.25">
      <c r="D57" s="27"/>
      <c r="E57" s="27"/>
      <c r="F57" s="181" t="s">
        <v>192</v>
      </c>
      <c r="G57" t="s">
        <v>283</v>
      </c>
      <c r="J57" s="184">
        <v>1.0609999999999999</v>
      </c>
      <c r="K57" s="184">
        <v>1.0609999999999999</v>
      </c>
      <c r="L57" s="184">
        <v>1.0609999999999999</v>
      </c>
      <c r="M57" s="184">
        <v>1.0609999999999999</v>
      </c>
      <c r="N57" s="184">
        <v>1.0609999999999999</v>
      </c>
      <c r="O57" s="184">
        <v>1.046</v>
      </c>
      <c r="P57" s="184">
        <v>1.0329999999999999</v>
      </c>
      <c r="Q57" s="184">
        <v>1.0609999999999999</v>
      </c>
      <c r="R57" s="184">
        <v>-1.0609999999999999</v>
      </c>
      <c r="S57" s="184">
        <v>-1.046</v>
      </c>
      <c r="T57" s="184">
        <v>-1.0609999999999999</v>
      </c>
      <c r="U57" s="184">
        <v>-1.0609999999999999</v>
      </c>
      <c r="V57" s="184">
        <v>-1.046</v>
      </c>
      <c r="W57" s="184">
        <v>-1.046</v>
      </c>
      <c r="X57" s="184">
        <v>-1.0329999999999999</v>
      </c>
      <c r="Y57" s="184">
        <v>-1.0329999999999999</v>
      </c>
    </row>
    <row r="58" spans="4:25" x14ac:dyDescent="0.25">
      <c r="D58" s="27"/>
      <c r="E58" s="27"/>
      <c r="F58" s="181" t="s">
        <v>193</v>
      </c>
      <c r="G58" t="s">
        <v>283</v>
      </c>
      <c r="J58" s="184">
        <v>1.0609999999999999</v>
      </c>
      <c r="K58" s="184">
        <v>1.0609999999999999</v>
      </c>
      <c r="L58" s="184">
        <v>1.0609999999999999</v>
      </c>
      <c r="M58" s="184">
        <v>1.0609999999999999</v>
      </c>
      <c r="N58" s="184">
        <v>1.0609999999999999</v>
      </c>
      <c r="O58" s="184">
        <v>1.046</v>
      </c>
      <c r="P58" s="184">
        <v>1.0329999999999999</v>
      </c>
      <c r="Q58" s="184">
        <v>1.0609999999999999</v>
      </c>
      <c r="R58" s="184">
        <v>-1.0609999999999999</v>
      </c>
      <c r="S58" s="184">
        <v>-1.046</v>
      </c>
      <c r="T58" s="184">
        <v>-1.0609999999999999</v>
      </c>
      <c r="U58" s="184">
        <v>-1.0609999999999999</v>
      </c>
      <c r="V58" s="184">
        <v>-1.046</v>
      </c>
      <c r="W58" s="184">
        <v>-1.046</v>
      </c>
      <c r="X58" s="184">
        <v>-1.0329999999999999</v>
      </c>
      <c r="Y58" s="184">
        <v>-1.0329999999999999</v>
      </c>
    </row>
    <row r="59" spans="4:25" x14ac:dyDescent="0.25">
      <c r="D59" s="27"/>
      <c r="E59" s="27"/>
      <c r="F59" s="181" t="s">
        <v>194</v>
      </c>
      <c r="G59" t="s">
        <v>283</v>
      </c>
      <c r="J59" s="184">
        <v>1.0609999999999999</v>
      </c>
      <c r="K59" s="184">
        <v>1.0609999999999999</v>
      </c>
      <c r="L59" s="184">
        <v>1.0609999999999999</v>
      </c>
      <c r="M59" s="184">
        <v>1.0609999999999999</v>
      </c>
      <c r="N59" s="184">
        <v>1.0609999999999999</v>
      </c>
      <c r="O59" s="184">
        <v>1.046</v>
      </c>
      <c r="P59" s="184">
        <v>1.0329999999999999</v>
      </c>
      <c r="Q59" s="184">
        <v>1.0609999999999999</v>
      </c>
      <c r="R59" s="184">
        <v>-1.0609999999999999</v>
      </c>
      <c r="S59" s="184">
        <v>-1.046</v>
      </c>
      <c r="T59" s="184">
        <v>-1.0609999999999999</v>
      </c>
      <c r="U59" s="184">
        <v>-1.0609999999999999</v>
      </c>
      <c r="V59" s="184">
        <v>-1.046</v>
      </c>
      <c r="W59" s="184">
        <v>-1.046</v>
      </c>
      <c r="X59" s="184">
        <v>-1.0329999999999999</v>
      </c>
      <c r="Y59" s="184">
        <v>-1.0329999999999999</v>
      </c>
    </row>
    <row r="60" spans="4:25" x14ac:dyDescent="0.25">
      <c r="D60" s="27"/>
      <c r="E60" s="27"/>
      <c r="F60" s="181" t="s">
        <v>195</v>
      </c>
      <c r="G60" t="s">
        <v>283</v>
      </c>
      <c r="J60" s="184">
        <v>1.0609999999999999</v>
      </c>
      <c r="K60" s="184">
        <v>1.0609999999999999</v>
      </c>
      <c r="L60" s="184">
        <v>1.0609999999999999</v>
      </c>
      <c r="M60" s="184">
        <v>1.0609999999999999</v>
      </c>
      <c r="N60" s="184">
        <v>1.0609999999999999</v>
      </c>
      <c r="O60" s="184">
        <v>1.046</v>
      </c>
      <c r="P60" s="184">
        <v>1.0329999999999999</v>
      </c>
      <c r="Q60" s="184">
        <v>1.0609999999999999</v>
      </c>
      <c r="R60" s="184">
        <v>-1.0609999999999999</v>
      </c>
      <c r="S60" s="184">
        <v>-1.046</v>
      </c>
      <c r="T60" s="184">
        <v>-1.0609999999999999</v>
      </c>
      <c r="U60" s="184">
        <v>-1.0609999999999999</v>
      </c>
      <c r="V60" s="184">
        <v>-1.046</v>
      </c>
      <c r="W60" s="184">
        <v>-1.046</v>
      </c>
      <c r="X60" s="184">
        <v>-1.0329999999999999</v>
      </c>
      <c r="Y60" s="184">
        <v>-1.0329999999999999</v>
      </c>
    </row>
    <row r="61" spans="4:25" x14ac:dyDescent="0.25">
      <c r="D61" s="27"/>
      <c r="E61" s="27"/>
      <c r="F61" s="181" t="s">
        <v>196</v>
      </c>
      <c r="G61" t="s">
        <v>283</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197</v>
      </c>
      <c r="G62" t="s">
        <v>283</v>
      </c>
      <c r="J62" s="184">
        <v>1.0609999999999999</v>
      </c>
      <c r="K62" s="184">
        <v>1.0609999999999999</v>
      </c>
      <c r="L62" s="184">
        <v>1.0609999999999999</v>
      </c>
      <c r="M62" s="184">
        <v>1.0609999999999999</v>
      </c>
      <c r="N62" s="184">
        <v>1.0609999999999999</v>
      </c>
      <c r="O62" s="184">
        <v>1.046</v>
      </c>
      <c r="P62" s="184">
        <v>1.0329999999999999</v>
      </c>
      <c r="Q62" s="184">
        <v>1.0609999999999999</v>
      </c>
      <c r="R62" s="184">
        <v>-1.0609999999999999</v>
      </c>
      <c r="S62" s="184">
        <v>-1.046</v>
      </c>
      <c r="T62" s="184">
        <v>-1.0609999999999999</v>
      </c>
      <c r="U62" s="184">
        <v>-1.0609999999999999</v>
      </c>
      <c r="V62" s="184">
        <v>-1.046</v>
      </c>
      <c r="W62" s="184">
        <v>-1.046</v>
      </c>
      <c r="X62" s="184">
        <v>0</v>
      </c>
      <c r="Y62" s="184">
        <v>0</v>
      </c>
    </row>
    <row r="63" spans="4:25" x14ac:dyDescent="0.25">
      <c r="D63" s="27"/>
      <c r="E63" s="27"/>
      <c r="F63" s="181" t="s">
        <v>198</v>
      </c>
      <c r="G63" t="s">
        <v>283</v>
      </c>
      <c r="J63" s="184">
        <v>1.0609999999999999</v>
      </c>
      <c r="K63" s="184">
        <v>1.0609999999999999</v>
      </c>
      <c r="L63" s="184">
        <v>1.0609999999999999</v>
      </c>
      <c r="M63" s="184">
        <v>1.0609999999999999</v>
      </c>
      <c r="N63" s="184">
        <v>1.0609999999999999</v>
      </c>
      <c r="O63" s="184">
        <v>1.046</v>
      </c>
      <c r="P63" s="184">
        <v>0</v>
      </c>
      <c r="Q63" s="184">
        <v>1.0609999999999999</v>
      </c>
      <c r="R63" s="184">
        <v>-1.0609999999999999</v>
      </c>
      <c r="S63" s="184">
        <v>0</v>
      </c>
      <c r="T63" s="184">
        <v>-1.0609999999999999</v>
      </c>
      <c r="U63" s="184">
        <v>-1.0609999999999999</v>
      </c>
      <c r="V63" s="184">
        <v>0</v>
      </c>
      <c r="W63" s="184">
        <v>0</v>
      </c>
      <c r="X63" s="184">
        <v>0</v>
      </c>
      <c r="Y63" s="184">
        <v>0</v>
      </c>
    </row>
    <row r="64" spans="4:25" x14ac:dyDescent="0.25">
      <c r="D64" s="27"/>
      <c r="E64" s="27"/>
      <c r="F64" s="182" t="s">
        <v>199</v>
      </c>
      <c r="G64" s="28" t="s">
        <v>283</v>
      </c>
      <c r="H64" s="28"/>
      <c r="I64" s="28"/>
      <c r="J64" s="185">
        <v>1.0609999999999999</v>
      </c>
      <c r="K64" s="185">
        <v>1.0609999999999999</v>
      </c>
      <c r="L64" s="185">
        <v>1.0609999999999999</v>
      </c>
      <c r="M64" s="185">
        <v>1.0609999999999999</v>
      </c>
      <c r="N64" s="185">
        <v>1.0609999999999999</v>
      </c>
      <c r="O64" s="185">
        <v>0</v>
      </c>
      <c r="P64" s="185">
        <v>0</v>
      </c>
      <c r="Q64" s="185">
        <v>1.0609999999999999</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0.67</v>
      </c>
      <c r="Q70" s="184">
        <v>0</v>
      </c>
      <c r="R70" s="184">
        <v>0</v>
      </c>
      <c r="S70" s="184">
        <v>0</v>
      </c>
      <c r="T70" s="184">
        <v>0</v>
      </c>
      <c r="U70" s="184">
        <v>0</v>
      </c>
      <c r="V70" s="184">
        <v>0</v>
      </c>
      <c r="W70" s="184">
        <v>0</v>
      </c>
      <c r="X70" s="184">
        <v>0.67</v>
      </c>
      <c r="Y70" s="184">
        <v>0.67</v>
      </c>
    </row>
    <row r="71" spans="3:25" x14ac:dyDescent="0.25">
      <c r="D71" s="27"/>
      <c r="E71" s="27"/>
      <c r="F71" s="181" t="s">
        <v>194</v>
      </c>
      <c r="G71" s="23" t="s">
        <v>167</v>
      </c>
      <c r="J71" s="184">
        <v>0</v>
      </c>
      <c r="K71" s="184">
        <v>0</v>
      </c>
      <c r="L71" s="184">
        <v>0</v>
      </c>
      <c r="M71" s="184">
        <v>0</v>
      </c>
      <c r="N71" s="184">
        <v>0</v>
      </c>
      <c r="O71" s="184">
        <v>0</v>
      </c>
      <c r="P71" s="184">
        <v>0.67</v>
      </c>
      <c r="Q71" s="184">
        <v>0</v>
      </c>
      <c r="R71" s="184">
        <v>0</v>
      </c>
      <c r="S71" s="184">
        <v>0</v>
      </c>
      <c r="T71" s="184">
        <v>0</v>
      </c>
      <c r="U71" s="184">
        <v>0</v>
      </c>
      <c r="V71" s="184">
        <v>0</v>
      </c>
      <c r="W71" s="184">
        <v>0</v>
      </c>
      <c r="X71" s="184">
        <v>0.67</v>
      </c>
      <c r="Y71" s="184">
        <v>0.67</v>
      </c>
    </row>
    <row r="72" spans="3:25" x14ac:dyDescent="0.25">
      <c r="D72" s="27"/>
      <c r="E72" s="27"/>
      <c r="F72" s="181" t="s">
        <v>195</v>
      </c>
      <c r="G72" s="23" t="s">
        <v>167</v>
      </c>
      <c r="J72" s="184">
        <v>0.81</v>
      </c>
      <c r="K72" s="184">
        <v>0.81</v>
      </c>
      <c r="L72" s="184">
        <v>0.81</v>
      </c>
      <c r="M72" s="184">
        <v>0.81</v>
      </c>
      <c r="N72" s="184">
        <v>0.81</v>
      </c>
      <c r="O72" s="184">
        <v>0.81</v>
      </c>
      <c r="P72" s="184">
        <v>1</v>
      </c>
      <c r="Q72" s="184">
        <v>0.81</v>
      </c>
      <c r="R72" s="184">
        <v>0.81</v>
      </c>
      <c r="S72" s="184">
        <v>0.81</v>
      </c>
      <c r="T72" s="184">
        <v>0.81</v>
      </c>
      <c r="U72" s="184">
        <v>0.81</v>
      </c>
      <c r="V72" s="184">
        <v>0.81</v>
      </c>
      <c r="W72" s="184">
        <v>0.81</v>
      </c>
      <c r="X72" s="184">
        <v>1</v>
      </c>
      <c r="Y72" s="184">
        <v>1</v>
      </c>
    </row>
    <row r="73" spans="3:25" x14ac:dyDescent="0.25">
      <c r="D73" s="27"/>
      <c r="E73" s="27"/>
      <c r="F73" s="181" t="s">
        <v>196</v>
      </c>
      <c r="G73" s="23" t="s">
        <v>167</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197</v>
      </c>
      <c r="G74" s="23" t="s">
        <v>167</v>
      </c>
      <c r="J74" s="184">
        <v>0.81</v>
      </c>
      <c r="K74" s="184">
        <v>0.81</v>
      </c>
      <c r="L74" s="184">
        <v>0.81</v>
      </c>
      <c r="M74" s="184">
        <v>0.81</v>
      </c>
      <c r="N74" s="184">
        <v>0.81</v>
      </c>
      <c r="O74" s="184">
        <v>0.81</v>
      </c>
      <c r="P74" s="184">
        <v>1</v>
      </c>
      <c r="Q74" s="184">
        <v>0.81</v>
      </c>
      <c r="R74" s="184">
        <v>0.81</v>
      </c>
      <c r="S74" s="184">
        <v>0.81</v>
      </c>
      <c r="T74" s="184">
        <v>0.81</v>
      </c>
      <c r="U74" s="184">
        <v>0.81</v>
      </c>
      <c r="V74" s="184">
        <v>0.81</v>
      </c>
      <c r="W74" s="184">
        <v>0.81</v>
      </c>
      <c r="X74" s="184">
        <v>1</v>
      </c>
      <c r="Y74" s="184">
        <v>1</v>
      </c>
    </row>
    <row r="75" spans="3:25" x14ac:dyDescent="0.25">
      <c r="D75" s="27"/>
      <c r="E75" s="27"/>
      <c r="F75" s="181" t="s">
        <v>198</v>
      </c>
      <c r="G75" s="23" t="s">
        <v>167</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199</v>
      </c>
      <c r="G76" s="57" t="s">
        <v>167</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2.0854955017506756</v>
      </c>
      <c r="K78" s="184">
        <f>'Pseudo-load coefficients'!K267</f>
        <v>2.0854955017506756</v>
      </c>
      <c r="L78" s="184">
        <f>'Pseudo-load coefficients'!L267</f>
        <v>1.6292875709940231</v>
      </c>
      <c r="M78" s="184">
        <f>'Pseudo-load coefficients'!M267</f>
        <v>1.6292875709940231</v>
      </c>
      <c r="N78" s="184">
        <f>'Pseudo-load coefficients'!N267</f>
        <v>1.3891734138407485</v>
      </c>
      <c r="O78" s="184">
        <f>'Pseudo-load coefficients'!O267</f>
        <v>1.26110005047705</v>
      </c>
      <c r="P78" s="184">
        <f>'Pseudo-load coefficients'!P267</f>
        <v>1.0960443717670039</v>
      </c>
      <c r="Q78" s="184">
        <f>'Pseudo-load coefficients'!Q267</f>
        <v>1.8742300063144639</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26.042382212521719</v>
      </c>
      <c r="K81" s="420">
        <f>'Pseudo-load coefficients'!K272</f>
        <v>26.042382212521719</v>
      </c>
      <c r="L81" s="420">
        <f>'Pseudo-load coefficients'!L272</f>
        <v>24.891321868856831</v>
      </c>
      <c r="M81" s="420">
        <f>'Pseudo-load coefficients'!M272</f>
        <v>24.891321868856831</v>
      </c>
      <c r="N81" s="420">
        <f>'Pseudo-load coefficients'!N272</f>
        <v>20.882322079886997</v>
      </c>
      <c r="O81" s="420">
        <f>'Pseudo-load coefficients'!O272</f>
        <v>18.396940735473827</v>
      </c>
      <c r="P81" s="420">
        <f>'Pseudo-load coefficients'!P272</f>
        <v>17.261207600746651</v>
      </c>
      <c r="Q81" s="420">
        <f>'Pseudo-load coefficients'!Q272</f>
        <v>62.881848923686441</v>
      </c>
      <c r="R81" s="420">
        <f>'Pseudo-load coefficients'!R272</f>
        <v>15.996855163874187</v>
      </c>
      <c r="S81" s="420">
        <f>'Pseudo-load coefficients'!S272</f>
        <v>15.996855163874187</v>
      </c>
      <c r="T81" s="420">
        <f>'Pseudo-load coefficients'!T272</f>
        <v>15.996855163874187</v>
      </c>
      <c r="U81" s="420">
        <f>'Pseudo-load coefficients'!U272</f>
        <v>15.996855163874187</v>
      </c>
      <c r="V81" s="420">
        <f>'Pseudo-load coefficients'!V272</f>
        <v>15.996855163874187</v>
      </c>
      <c r="W81" s="420">
        <f>'Pseudo-load coefficients'!W272</f>
        <v>15.996855163874187</v>
      </c>
      <c r="X81" s="420">
        <f>'Pseudo-load coefficients'!X272</f>
        <v>15.996855163874187</v>
      </c>
      <c r="Y81" s="420">
        <f>'Pseudo-load coefficients'!Y272</f>
        <v>15.996855163874187</v>
      </c>
    </row>
    <row r="82" spans="5:25" x14ac:dyDescent="0.25">
      <c r="E82" s="27"/>
      <c r="F82" s="181" t="s">
        <v>191</v>
      </c>
      <c r="G82" s="23" t="s">
        <v>283</v>
      </c>
      <c r="J82" s="184">
        <f>'Pseudo-load coefficients'!J272</f>
        <v>26.042382212521719</v>
      </c>
      <c r="K82" s="184">
        <f>'Pseudo-load coefficients'!K272</f>
        <v>26.042382212521719</v>
      </c>
      <c r="L82" s="184">
        <f>'Pseudo-load coefficients'!L272</f>
        <v>24.891321868856831</v>
      </c>
      <c r="M82" s="184">
        <f>'Pseudo-load coefficients'!M272</f>
        <v>24.891321868856831</v>
      </c>
      <c r="N82" s="184">
        <f>'Pseudo-load coefficients'!N272</f>
        <v>20.882322079886997</v>
      </c>
      <c r="O82" s="184">
        <f>'Pseudo-load coefficients'!O272</f>
        <v>18.396940735473827</v>
      </c>
      <c r="P82" s="184">
        <f>'Pseudo-load coefficients'!P272</f>
        <v>17.261207600746651</v>
      </c>
      <c r="Q82" s="184">
        <f>'Pseudo-load coefficients'!Q272</f>
        <v>62.881848923686441</v>
      </c>
      <c r="R82" s="184">
        <f>'Pseudo-load coefficients'!R272</f>
        <v>15.996855163874187</v>
      </c>
      <c r="S82" s="184">
        <f>'Pseudo-load coefficients'!S272</f>
        <v>15.996855163874187</v>
      </c>
      <c r="T82" s="184">
        <f>'Pseudo-load coefficients'!T272</f>
        <v>15.996855163874187</v>
      </c>
      <c r="U82" s="184">
        <f>'Pseudo-load coefficients'!U272</f>
        <v>15.996855163874187</v>
      </c>
      <c r="V82" s="184">
        <f>'Pseudo-load coefficients'!V272</f>
        <v>15.996855163874187</v>
      </c>
      <c r="W82" s="184">
        <f>'Pseudo-load coefficients'!W272</f>
        <v>15.996855163874187</v>
      </c>
      <c r="X82" s="184">
        <f>'Pseudo-load coefficients'!X272</f>
        <v>15.996855163874187</v>
      </c>
      <c r="Y82" s="184">
        <f>'Pseudo-load coefficients'!Y272</f>
        <v>15.996855163874187</v>
      </c>
    </row>
    <row r="83" spans="5:25" x14ac:dyDescent="0.25">
      <c r="E83" s="27"/>
      <c r="F83" s="181" t="s">
        <v>192</v>
      </c>
      <c r="G83" s="23" t="s">
        <v>283</v>
      </c>
      <c r="J83" s="184">
        <f>'Pseudo-load coefficients'!J273</f>
        <v>24.886450542661045</v>
      </c>
      <c r="K83" s="184">
        <f>'Pseudo-load coefficients'!K273</f>
        <v>24.886450542661045</v>
      </c>
      <c r="L83" s="184">
        <f>'Pseudo-load coefficients'!L273</f>
        <v>23.78648180399238</v>
      </c>
      <c r="M83" s="184">
        <f>'Pseudo-load coefficients'!M273</f>
        <v>23.78648180399238</v>
      </c>
      <c r="N83" s="184">
        <f>'Pseudo-load coefficients'!N273</f>
        <v>19.955427710724184</v>
      </c>
      <c r="O83" s="184">
        <f>'Pseudo-load coefficients'!O273</f>
        <v>17.580363885816073</v>
      </c>
      <c r="P83" s="184">
        <f>'Pseudo-load coefficients'!P273</f>
        <v>16.495042034059392</v>
      </c>
      <c r="Q83" s="184">
        <f>'Pseudo-load coefficients'!Q273</f>
        <v>56.446257400984472</v>
      </c>
      <c r="R83" s="184">
        <f>'Pseudo-load coefficients'!R273</f>
        <v>15.286809848081015</v>
      </c>
      <c r="S83" s="184">
        <f>'Pseudo-load coefficients'!S273</f>
        <v>15.286809848081015</v>
      </c>
      <c r="T83" s="184">
        <f>'Pseudo-load coefficients'!T273</f>
        <v>15.286809848081015</v>
      </c>
      <c r="U83" s="184">
        <f>'Pseudo-load coefficients'!U273</f>
        <v>15.286809848081015</v>
      </c>
      <c r="V83" s="184">
        <f>'Pseudo-load coefficients'!V273</f>
        <v>15.286809848081015</v>
      </c>
      <c r="W83" s="184">
        <f>'Pseudo-load coefficients'!W273</f>
        <v>15.286809848081015</v>
      </c>
      <c r="X83" s="184">
        <f>'Pseudo-load coefficients'!X273</f>
        <v>15.286809848081015</v>
      </c>
      <c r="Y83" s="184">
        <f>'Pseudo-load coefficients'!Y273</f>
        <v>15.286809848081015</v>
      </c>
    </row>
    <row r="84" spans="5:25" x14ac:dyDescent="0.25">
      <c r="E84" s="27"/>
      <c r="F84" s="181" t="s">
        <v>193</v>
      </c>
      <c r="G84" s="23" t="s">
        <v>283</v>
      </c>
      <c r="J84" s="184">
        <f>'Pseudo-load coefficients'!J274</f>
        <v>24.886450542661045</v>
      </c>
      <c r="K84" s="184">
        <f>'Pseudo-load coefficients'!K274</f>
        <v>24.886450542661045</v>
      </c>
      <c r="L84" s="184">
        <f>'Pseudo-load coefficients'!L274</f>
        <v>23.78648180399238</v>
      </c>
      <c r="M84" s="184">
        <f>'Pseudo-load coefficients'!M274</f>
        <v>23.78648180399238</v>
      </c>
      <c r="N84" s="184">
        <f>'Pseudo-load coefficients'!N274</f>
        <v>19.955427710724184</v>
      </c>
      <c r="O84" s="184">
        <f>'Pseudo-load coefficients'!O274</f>
        <v>17.580363885816073</v>
      </c>
      <c r="P84" s="184">
        <f>'Pseudo-load coefficients'!P274</f>
        <v>16.495042034059392</v>
      </c>
      <c r="Q84" s="184">
        <f>'Pseudo-load coefficients'!Q274</f>
        <v>56.446257400984472</v>
      </c>
      <c r="R84" s="184">
        <f>'Pseudo-load coefficients'!R274</f>
        <v>15.286809848081015</v>
      </c>
      <c r="S84" s="184">
        <f>'Pseudo-load coefficients'!S274</f>
        <v>15.286809848081015</v>
      </c>
      <c r="T84" s="184">
        <f>'Pseudo-load coefficients'!T274</f>
        <v>15.286809848081015</v>
      </c>
      <c r="U84" s="184">
        <f>'Pseudo-load coefficients'!U274</f>
        <v>15.286809848081015</v>
      </c>
      <c r="V84" s="184">
        <f>'Pseudo-load coefficients'!V274</f>
        <v>15.286809848081015</v>
      </c>
      <c r="W84" s="184">
        <f>'Pseudo-load coefficients'!W274</f>
        <v>15.286809848081015</v>
      </c>
      <c r="X84" s="184">
        <f>'Pseudo-load coefficients'!X274</f>
        <v>15.286809848081015</v>
      </c>
      <c r="Y84" s="184">
        <f>'Pseudo-load coefficients'!Y274</f>
        <v>15.286809848081015</v>
      </c>
    </row>
    <row r="85" spans="5:25" x14ac:dyDescent="0.25">
      <c r="E85" s="27"/>
      <c r="F85" s="181" t="s">
        <v>194</v>
      </c>
      <c r="G85" s="23" t="s">
        <v>283</v>
      </c>
      <c r="J85" s="184">
        <f>'Pseudo-load coefficients'!J275</f>
        <v>18.099530552539733</v>
      </c>
      <c r="K85" s="184">
        <f>'Pseudo-load coefficients'!K275</f>
        <v>18.099530552539733</v>
      </c>
      <c r="L85" s="184">
        <f>'Pseudo-load coefficients'!L275</f>
        <v>17.299540302494083</v>
      </c>
      <c r="M85" s="184">
        <f>'Pseudo-load coefficients'!M275</f>
        <v>17.299540302494083</v>
      </c>
      <c r="N85" s="184">
        <f>'Pseudo-load coefficients'!N275</f>
        <v>14.513273916667984</v>
      </c>
      <c r="O85" s="184">
        <f>'Pseudo-load coefficients'!O275</f>
        <v>12.785926732726836</v>
      </c>
      <c r="P85" s="184">
        <f>'Pseudo-load coefficients'!P275</f>
        <v>11.996588936983926</v>
      </c>
      <c r="Q85" s="184">
        <f>'Pseudo-load coefficients'!Q275</f>
        <v>38.192359594804614</v>
      </c>
      <c r="R85" s="184">
        <f>'Pseudo-load coefficients'!R275</f>
        <v>11.117860356257236</v>
      </c>
      <c r="S85" s="184">
        <f>'Pseudo-load coefficients'!S275</f>
        <v>11.117860356257236</v>
      </c>
      <c r="T85" s="184">
        <f>'Pseudo-load coefficients'!T275</f>
        <v>11.117860356257236</v>
      </c>
      <c r="U85" s="184">
        <f>'Pseudo-load coefficients'!U275</f>
        <v>11.117860356257236</v>
      </c>
      <c r="V85" s="184">
        <f>'Pseudo-load coefficients'!V275</f>
        <v>11.117860356257236</v>
      </c>
      <c r="W85" s="184">
        <f>'Pseudo-load coefficients'!W275</f>
        <v>11.117860356257236</v>
      </c>
      <c r="X85" s="184">
        <f>'Pseudo-load coefficients'!X275</f>
        <v>11.117860356257236</v>
      </c>
      <c r="Y85" s="184">
        <f>'Pseudo-load coefficients'!Y275</f>
        <v>11.117860356257236</v>
      </c>
    </row>
    <row r="86" spans="5:25" x14ac:dyDescent="0.25">
      <c r="E86" s="27"/>
      <c r="F86" s="181" t="s">
        <v>195</v>
      </c>
      <c r="G86" s="23" t="s">
        <v>283</v>
      </c>
      <c r="J86" s="184">
        <f>'Pseudo-load coefficients'!J276</f>
        <v>18.099530552539733</v>
      </c>
      <c r="K86" s="184">
        <f>'Pseudo-load coefficients'!K276</f>
        <v>18.099530552539733</v>
      </c>
      <c r="L86" s="184">
        <f>'Pseudo-load coefficients'!L276</f>
        <v>17.299540302494083</v>
      </c>
      <c r="M86" s="184">
        <f>'Pseudo-load coefficients'!M276</f>
        <v>17.299540302494083</v>
      </c>
      <c r="N86" s="184">
        <f>'Pseudo-load coefficients'!N276</f>
        <v>14.513273916667984</v>
      </c>
      <c r="O86" s="184">
        <f>'Pseudo-load coefficients'!O276</f>
        <v>12.785926732726836</v>
      </c>
      <c r="P86" s="184">
        <f>'Pseudo-load coefficients'!P276</f>
        <v>11.996588936983926</v>
      </c>
      <c r="Q86" s="184">
        <f>'Pseudo-load coefficients'!Q276</f>
        <v>38.192359594804614</v>
      </c>
      <c r="R86" s="184">
        <f>'Pseudo-load coefficients'!R276</f>
        <v>11.117860356257236</v>
      </c>
      <c r="S86" s="184">
        <f>'Pseudo-load coefficients'!S276</f>
        <v>11.117860356257236</v>
      </c>
      <c r="T86" s="184">
        <f>'Pseudo-load coefficients'!T276</f>
        <v>11.117860356257236</v>
      </c>
      <c r="U86" s="184">
        <f>'Pseudo-load coefficients'!U276</f>
        <v>11.117860356257236</v>
      </c>
      <c r="V86" s="184">
        <f>'Pseudo-load coefficients'!V276</f>
        <v>11.117860356257236</v>
      </c>
      <c r="W86" s="184">
        <f>'Pseudo-load coefficients'!W276</f>
        <v>11.117860356257236</v>
      </c>
      <c r="X86" s="184">
        <f>'Pseudo-load coefficients'!X276</f>
        <v>11.117860356257236</v>
      </c>
      <c r="Y86" s="184">
        <f>'Pseudo-load coefficients'!Y276</f>
        <v>11.117860356257236</v>
      </c>
    </row>
    <row r="87" spans="5:25" x14ac:dyDescent="0.25">
      <c r="E87" s="27"/>
      <c r="F87" s="181" t="s">
        <v>196</v>
      </c>
      <c r="G87" s="23" t="s">
        <v>283</v>
      </c>
      <c r="J87" s="184">
        <f>'Pseudo-load coefficients'!J277</f>
        <v>24.886450542661045</v>
      </c>
      <c r="K87" s="184">
        <f>'Pseudo-load coefficients'!K277</f>
        <v>24.886450542661045</v>
      </c>
      <c r="L87" s="184">
        <f>'Pseudo-load coefficients'!L277</f>
        <v>23.78648180399238</v>
      </c>
      <c r="M87" s="184">
        <f>'Pseudo-load coefficients'!M277</f>
        <v>23.78648180399238</v>
      </c>
      <c r="N87" s="184">
        <f>'Pseudo-load coefficients'!N277</f>
        <v>19.955427710724184</v>
      </c>
      <c r="O87" s="184">
        <f>'Pseudo-load coefficients'!O277</f>
        <v>17.580363885816073</v>
      </c>
      <c r="P87" s="184">
        <f>'Pseudo-load coefficients'!P277</f>
        <v>16.495042034059392</v>
      </c>
      <c r="Q87" s="184">
        <f>'Pseudo-load coefficients'!Q277</f>
        <v>56.446257400984472</v>
      </c>
      <c r="R87" s="184">
        <f>'Pseudo-load coefficients'!R277</f>
        <v>15.286809848081015</v>
      </c>
      <c r="S87" s="184">
        <f>'Pseudo-load coefficients'!S277</f>
        <v>15.286809848081015</v>
      </c>
      <c r="T87" s="184">
        <f>'Pseudo-load coefficients'!T277</f>
        <v>15.286809848081015</v>
      </c>
      <c r="U87" s="184">
        <f>'Pseudo-load coefficients'!U277</f>
        <v>15.286809848081015</v>
      </c>
      <c r="V87" s="184">
        <f>'Pseudo-load coefficients'!V277</f>
        <v>15.286809848081015</v>
      </c>
      <c r="W87" s="184">
        <f>'Pseudo-load coefficients'!W277</f>
        <v>15.286809848081015</v>
      </c>
      <c r="X87" s="184">
        <f>'Pseudo-load coefficients'!X277</f>
        <v>15.286809848081015</v>
      </c>
      <c r="Y87" s="184">
        <f>'Pseudo-load coefficients'!Y277</f>
        <v>15.286809848081015</v>
      </c>
    </row>
    <row r="88" spans="5:25" x14ac:dyDescent="0.25">
      <c r="E88" s="27"/>
      <c r="F88" s="181" t="s">
        <v>197</v>
      </c>
      <c r="G88" s="23" t="s">
        <v>283</v>
      </c>
      <c r="J88" s="184">
        <f>'Pseudo-load coefficients'!J278</f>
        <v>18.099530552539733</v>
      </c>
      <c r="K88" s="184">
        <f>'Pseudo-load coefficients'!K278</f>
        <v>18.099530552539733</v>
      </c>
      <c r="L88" s="184">
        <f>'Pseudo-load coefficients'!L278</f>
        <v>17.299540302494083</v>
      </c>
      <c r="M88" s="184">
        <f>'Pseudo-load coefficients'!M278</f>
        <v>17.299540302494083</v>
      </c>
      <c r="N88" s="184">
        <f>'Pseudo-load coefficients'!N278</f>
        <v>14.513273916667984</v>
      </c>
      <c r="O88" s="184">
        <f>'Pseudo-load coefficients'!O278</f>
        <v>12.785926732726836</v>
      </c>
      <c r="P88" s="184">
        <f>'Pseudo-load coefficients'!P278</f>
        <v>11.996588936983926</v>
      </c>
      <c r="Q88" s="184">
        <f>'Pseudo-load coefficients'!Q278</f>
        <v>38.192359594804614</v>
      </c>
      <c r="R88" s="184">
        <f>'Pseudo-load coefficients'!R278</f>
        <v>11.117860356257236</v>
      </c>
      <c r="S88" s="184">
        <f>'Pseudo-load coefficients'!S278</f>
        <v>11.117860356257236</v>
      </c>
      <c r="T88" s="184">
        <f>'Pseudo-load coefficients'!T278</f>
        <v>11.117860356257236</v>
      </c>
      <c r="U88" s="184">
        <f>'Pseudo-load coefficients'!U278</f>
        <v>11.117860356257236</v>
      </c>
      <c r="V88" s="184">
        <f>'Pseudo-load coefficients'!V278</f>
        <v>11.117860356257236</v>
      </c>
      <c r="W88" s="184">
        <f>'Pseudo-load coefficients'!W278</f>
        <v>11.117860356257236</v>
      </c>
      <c r="X88" s="184">
        <f>'Pseudo-load coefficients'!X278</f>
        <v>11.117860356257236</v>
      </c>
      <c r="Y88" s="184">
        <f>'Pseudo-load coefficients'!Y278</f>
        <v>11.117860356257236</v>
      </c>
    </row>
    <row r="89" spans="5:25" x14ac:dyDescent="0.25">
      <c r="E89" s="27"/>
      <c r="F89" s="181" t="s">
        <v>198</v>
      </c>
      <c r="G89" s="23" t="s">
        <v>283</v>
      </c>
      <c r="J89" s="184">
        <f>'Pseudo-load coefficients'!J279</f>
        <v>18.099530552539733</v>
      </c>
      <c r="K89" s="184">
        <f>'Pseudo-load coefficients'!K279</f>
        <v>18.099530552539733</v>
      </c>
      <c r="L89" s="184">
        <f>'Pseudo-load coefficients'!L279</f>
        <v>17.299540302494083</v>
      </c>
      <c r="M89" s="184">
        <f>'Pseudo-load coefficients'!M279</f>
        <v>17.299540302494083</v>
      </c>
      <c r="N89" s="184">
        <f>'Pseudo-load coefficients'!N279</f>
        <v>14.513273916667984</v>
      </c>
      <c r="O89" s="184">
        <f>'Pseudo-load coefficients'!O279</f>
        <v>12.785926732726836</v>
      </c>
      <c r="P89" s="184">
        <f>'Pseudo-load coefficients'!P279</f>
        <v>11.996588936983926</v>
      </c>
      <c r="Q89" s="184">
        <f>'Pseudo-load coefficients'!Q279</f>
        <v>38.192359594804614</v>
      </c>
      <c r="R89" s="184">
        <f>'Pseudo-load coefficients'!R279</f>
        <v>11.117860356257236</v>
      </c>
      <c r="S89" s="184">
        <f>'Pseudo-load coefficients'!S279</f>
        <v>11.117860356257236</v>
      </c>
      <c r="T89" s="184">
        <f>'Pseudo-load coefficients'!T279</f>
        <v>11.117860356257236</v>
      </c>
      <c r="U89" s="184">
        <f>'Pseudo-load coefficients'!U279</f>
        <v>11.117860356257236</v>
      </c>
      <c r="V89" s="184">
        <f>'Pseudo-load coefficients'!V279</f>
        <v>11.117860356257236</v>
      </c>
      <c r="W89" s="184">
        <f>'Pseudo-load coefficients'!W279</f>
        <v>11.117860356257236</v>
      </c>
      <c r="X89" s="184">
        <f>'Pseudo-load coefficients'!X279</f>
        <v>11.117860356257236</v>
      </c>
      <c r="Y89" s="184">
        <f>'Pseudo-load coefficients'!Y279</f>
        <v>11.117860356257236</v>
      </c>
    </row>
    <row r="90" spans="5:25" x14ac:dyDescent="0.25">
      <c r="E90" s="27"/>
      <c r="F90" s="182" t="s">
        <v>199</v>
      </c>
      <c r="G90" s="57" t="s">
        <v>283</v>
      </c>
      <c r="H90" s="28"/>
      <c r="I90" s="28"/>
      <c r="J90" s="185">
        <f>'Pseudo-load coefficients'!J280</f>
        <v>18.099530552539733</v>
      </c>
      <c r="K90" s="185">
        <f>'Pseudo-load coefficients'!K280</f>
        <v>18.099530552539733</v>
      </c>
      <c r="L90" s="185">
        <f>'Pseudo-load coefficients'!L280</f>
        <v>17.299540302494083</v>
      </c>
      <c r="M90" s="185">
        <f>'Pseudo-load coefficients'!M280</f>
        <v>17.299540302494083</v>
      </c>
      <c r="N90" s="185">
        <f>'Pseudo-load coefficients'!N280</f>
        <v>14.513273916667984</v>
      </c>
      <c r="O90" s="185">
        <f>'Pseudo-load coefficients'!O280</f>
        <v>12.785926732726836</v>
      </c>
      <c r="P90" s="185">
        <f>'Pseudo-load coefficients'!P280</f>
        <v>11.996588936983926</v>
      </c>
      <c r="Q90" s="185">
        <f>'Pseudo-load coefficients'!Q280</f>
        <v>38.192359594804614</v>
      </c>
      <c r="R90" s="185">
        <f>'Pseudo-load coefficients'!R280</f>
        <v>11.117860356257236</v>
      </c>
      <c r="S90" s="185">
        <f>'Pseudo-load coefficients'!S280</f>
        <v>11.117860356257236</v>
      </c>
      <c r="T90" s="185">
        <f>'Pseudo-load coefficients'!T280</f>
        <v>11.117860356257236</v>
      </c>
      <c r="U90" s="185">
        <f>'Pseudo-load coefficients'!U280</f>
        <v>11.117860356257236</v>
      </c>
      <c r="V90" s="185">
        <f>'Pseudo-load coefficients'!V280</f>
        <v>11.117860356257236</v>
      </c>
      <c r="W90" s="185">
        <f>'Pseudo-load coefficients'!W280</f>
        <v>11.117860356257236</v>
      </c>
      <c r="X90" s="185">
        <f>'Pseudo-load coefficients'!X280</f>
        <v>11.117860356257236</v>
      </c>
      <c r="Y90" s="185">
        <f>'Pseudo-load coefficients'!Y280</f>
        <v>11.117860356257236</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0.22048859711729085</v>
      </c>
      <c r="K93" s="420">
        <f>'Pseudo-load coefficients'!K283</f>
        <v>0.22048859711729085</v>
      </c>
      <c r="L93" s="420">
        <f>'Pseudo-load coefficients'!L283</f>
        <v>0.21074311076735208</v>
      </c>
      <c r="M93" s="420">
        <f>'Pseudo-load coefficients'!M283</f>
        <v>0.21074311076735208</v>
      </c>
      <c r="N93" s="420">
        <f>'Pseudo-load coefficients'!N283</f>
        <v>0.17680079580937344</v>
      </c>
      <c r="O93" s="420">
        <f>'Pseudo-load coefficients'!O283</f>
        <v>0.15575824135106212</v>
      </c>
      <c r="P93" s="420">
        <f>'Pseudo-load coefficients'!P283</f>
        <v>0.14614252326766752</v>
      </c>
      <c r="Q93" s="420">
        <f>'Pseudo-load coefficients'!Q283</f>
        <v>0.14249954242217427</v>
      </c>
      <c r="R93" s="420">
        <f>'Pseudo-load coefficients'!R283</f>
        <v>0.1354378460690587</v>
      </c>
      <c r="S93" s="420">
        <f>'Pseudo-load coefficients'!S283</f>
        <v>0.1354378460690587</v>
      </c>
      <c r="T93" s="420">
        <f>'Pseudo-load coefficients'!T283</f>
        <v>0.1354378460690587</v>
      </c>
      <c r="U93" s="420">
        <f>'Pseudo-load coefficients'!U283</f>
        <v>0.1354378460690587</v>
      </c>
      <c r="V93" s="420">
        <f>'Pseudo-load coefficients'!V283</f>
        <v>0.1354378460690587</v>
      </c>
      <c r="W93" s="420">
        <f>'Pseudo-load coefficients'!W283</f>
        <v>0.1354378460690587</v>
      </c>
      <c r="X93" s="420">
        <f>'Pseudo-load coefficients'!X283</f>
        <v>0.1354378460690587</v>
      </c>
      <c r="Y93" s="420">
        <f>'Pseudo-load coefficients'!Y283</f>
        <v>0.1354378460690587</v>
      </c>
    </row>
    <row r="94" spans="5:25" x14ac:dyDescent="0.25">
      <c r="E94" s="27"/>
      <c r="F94" s="181" t="s">
        <v>191</v>
      </c>
      <c r="G94" s="23" t="s">
        <v>283</v>
      </c>
      <c r="J94" s="184">
        <f>'Pseudo-load coefficients'!J283</f>
        <v>0.22048859711729085</v>
      </c>
      <c r="K94" s="184">
        <f>'Pseudo-load coefficients'!K283</f>
        <v>0.22048859711729085</v>
      </c>
      <c r="L94" s="184">
        <f>'Pseudo-load coefficients'!L283</f>
        <v>0.21074311076735208</v>
      </c>
      <c r="M94" s="184">
        <f>'Pseudo-load coefficients'!M283</f>
        <v>0.21074311076735208</v>
      </c>
      <c r="N94" s="184">
        <f>'Pseudo-load coefficients'!N283</f>
        <v>0.17680079580937344</v>
      </c>
      <c r="O94" s="184">
        <f>'Pseudo-load coefficients'!O283</f>
        <v>0.15575824135106212</v>
      </c>
      <c r="P94" s="184">
        <f>'Pseudo-load coefficients'!P283</f>
        <v>0.14614252326766752</v>
      </c>
      <c r="Q94" s="184">
        <f>'Pseudo-load coefficients'!Q283</f>
        <v>0.14249954242217427</v>
      </c>
      <c r="R94" s="184">
        <f>'Pseudo-load coefficients'!R283</f>
        <v>0.1354378460690587</v>
      </c>
      <c r="S94" s="184">
        <f>'Pseudo-load coefficients'!S283</f>
        <v>0.1354378460690587</v>
      </c>
      <c r="T94" s="184">
        <f>'Pseudo-load coefficients'!T283</f>
        <v>0.1354378460690587</v>
      </c>
      <c r="U94" s="184">
        <f>'Pseudo-load coefficients'!U283</f>
        <v>0.1354378460690587</v>
      </c>
      <c r="V94" s="184">
        <f>'Pseudo-load coefficients'!V283</f>
        <v>0.1354378460690587</v>
      </c>
      <c r="W94" s="184">
        <f>'Pseudo-load coefficients'!W283</f>
        <v>0.1354378460690587</v>
      </c>
      <c r="X94" s="184">
        <f>'Pseudo-load coefficients'!X283</f>
        <v>0.1354378460690587</v>
      </c>
      <c r="Y94" s="184">
        <f>'Pseudo-load coefficients'!Y283</f>
        <v>0.1354378460690587</v>
      </c>
    </row>
    <row r="95" spans="5:25" x14ac:dyDescent="0.25">
      <c r="E95" s="27"/>
      <c r="F95" s="181" t="s">
        <v>192</v>
      </c>
      <c r="G95" s="23" t="s">
        <v>283</v>
      </c>
      <c r="J95" s="184">
        <f>'Pseudo-load coefficients'!J284</f>
        <v>0.38811929120088451</v>
      </c>
      <c r="K95" s="184">
        <f>'Pseudo-load coefficients'!K284</f>
        <v>0.38811929120088451</v>
      </c>
      <c r="L95" s="184">
        <f>'Pseudo-load coefficients'!L284</f>
        <v>0.37096461153037963</v>
      </c>
      <c r="M95" s="184">
        <f>'Pseudo-load coefficients'!M284</f>
        <v>0.37096461153037963</v>
      </c>
      <c r="N95" s="184">
        <f>'Pseudo-load coefficients'!N284</f>
        <v>0.31121699920283596</v>
      </c>
      <c r="O95" s="184">
        <f>'Pseudo-load coefficients'!O284</f>
        <v>0.27417643824778903</v>
      </c>
      <c r="P95" s="184">
        <f>'Pseudo-load coefficients'!P284</f>
        <v>0.25725018566281138</v>
      </c>
      <c r="Q95" s="184">
        <f>'Pseudo-load coefficients'!Q284</f>
        <v>0.3983797111767452</v>
      </c>
      <c r="R95" s="184">
        <f>'Pseudo-load coefficients'!R284</f>
        <v>0.23840707186383248</v>
      </c>
      <c r="S95" s="184">
        <f>'Pseudo-load coefficients'!S284</f>
        <v>0.23840707186383248</v>
      </c>
      <c r="T95" s="184">
        <f>'Pseudo-load coefficients'!T284</f>
        <v>0.23840707186383248</v>
      </c>
      <c r="U95" s="184">
        <f>'Pseudo-load coefficients'!U284</f>
        <v>0.23840707186383248</v>
      </c>
      <c r="V95" s="184">
        <f>'Pseudo-load coefficients'!V284</f>
        <v>0.23840707186383248</v>
      </c>
      <c r="W95" s="184">
        <f>'Pseudo-load coefficients'!W284</f>
        <v>0.23840707186383248</v>
      </c>
      <c r="X95" s="184">
        <f>'Pseudo-load coefficients'!X284</f>
        <v>0.23840707186383248</v>
      </c>
      <c r="Y95" s="184">
        <f>'Pseudo-load coefficients'!Y284</f>
        <v>0.23840707186383248</v>
      </c>
    </row>
    <row r="96" spans="5:25" x14ac:dyDescent="0.25">
      <c r="E96" s="27"/>
      <c r="F96" s="181" t="s">
        <v>193</v>
      </c>
      <c r="G96" s="23" t="s">
        <v>283</v>
      </c>
      <c r="J96" s="184">
        <f>'Pseudo-load coefficients'!J285</f>
        <v>0.38811929120088451</v>
      </c>
      <c r="K96" s="184">
        <f>'Pseudo-load coefficients'!K285</f>
        <v>0.38811929120088451</v>
      </c>
      <c r="L96" s="184">
        <f>'Pseudo-load coefficients'!L285</f>
        <v>0.37096461153037963</v>
      </c>
      <c r="M96" s="184">
        <f>'Pseudo-load coefficients'!M285</f>
        <v>0.37096461153037963</v>
      </c>
      <c r="N96" s="184">
        <f>'Pseudo-load coefficients'!N285</f>
        <v>0.31121699920283596</v>
      </c>
      <c r="O96" s="184">
        <f>'Pseudo-load coefficients'!O285</f>
        <v>0.27417643824778903</v>
      </c>
      <c r="P96" s="184">
        <f>'Pseudo-load coefficients'!P285</f>
        <v>0.25725018566281138</v>
      </c>
      <c r="Q96" s="184">
        <f>'Pseudo-load coefficients'!Q285</f>
        <v>0.3983797111767452</v>
      </c>
      <c r="R96" s="184">
        <f>'Pseudo-load coefficients'!R285</f>
        <v>0.23840707186383248</v>
      </c>
      <c r="S96" s="184">
        <f>'Pseudo-load coefficients'!S285</f>
        <v>0.23840707186383248</v>
      </c>
      <c r="T96" s="184">
        <f>'Pseudo-load coefficients'!T285</f>
        <v>0.23840707186383248</v>
      </c>
      <c r="U96" s="184">
        <f>'Pseudo-load coefficients'!U285</f>
        <v>0.23840707186383248</v>
      </c>
      <c r="V96" s="184">
        <f>'Pseudo-load coefficients'!V285</f>
        <v>0.23840707186383248</v>
      </c>
      <c r="W96" s="184">
        <f>'Pseudo-load coefficients'!W285</f>
        <v>0.23840707186383248</v>
      </c>
      <c r="X96" s="184">
        <f>'Pseudo-load coefficients'!X285</f>
        <v>0.23840707186383248</v>
      </c>
      <c r="Y96" s="184">
        <f>'Pseudo-load coefficients'!Y285</f>
        <v>0.23840707186383248</v>
      </c>
    </row>
    <row r="97" spans="3:25" x14ac:dyDescent="0.25">
      <c r="E97" s="27"/>
      <c r="F97" s="181" t="s">
        <v>194</v>
      </c>
      <c r="G97" s="23" t="s">
        <v>283</v>
      </c>
      <c r="J97" s="184">
        <f>'Pseudo-load coefficients'!J286</f>
        <v>1.2911095474864147</v>
      </c>
      <c r="K97" s="184">
        <f>'Pseudo-load coefficients'!K286</f>
        <v>1.2911095474864147</v>
      </c>
      <c r="L97" s="184">
        <f>'Pseudo-load coefficients'!L286</f>
        <v>1.2340431475192042</v>
      </c>
      <c r="M97" s="184">
        <f>'Pseudo-load coefficients'!M286</f>
        <v>1.2340431475192042</v>
      </c>
      <c r="N97" s="184">
        <f>'Pseudo-load coefficients'!N286</f>
        <v>1.0352879852160715</v>
      </c>
      <c r="O97" s="184">
        <f>'Pseudo-load coefficients'!O286</f>
        <v>0.9120696268980848</v>
      </c>
      <c r="P97" s="184">
        <f>'Pseudo-load coefficients'!P286</f>
        <v>0.85576310771421837</v>
      </c>
      <c r="Q97" s="184">
        <f>'Pseudo-load coefficients'!Q286</f>
        <v>1.0575247841758726</v>
      </c>
      <c r="R97" s="184">
        <f>'Pseudo-load coefficients'!R286</f>
        <v>0.79307999795443418</v>
      </c>
      <c r="S97" s="184">
        <f>'Pseudo-load coefficients'!S286</f>
        <v>0.79307999795443418</v>
      </c>
      <c r="T97" s="184">
        <f>'Pseudo-load coefficients'!T286</f>
        <v>0.79307999795443418</v>
      </c>
      <c r="U97" s="184">
        <f>'Pseudo-load coefficients'!U286</f>
        <v>0.79307999795443418</v>
      </c>
      <c r="V97" s="184">
        <f>'Pseudo-load coefficients'!V286</f>
        <v>0.79307999795443418</v>
      </c>
      <c r="W97" s="184">
        <f>'Pseudo-load coefficients'!W286</f>
        <v>0.79307999795443418</v>
      </c>
      <c r="X97" s="184">
        <f>'Pseudo-load coefficients'!X286</f>
        <v>0.79307999795443418</v>
      </c>
      <c r="Y97" s="184">
        <f>'Pseudo-load coefficients'!Y286</f>
        <v>0.79307999795443418</v>
      </c>
    </row>
    <row r="98" spans="3:25" x14ac:dyDescent="0.25">
      <c r="E98" s="27"/>
      <c r="F98" s="181" t="s">
        <v>195</v>
      </c>
      <c r="G98" s="23" t="s">
        <v>283</v>
      </c>
      <c r="J98" s="184">
        <f>'Pseudo-load coefficients'!J287</f>
        <v>1.2911095474864147</v>
      </c>
      <c r="K98" s="184">
        <f>'Pseudo-load coefficients'!K287</f>
        <v>1.2911095474864147</v>
      </c>
      <c r="L98" s="184">
        <f>'Pseudo-load coefficients'!L287</f>
        <v>1.2340431475192042</v>
      </c>
      <c r="M98" s="184">
        <f>'Pseudo-load coefficients'!M287</f>
        <v>1.2340431475192042</v>
      </c>
      <c r="N98" s="184">
        <f>'Pseudo-load coefficients'!N287</f>
        <v>1.0352879852160715</v>
      </c>
      <c r="O98" s="184">
        <f>'Pseudo-load coefficients'!O287</f>
        <v>0.9120696268980848</v>
      </c>
      <c r="P98" s="184">
        <f>'Pseudo-load coefficients'!P287</f>
        <v>0.85576310771421837</v>
      </c>
      <c r="Q98" s="184">
        <f>'Pseudo-load coefficients'!Q287</f>
        <v>1.0575247841758726</v>
      </c>
      <c r="R98" s="184">
        <f>'Pseudo-load coefficients'!R287</f>
        <v>0.79307999795443418</v>
      </c>
      <c r="S98" s="184">
        <f>'Pseudo-load coefficients'!S287</f>
        <v>0.79307999795443418</v>
      </c>
      <c r="T98" s="184">
        <f>'Pseudo-load coefficients'!T287</f>
        <v>0.79307999795443418</v>
      </c>
      <c r="U98" s="184">
        <f>'Pseudo-load coefficients'!U287</f>
        <v>0.79307999795443418</v>
      </c>
      <c r="V98" s="184">
        <f>'Pseudo-load coefficients'!V287</f>
        <v>0.79307999795443418</v>
      </c>
      <c r="W98" s="184">
        <f>'Pseudo-load coefficients'!W287</f>
        <v>0.79307999795443418</v>
      </c>
      <c r="X98" s="184">
        <f>'Pseudo-load coefficients'!X287</f>
        <v>0.79307999795443418</v>
      </c>
      <c r="Y98" s="184">
        <f>'Pseudo-load coefficients'!Y287</f>
        <v>0.79307999795443418</v>
      </c>
    </row>
    <row r="99" spans="3:25" x14ac:dyDescent="0.25">
      <c r="E99" s="27"/>
      <c r="F99" s="181" t="s">
        <v>196</v>
      </c>
      <c r="G99" s="23" t="s">
        <v>283</v>
      </c>
      <c r="J99" s="184">
        <f>'Pseudo-load coefficients'!J288</f>
        <v>0.38811929120088451</v>
      </c>
      <c r="K99" s="184">
        <f>'Pseudo-load coefficients'!K288</f>
        <v>0.38811929120088451</v>
      </c>
      <c r="L99" s="184">
        <f>'Pseudo-load coefficients'!L288</f>
        <v>0.37096461153037963</v>
      </c>
      <c r="M99" s="184">
        <f>'Pseudo-load coefficients'!M288</f>
        <v>0.37096461153037963</v>
      </c>
      <c r="N99" s="184">
        <f>'Pseudo-load coefficients'!N288</f>
        <v>0.31121699920283596</v>
      </c>
      <c r="O99" s="184">
        <f>'Pseudo-load coefficients'!O288</f>
        <v>0.27417643824778903</v>
      </c>
      <c r="P99" s="184">
        <f>'Pseudo-load coefficients'!P288</f>
        <v>0.25725018566281138</v>
      </c>
      <c r="Q99" s="184">
        <f>'Pseudo-load coefficients'!Q288</f>
        <v>0.3983797111767452</v>
      </c>
      <c r="R99" s="184">
        <f>'Pseudo-load coefficients'!R288</f>
        <v>0.23840707186383248</v>
      </c>
      <c r="S99" s="184">
        <f>'Pseudo-load coefficients'!S288</f>
        <v>0.23840707186383248</v>
      </c>
      <c r="T99" s="184">
        <f>'Pseudo-load coefficients'!T288</f>
        <v>0.23840707186383248</v>
      </c>
      <c r="U99" s="184">
        <f>'Pseudo-load coefficients'!U288</f>
        <v>0.23840707186383248</v>
      </c>
      <c r="V99" s="184">
        <f>'Pseudo-load coefficients'!V288</f>
        <v>0.23840707186383248</v>
      </c>
      <c r="W99" s="184">
        <f>'Pseudo-load coefficients'!W288</f>
        <v>0.23840707186383248</v>
      </c>
      <c r="X99" s="184">
        <f>'Pseudo-load coefficients'!X288</f>
        <v>0.23840707186383248</v>
      </c>
      <c r="Y99" s="184">
        <f>'Pseudo-load coefficients'!Y288</f>
        <v>0.23840707186383248</v>
      </c>
    </row>
    <row r="100" spans="3:25" x14ac:dyDescent="0.25">
      <c r="E100" s="27"/>
      <c r="F100" s="181" t="s">
        <v>197</v>
      </c>
      <c r="G100" s="23" t="s">
        <v>283</v>
      </c>
      <c r="J100" s="184">
        <f>'Pseudo-load coefficients'!J289</f>
        <v>1.2911095474864147</v>
      </c>
      <c r="K100" s="184">
        <f>'Pseudo-load coefficients'!K289</f>
        <v>1.2911095474864147</v>
      </c>
      <c r="L100" s="184">
        <f>'Pseudo-load coefficients'!L289</f>
        <v>1.2340431475192042</v>
      </c>
      <c r="M100" s="184">
        <f>'Pseudo-load coefficients'!M289</f>
        <v>1.2340431475192042</v>
      </c>
      <c r="N100" s="184">
        <f>'Pseudo-load coefficients'!N289</f>
        <v>1.0352879852160715</v>
      </c>
      <c r="O100" s="184">
        <f>'Pseudo-load coefficients'!O289</f>
        <v>0.9120696268980848</v>
      </c>
      <c r="P100" s="184">
        <f>'Pseudo-load coefficients'!P289</f>
        <v>0.85576310771421837</v>
      </c>
      <c r="Q100" s="184">
        <f>'Pseudo-load coefficients'!Q289</f>
        <v>1.0575247841758726</v>
      </c>
      <c r="R100" s="184">
        <f>'Pseudo-load coefficients'!R289</f>
        <v>0.79307999795443418</v>
      </c>
      <c r="S100" s="184">
        <f>'Pseudo-load coefficients'!S289</f>
        <v>0.79307999795443418</v>
      </c>
      <c r="T100" s="184">
        <f>'Pseudo-load coefficients'!T289</f>
        <v>0.79307999795443418</v>
      </c>
      <c r="U100" s="184">
        <f>'Pseudo-load coefficients'!U289</f>
        <v>0.79307999795443418</v>
      </c>
      <c r="V100" s="184">
        <f>'Pseudo-load coefficients'!V289</f>
        <v>0.79307999795443418</v>
      </c>
      <c r="W100" s="184">
        <f>'Pseudo-load coefficients'!W289</f>
        <v>0.79307999795443418</v>
      </c>
      <c r="X100" s="184">
        <f>'Pseudo-load coefficients'!X289</f>
        <v>0.79307999795443418</v>
      </c>
      <c r="Y100" s="184">
        <f>'Pseudo-load coefficients'!Y289</f>
        <v>0.79307999795443418</v>
      </c>
    </row>
    <row r="101" spans="3:25" x14ac:dyDescent="0.25">
      <c r="E101" s="27"/>
      <c r="F101" s="181" t="s">
        <v>198</v>
      </c>
      <c r="G101" s="23" t="s">
        <v>283</v>
      </c>
      <c r="J101" s="184">
        <f>'Pseudo-load coefficients'!J290</f>
        <v>1.2911095474864147</v>
      </c>
      <c r="K101" s="184">
        <f>'Pseudo-load coefficients'!K290</f>
        <v>1.2911095474864147</v>
      </c>
      <c r="L101" s="184">
        <f>'Pseudo-load coefficients'!L290</f>
        <v>1.2340431475192042</v>
      </c>
      <c r="M101" s="184">
        <f>'Pseudo-load coefficients'!M290</f>
        <v>1.2340431475192042</v>
      </c>
      <c r="N101" s="184">
        <f>'Pseudo-load coefficients'!N290</f>
        <v>1.0352879852160715</v>
      </c>
      <c r="O101" s="184">
        <f>'Pseudo-load coefficients'!O290</f>
        <v>0.9120696268980848</v>
      </c>
      <c r="P101" s="184">
        <f>'Pseudo-load coefficients'!P290</f>
        <v>0.85576310771421837</v>
      </c>
      <c r="Q101" s="184">
        <f>'Pseudo-load coefficients'!Q290</f>
        <v>1.0575247841758726</v>
      </c>
      <c r="R101" s="184">
        <f>'Pseudo-load coefficients'!R290</f>
        <v>0.79307999795443418</v>
      </c>
      <c r="S101" s="184">
        <f>'Pseudo-load coefficients'!S290</f>
        <v>0.79307999795443418</v>
      </c>
      <c r="T101" s="184">
        <f>'Pseudo-load coefficients'!T290</f>
        <v>0.79307999795443418</v>
      </c>
      <c r="U101" s="184">
        <f>'Pseudo-load coefficients'!U290</f>
        <v>0.79307999795443418</v>
      </c>
      <c r="V101" s="184">
        <f>'Pseudo-load coefficients'!V290</f>
        <v>0.79307999795443418</v>
      </c>
      <c r="W101" s="184">
        <f>'Pseudo-load coefficients'!W290</f>
        <v>0.79307999795443418</v>
      </c>
      <c r="X101" s="184">
        <f>'Pseudo-load coefficients'!X290</f>
        <v>0.79307999795443418</v>
      </c>
      <c r="Y101" s="184">
        <f>'Pseudo-load coefficients'!Y290</f>
        <v>0.79307999795443418</v>
      </c>
    </row>
    <row r="102" spans="3:25" x14ac:dyDescent="0.25">
      <c r="E102" s="27"/>
      <c r="F102" s="182" t="s">
        <v>199</v>
      </c>
      <c r="G102" s="57" t="s">
        <v>283</v>
      </c>
      <c r="H102" s="28"/>
      <c r="I102" s="28"/>
      <c r="J102" s="185">
        <f>'Pseudo-load coefficients'!J291</f>
        <v>1.2911095474864147</v>
      </c>
      <c r="K102" s="185">
        <f>'Pseudo-load coefficients'!K291</f>
        <v>1.2911095474864147</v>
      </c>
      <c r="L102" s="185">
        <f>'Pseudo-load coefficients'!L291</f>
        <v>1.2340431475192042</v>
      </c>
      <c r="M102" s="185">
        <f>'Pseudo-load coefficients'!M291</f>
        <v>1.2340431475192042</v>
      </c>
      <c r="N102" s="185">
        <f>'Pseudo-load coefficients'!N291</f>
        <v>1.0352879852160715</v>
      </c>
      <c r="O102" s="185">
        <f>'Pseudo-load coefficients'!O291</f>
        <v>0.9120696268980848</v>
      </c>
      <c r="P102" s="185">
        <f>'Pseudo-load coefficients'!P291</f>
        <v>0.85576310771421837</v>
      </c>
      <c r="Q102" s="185">
        <f>'Pseudo-load coefficients'!Q291</f>
        <v>1.0575247841758726</v>
      </c>
      <c r="R102" s="185">
        <f>'Pseudo-load coefficients'!R291</f>
        <v>0.79307999795443418</v>
      </c>
      <c r="S102" s="185">
        <f>'Pseudo-load coefficients'!S291</f>
        <v>0.79307999795443418</v>
      </c>
      <c r="T102" s="185">
        <f>'Pseudo-load coefficients'!T291</f>
        <v>0.79307999795443418</v>
      </c>
      <c r="U102" s="185">
        <f>'Pseudo-load coefficients'!U291</f>
        <v>0.79307999795443418</v>
      </c>
      <c r="V102" s="185">
        <f>'Pseudo-load coefficients'!V291</f>
        <v>0.79307999795443418</v>
      </c>
      <c r="W102" s="185">
        <f>'Pseudo-load coefficients'!W291</f>
        <v>0.79307999795443418</v>
      </c>
      <c r="X102" s="185">
        <f>'Pseudo-load coefficients'!X291</f>
        <v>0.79307999795443418</v>
      </c>
      <c r="Y102" s="185">
        <f>'Pseudo-load coefficients'!Y291</f>
        <v>0.79307999795443418</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5.1326444401486064E-3</v>
      </c>
      <c r="K107" s="184">
        <f>'Pseudo-load coefficients'!K295</f>
        <v>5.1326444401486064E-3</v>
      </c>
      <c r="L107" s="184">
        <f>'Pseudo-load coefficients'!L295</f>
        <v>4.9057841082106755E-3</v>
      </c>
      <c r="M107" s="184">
        <f>'Pseudo-load coefficients'!M295</f>
        <v>4.9057841082106755E-3</v>
      </c>
      <c r="N107" s="184">
        <f>'Pseudo-load coefficients'!N295</f>
        <v>4.1156578321467595E-3</v>
      </c>
      <c r="O107" s="184">
        <f>'Pseudo-load coefficients'!O295</f>
        <v>3.6258186678587209E-3</v>
      </c>
      <c r="P107" s="184">
        <f>'Pseudo-load coefficients'!P295</f>
        <v>3.4019791468855921E-3</v>
      </c>
      <c r="Q107" s="184">
        <f>'Pseudo-load coefficients'!Q295</f>
        <v>3.6703134176783144E-3</v>
      </c>
      <c r="R107" s="184">
        <f>'Pseudo-load coefficients'!R295</f>
        <v>3.1527902880268384E-3</v>
      </c>
      <c r="S107" s="184">
        <f>'Pseudo-load coefficients'!S295</f>
        <v>3.1527902880268384E-3</v>
      </c>
      <c r="T107" s="184">
        <f>'Pseudo-load coefficients'!T295</f>
        <v>3.1527902880268384E-3</v>
      </c>
      <c r="U107" s="184">
        <f>'Pseudo-load coefficients'!U295</f>
        <v>3.1527902880268384E-3</v>
      </c>
      <c r="V107" s="184">
        <f>'Pseudo-load coefficients'!V295</f>
        <v>3.1527902880268384E-3</v>
      </c>
      <c r="W107" s="184">
        <f>'Pseudo-load coefficients'!W295</f>
        <v>3.1527902880268384E-3</v>
      </c>
      <c r="X107" s="184">
        <f>'Pseudo-load coefficients'!X295</f>
        <v>3.1527902880268384E-3</v>
      </c>
      <c r="Y107" s="184">
        <f>'Pseudo-load coefficients'!Y295</f>
        <v>3.1527902880268384E-3</v>
      </c>
    </row>
    <row r="108" spans="3:25" x14ac:dyDescent="0.25">
      <c r="C108" s="27"/>
      <c r="E108" s="27"/>
      <c r="F108" s="181" t="s">
        <v>193</v>
      </c>
      <c r="G108" s="23" t="s">
        <v>283</v>
      </c>
      <c r="J108" s="184">
        <f>'Pseudo-load coefficients'!J296</f>
        <v>5.1326444401486064E-3</v>
      </c>
      <c r="K108" s="184">
        <f>'Pseudo-load coefficients'!K296</f>
        <v>5.1326444401486064E-3</v>
      </c>
      <c r="L108" s="184">
        <f>'Pseudo-load coefficients'!L296</f>
        <v>4.9057841082106755E-3</v>
      </c>
      <c r="M108" s="184">
        <f>'Pseudo-load coefficients'!M296</f>
        <v>4.9057841082106755E-3</v>
      </c>
      <c r="N108" s="184">
        <f>'Pseudo-load coefficients'!N296</f>
        <v>4.1156578321467595E-3</v>
      </c>
      <c r="O108" s="184">
        <f>'Pseudo-load coefficients'!O296</f>
        <v>3.6258186678587209E-3</v>
      </c>
      <c r="P108" s="184">
        <f>'Pseudo-load coefficients'!P296</f>
        <v>3.4019791468855921E-3</v>
      </c>
      <c r="Q108" s="184">
        <f>'Pseudo-load coefficients'!Q296</f>
        <v>3.6703134176783144E-3</v>
      </c>
      <c r="R108" s="184">
        <f>'Pseudo-load coefficients'!R296</f>
        <v>3.1527902880268384E-3</v>
      </c>
      <c r="S108" s="184">
        <f>'Pseudo-load coefficients'!S296</f>
        <v>3.1527902880268384E-3</v>
      </c>
      <c r="T108" s="184">
        <f>'Pseudo-load coefficients'!T296</f>
        <v>3.1527902880268384E-3</v>
      </c>
      <c r="U108" s="184">
        <f>'Pseudo-load coefficients'!U296</f>
        <v>3.1527902880268384E-3</v>
      </c>
      <c r="V108" s="184">
        <f>'Pseudo-load coefficients'!V296</f>
        <v>3.1527902880268384E-3</v>
      </c>
      <c r="W108" s="184">
        <f>'Pseudo-load coefficients'!W296</f>
        <v>3.1527902880268384E-3</v>
      </c>
      <c r="X108" s="184">
        <f>'Pseudo-load coefficients'!X296</f>
        <v>3.1527902880268384E-3</v>
      </c>
      <c r="Y108" s="184">
        <f>'Pseudo-load coefficients'!Y296</f>
        <v>3.1527902880268384E-3</v>
      </c>
    </row>
    <row r="109" spans="3:25" x14ac:dyDescent="0.25">
      <c r="C109" s="27"/>
      <c r="E109" s="27"/>
      <c r="F109" s="181" t="s">
        <v>194</v>
      </c>
      <c r="G109" s="23" t="s">
        <v>283</v>
      </c>
      <c r="J109" s="184">
        <f>'Pseudo-load coefficients'!J297</f>
        <v>9.3138838752918729E-2</v>
      </c>
      <c r="K109" s="184">
        <f>'Pseudo-load coefficients'!K297</f>
        <v>9.3138838752918729E-2</v>
      </c>
      <c r="L109" s="184">
        <f>'Pseudo-load coefficients'!L297</f>
        <v>8.9022148395308684E-2</v>
      </c>
      <c r="M109" s="184">
        <f>'Pseudo-load coefficients'!M297</f>
        <v>8.9022148395308684E-2</v>
      </c>
      <c r="N109" s="184">
        <f>'Pseudo-load coefficients'!N297</f>
        <v>7.4684228697401364E-2</v>
      </c>
      <c r="O109" s="184">
        <f>'Pseudo-load coefficients'!O297</f>
        <v>6.5795428495186853E-2</v>
      </c>
      <c r="P109" s="184">
        <f>'Pseudo-load coefficients'!P297</f>
        <v>6.1733554875543876E-2</v>
      </c>
      <c r="Q109" s="184">
        <f>'Pseudo-load coefficients'!Q297</f>
        <v>6.6602846460160597E-2</v>
      </c>
      <c r="R109" s="184">
        <f>'Pseudo-load coefficients'!R297</f>
        <v>5.7211682921445045E-2</v>
      </c>
      <c r="S109" s="184">
        <f>'Pseudo-load coefficients'!S297</f>
        <v>5.7211682921445045E-2</v>
      </c>
      <c r="T109" s="184">
        <f>'Pseudo-load coefficients'!T297</f>
        <v>5.7211682921445045E-2</v>
      </c>
      <c r="U109" s="184">
        <f>'Pseudo-load coefficients'!U297</f>
        <v>5.7211682921445045E-2</v>
      </c>
      <c r="V109" s="184">
        <f>'Pseudo-load coefficients'!V297</f>
        <v>5.7211682921445045E-2</v>
      </c>
      <c r="W109" s="184">
        <f>'Pseudo-load coefficients'!W297</f>
        <v>5.7211682921445045E-2</v>
      </c>
      <c r="X109" s="184">
        <f>'Pseudo-load coefficients'!X297</f>
        <v>5.7211682921445045E-2</v>
      </c>
      <c r="Y109" s="184">
        <f>'Pseudo-load coefficients'!Y297</f>
        <v>5.7211682921445045E-2</v>
      </c>
    </row>
    <row r="110" spans="3:25" x14ac:dyDescent="0.25">
      <c r="C110" s="27"/>
      <c r="E110" s="27"/>
      <c r="F110" s="181" t="s">
        <v>195</v>
      </c>
      <c r="G110" s="23" t="s">
        <v>283</v>
      </c>
      <c r="J110" s="184">
        <f>'Pseudo-load coefficients'!J298</f>
        <v>9.3138838752918729E-2</v>
      </c>
      <c r="K110" s="184">
        <f>'Pseudo-load coefficients'!K298</f>
        <v>9.3138838752918729E-2</v>
      </c>
      <c r="L110" s="184">
        <f>'Pseudo-load coefficients'!L298</f>
        <v>8.9022148395308684E-2</v>
      </c>
      <c r="M110" s="184">
        <f>'Pseudo-load coefficients'!M298</f>
        <v>8.9022148395308684E-2</v>
      </c>
      <c r="N110" s="184">
        <f>'Pseudo-load coefficients'!N298</f>
        <v>7.4684228697401364E-2</v>
      </c>
      <c r="O110" s="184">
        <f>'Pseudo-load coefficients'!O298</f>
        <v>6.5795428495186853E-2</v>
      </c>
      <c r="P110" s="184">
        <f>'Pseudo-load coefficients'!P298</f>
        <v>6.1733554875543876E-2</v>
      </c>
      <c r="Q110" s="184">
        <f>'Pseudo-load coefficients'!Q298</f>
        <v>6.6602846460160597E-2</v>
      </c>
      <c r="R110" s="184">
        <f>'Pseudo-load coefficients'!R298</f>
        <v>5.7211682921445045E-2</v>
      </c>
      <c r="S110" s="184">
        <f>'Pseudo-load coefficients'!S298</f>
        <v>5.7211682921445045E-2</v>
      </c>
      <c r="T110" s="184">
        <f>'Pseudo-load coefficients'!T298</f>
        <v>5.7211682921445045E-2</v>
      </c>
      <c r="U110" s="184">
        <f>'Pseudo-load coefficients'!U298</f>
        <v>5.7211682921445045E-2</v>
      </c>
      <c r="V110" s="184">
        <f>'Pseudo-load coefficients'!V298</f>
        <v>5.7211682921445045E-2</v>
      </c>
      <c r="W110" s="184">
        <f>'Pseudo-load coefficients'!W298</f>
        <v>5.7211682921445045E-2</v>
      </c>
      <c r="X110" s="184">
        <f>'Pseudo-load coefficients'!X298</f>
        <v>5.7211682921445045E-2</v>
      </c>
      <c r="Y110" s="184">
        <f>'Pseudo-load coefficients'!Y298</f>
        <v>5.7211682921445045E-2</v>
      </c>
    </row>
    <row r="111" spans="3:25" x14ac:dyDescent="0.25">
      <c r="C111" s="27"/>
      <c r="E111" s="27"/>
      <c r="F111" s="181" t="s">
        <v>196</v>
      </c>
      <c r="G111" s="23" t="s">
        <v>283</v>
      </c>
      <c r="J111" s="184">
        <f>'Pseudo-load coefficients'!J299</f>
        <v>5.1326444401486064E-3</v>
      </c>
      <c r="K111" s="184">
        <f>'Pseudo-load coefficients'!K299</f>
        <v>5.1326444401486064E-3</v>
      </c>
      <c r="L111" s="184">
        <f>'Pseudo-load coefficients'!L299</f>
        <v>4.9057841082106755E-3</v>
      </c>
      <c r="M111" s="184">
        <f>'Pseudo-load coefficients'!M299</f>
        <v>4.9057841082106755E-3</v>
      </c>
      <c r="N111" s="184">
        <f>'Pseudo-load coefficients'!N299</f>
        <v>4.1156578321467595E-3</v>
      </c>
      <c r="O111" s="184">
        <f>'Pseudo-load coefficients'!O299</f>
        <v>3.6258186678587209E-3</v>
      </c>
      <c r="P111" s="184">
        <f>'Pseudo-load coefficients'!P299</f>
        <v>3.4019791468855921E-3</v>
      </c>
      <c r="Q111" s="184">
        <f>'Pseudo-load coefficients'!Q299</f>
        <v>3.6703134176783144E-3</v>
      </c>
      <c r="R111" s="184">
        <f>'Pseudo-load coefficients'!R299</f>
        <v>3.1527902880268384E-3</v>
      </c>
      <c r="S111" s="184">
        <f>'Pseudo-load coefficients'!S299</f>
        <v>3.1527902880268384E-3</v>
      </c>
      <c r="T111" s="184">
        <f>'Pseudo-load coefficients'!T299</f>
        <v>3.1527902880268384E-3</v>
      </c>
      <c r="U111" s="184">
        <f>'Pseudo-load coefficients'!U299</f>
        <v>3.1527902880268384E-3</v>
      </c>
      <c r="V111" s="184">
        <f>'Pseudo-load coefficients'!V299</f>
        <v>3.1527902880268384E-3</v>
      </c>
      <c r="W111" s="184">
        <f>'Pseudo-load coefficients'!W299</f>
        <v>3.1527902880268384E-3</v>
      </c>
      <c r="X111" s="184">
        <f>'Pseudo-load coefficients'!X299</f>
        <v>3.1527902880268384E-3</v>
      </c>
      <c r="Y111" s="184">
        <f>'Pseudo-load coefficients'!Y299</f>
        <v>3.1527902880268384E-3</v>
      </c>
    </row>
    <row r="112" spans="3:25" x14ac:dyDescent="0.25">
      <c r="C112" s="27"/>
      <c r="E112" s="27"/>
      <c r="F112" s="181" t="s">
        <v>197</v>
      </c>
      <c r="G112" s="23" t="s">
        <v>283</v>
      </c>
      <c r="J112" s="184">
        <f>'Pseudo-load coefficients'!J300</f>
        <v>9.3138838752918729E-2</v>
      </c>
      <c r="K112" s="184">
        <f>'Pseudo-load coefficients'!K300</f>
        <v>9.3138838752918729E-2</v>
      </c>
      <c r="L112" s="184">
        <f>'Pseudo-load coefficients'!L300</f>
        <v>8.9022148395308684E-2</v>
      </c>
      <c r="M112" s="184">
        <f>'Pseudo-load coefficients'!M300</f>
        <v>8.9022148395308684E-2</v>
      </c>
      <c r="N112" s="184">
        <f>'Pseudo-load coefficients'!N300</f>
        <v>7.4684228697401364E-2</v>
      </c>
      <c r="O112" s="184">
        <f>'Pseudo-load coefficients'!O300</f>
        <v>6.5795428495186853E-2</v>
      </c>
      <c r="P112" s="184">
        <f>'Pseudo-load coefficients'!P300</f>
        <v>6.1733554875543876E-2</v>
      </c>
      <c r="Q112" s="184">
        <f>'Pseudo-load coefficients'!Q300</f>
        <v>6.6602846460160597E-2</v>
      </c>
      <c r="R112" s="184">
        <f>'Pseudo-load coefficients'!R300</f>
        <v>5.7211682921445045E-2</v>
      </c>
      <c r="S112" s="184">
        <f>'Pseudo-load coefficients'!S300</f>
        <v>5.7211682921445045E-2</v>
      </c>
      <c r="T112" s="184">
        <f>'Pseudo-load coefficients'!T300</f>
        <v>5.7211682921445045E-2</v>
      </c>
      <c r="U112" s="184">
        <f>'Pseudo-load coefficients'!U300</f>
        <v>5.7211682921445045E-2</v>
      </c>
      <c r="V112" s="184">
        <f>'Pseudo-load coefficients'!V300</f>
        <v>5.7211682921445045E-2</v>
      </c>
      <c r="W112" s="184">
        <f>'Pseudo-load coefficients'!W300</f>
        <v>5.7211682921445045E-2</v>
      </c>
      <c r="X112" s="184">
        <f>'Pseudo-load coefficients'!X300</f>
        <v>5.7211682921445045E-2</v>
      </c>
      <c r="Y112" s="184">
        <f>'Pseudo-load coefficients'!Y300</f>
        <v>5.7211682921445045E-2</v>
      </c>
    </row>
    <row r="113" spans="2:27" x14ac:dyDescent="0.25">
      <c r="C113" s="27"/>
      <c r="E113" s="27"/>
      <c r="F113" s="181" t="s">
        <v>198</v>
      </c>
      <c r="G113" s="23" t="s">
        <v>283</v>
      </c>
      <c r="J113" s="184">
        <f>'Pseudo-load coefficients'!J301</f>
        <v>9.3138838752918729E-2</v>
      </c>
      <c r="K113" s="184">
        <f>'Pseudo-load coefficients'!K301</f>
        <v>9.3138838752918729E-2</v>
      </c>
      <c r="L113" s="184">
        <f>'Pseudo-load coefficients'!L301</f>
        <v>8.9022148395308684E-2</v>
      </c>
      <c r="M113" s="184">
        <f>'Pseudo-load coefficients'!M301</f>
        <v>8.9022148395308684E-2</v>
      </c>
      <c r="N113" s="184">
        <f>'Pseudo-load coefficients'!N301</f>
        <v>7.4684228697401364E-2</v>
      </c>
      <c r="O113" s="184">
        <f>'Pseudo-load coefficients'!O301</f>
        <v>6.5795428495186853E-2</v>
      </c>
      <c r="P113" s="184">
        <f>'Pseudo-load coefficients'!P301</f>
        <v>6.1733554875543876E-2</v>
      </c>
      <c r="Q113" s="184">
        <f>'Pseudo-load coefficients'!Q301</f>
        <v>6.6602846460160597E-2</v>
      </c>
      <c r="R113" s="184">
        <f>'Pseudo-load coefficients'!R301</f>
        <v>5.7211682921445045E-2</v>
      </c>
      <c r="S113" s="184">
        <f>'Pseudo-load coefficients'!S301</f>
        <v>5.7211682921445045E-2</v>
      </c>
      <c r="T113" s="184">
        <f>'Pseudo-load coefficients'!T301</f>
        <v>5.7211682921445045E-2</v>
      </c>
      <c r="U113" s="184">
        <f>'Pseudo-load coefficients'!U301</f>
        <v>5.7211682921445045E-2</v>
      </c>
      <c r="V113" s="184">
        <f>'Pseudo-load coefficients'!V301</f>
        <v>5.7211682921445045E-2</v>
      </c>
      <c r="W113" s="184">
        <f>'Pseudo-load coefficients'!W301</f>
        <v>5.7211682921445045E-2</v>
      </c>
      <c r="X113" s="184">
        <f>'Pseudo-load coefficients'!X301</f>
        <v>5.7211682921445045E-2</v>
      </c>
      <c r="Y113" s="184">
        <f>'Pseudo-load coefficients'!Y301</f>
        <v>5.7211682921445045E-2</v>
      </c>
    </row>
    <row r="114" spans="2:27" x14ac:dyDescent="0.25">
      <c r="C114" s="27"/>
      <c r="E114" s="27"/>
      <c r="F114" s="182" t="s">
        <v>199</v>
      </c>
      <c r="G114" s="57" t="s">
        <v>283</v>
      </c>
      <c r="H114" s="28"/>
      <c r="I114" s="28"/>
      <c r="J114" s="185">
        <f>'Pseudo-load coefficients'!J302</f>
        <v>9.3138838752918729E-2</v>
      </c>
      <c r="K114" s="185">
        <f>'Pseudo-load coefficients'!K302</f>
        <v>9.3138838752918729E-2</v>
      </c>
      <c r="L114" s="185">
        <f>'Pseudo-load coefficients'!L302</f>
        <v>8.9022148395308684E-2</v>
      </c>
      <c r="M114" s="185">
        <f>'Pseudo-load coefficients'!M302</f>
        <v>8.9022148395308684E-2</v>
      </c>
      <c r="N114" s="185">
        <f>'Pseudo-load coefficients'!N302</f>
        <v>7.4684228697401364E-2</v>
      </c>
      <c r="O114" s="185">
        <f>'Pseudo-load coefficients'!O302</f>
        <v>6.5795428495186853E-2</v>
      </c>
      <c r="P114" s="185">
        <f>'Pseudo-load coefficients'!P302</f>
        <v>6.1733554875543876E-2</v>
      </c>
      <c r="Q114" s="185">
        <f>'Pseudo-load coefficients'!Q302</f>
        <v>6.6602846460160597E-2</v>
      </c>
      <c r="R114" s="185">
        <f>'Pseudo-load coefficients'!R302</f>
        <v>5.7211682921445045E-2</v>
      </c>
      <c r="S114" s="185">
        <f>'Pseudo-load coefficients'!S302</f>
        <v>5.7211682921445045E-2</v>
      </c>
      <c r="T114" s="185">
        <f>'Pseudo-load coefficients'!T302</f>
        <v>5.7211682921445045E-2</v>
      </c>
      <c r="U114" s="185">
        <f>'Pseudo-load coefficients'!U302</f>
        <v>5.7211682921445045E-2</v>
      </c>
      <c r="V114" s="185">
        <f>'Pseudo-load coefficients'!V302</f>
        <v>5.7211682921445045E-2</v>
      </c>
      <c r="W114" s="185">
        <f>'Pseudo-load coefficients'!W302</f>
        <v>5.7211682921445045E-2</v>
      </c>
      <c r="X114" s="185">
        <f>'Pseudo-load coefficients'!X302</f>
        <v>5.7211682921445045E-2</v>
      </c>
      <c r="Y114" s="185">
        <f>'Pseudo-load coefficients'!Y302</f>
        <v>5.7211682921445045E-2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0.28257916574563929</v>
      </c>
      <c r="K125" s="264">
        <f t="shared" si="2"/>
        <v>0.28257916574563929</v>
      </c>
      <c r="L125" s="264">
        <f t="shared" si="2"/>
        <v>0.22076418874303186</v>
      </c>
      <c r="M125" s="264">
        <f t="shared" si="2"/>
        <v>0.22076418874303186</v>
      </c>
      <c r="N125" s="264">
        <f t="shared" si="2"/>
        <v>0.18822935078479522</v>
      </c>
      <c r="O125" s="264">
        <f t="shared" si="2"/>
        <v>0.16845997227992227</v>
      </c>
      <c r="P125" s="264">
        <f t="shared" si="2"/>
        <v>0.14459189684257476</v>
      </c>
      <c r="Q125" s="264">
        <f t="shared" si="2"/>
        <v>0.25395324571795802</v>
      </c>
      <c r="R125" s="264">
        <f t="shared" si="2"/>
        <v>-0.13549737484853233</v>
      </c>
      <c r="S125" s="264">
        <f t="shared" si="2"/>
        <v>-0.13358176634454744</v>
      </c>
      <c r="T125" s="264">
        <f t="shared" si="2"/>
        <v>-0.13549737484853233</v>
      </c>
      <c r="U125" s="264">
        <f t="shared" si="2"/>
        <v>-0.13549737484853233</v>
      </c>
      <c r="V125" s="264">
        <f t="shared" si="2"/>
        <v>-0.13358176634454744</v>
      </c>
      <c r="W125" s="264">
        <f t="shared" si="2"/>
        <v>-0.13358176634454744</v>
      </c>
      <c r="X125" s="264">
        <f t="shared" si="2"/>
        <v>-0.13192157230776053</v>
      </c>
      <c r="Y125" s="264">
        <f t="shared" si="2"/>
        <v>-0.13192157230776053</v>
      </c>
      <c r="Z125" s="256"/>
      <c r="AA125" s="256"/>
    </row>
    <row r="126" spans="2:27" x14ac:dyDescent="0.25">
      <c r="E126" s="27"/>
      <c r="F126" s="181" t="s">
        <v>193</v>
      </c>
      <c r="G126" t="s">
        <v>269</v>
      </c>
      <c r="H126" s="256"/>
      <c r="I126" s="256"/>
      <c r="J126" s="264">
        <f t="shared" ref="J126:Y126" si="3">hundred * $H21 * J58 / $H46 * J$78 * (1 - J70) / hours_in_year</f>
        <v>4.01684277098973E-2</v>
      </c>
      <c r="K126" s="264">
        <f t="shared" si="3"/>
        <v>4.01684277098973E-2</v>
      </c>
      <c r="L126" s="264">
        <f t="shared" si="3"/>
        <v>3.1381472632843757E-2</v>
      </c>
      <c r="M126" s="264">
        <f t="shared" si="3"/>
        <v>3.1381472632843757E-2</v>
      </c>
      <c r="N126" s="264">
        <f t="shared" si="3"/>
        <v>2.6756668524833115E-2</v>
      </c>
      <c r="O126" s="264">
        <f t="shared" si="3"/>
        <v>2.3946465411496046E-2</v>
      </c>
      <c r="P126" s="264">
        <f t="shared" si="3"/>
        <v>6.7826996952965596E-3</v>
      </c>
      <c r="Q126" s="264">
        <f t="shared" si="3"/>
        <v>3.6099273509420077E-2</v>
      </c>
      <c r="R126" s="264">
        <f t="shared" si="3"/>
        <v>-1.9260855598191313E-2</v>
      </c>
      <c r="S126" s="264">
        <f t="shared" si="3"/>
        <v>-1.8988553209903971E-2</v>
      </c>
      <c r="T126" s="264">
        <f t="shared" si="3"/>
        <v>-1.9260855598191313E-2</v>
      </c>
      <c r="U126" s="264">
        <f t="shared" si="3"/>
        <v>-1.9260855598191313E-2</v>
      </c>
      <c r="V126" s="264">
        <f t="shared" si="3"/>
        <v>-1.8988553209903971E-2</v>
      </c>
      <c r="W126" s="264">
        <f t="shared" si="3"/>
        <v>-1.8988553209903971E-2</v>
      </c>
      <c r="X126" s="264">
        <f t="shared" si="3"/>
        <v>-6.18834407621813E-3</v>
      </c>
      <c r="Y126" s="264">
        <f t="shared" si="3"/>
        <v>-6.18834407621813E-3</v>
      </c>
      <c r="Z126" s="256"/>
      <c r="AA126" s="256"/>
    </row>
    <row r="127" spans="2:27" x14ac:dyDescent="0.25">
      <c r="E127" s="27"/>
      <c r="F127" s="181" t="s">
        <v>194</v>
      </c>
      <c r="G127" t="s">
        <v>269</v>
      </c>
      <c r="H127" s="256"/>
      <c r="I127" s="256"/>
      <c r="J127" s="264">
        <f t="shared" ref="J127:Y127" si="4">hundred * $H22 * J59 / $H47 * J$78 * (1 - J71) / hours_in_year</f>
        <v>0.1166806107518111</v>
      </c>
      <c r="K127" s="264">
        <f t="shared" si="4"/>
        <v>0.1166806107518111</v>
      </c>
      <c r="L127" s="264">
        <f t="shared" si="4"/>
        <v>9.1156403221360149E-2</v>
      </c>
      <c r="M127" s="264">
        <f t="shared" si="4"/>
        <v>9.1156403221360149E-2</v>
      </c>
      <c r="N127" s="264">
        <f t="shared" si="4"/>
        <v>7.7722345711630808E-2</v>
      </c>
      <c r="O127" s="264">
        <f t="shared" si="4"/>
        <v>6.9559312346996083E-2</v>
      </c>
      <c r="P127" s="264">
        <f t="shared" si="4"/>
        <v>1.9702278334342824E-2</v>
      </c>
      <c r="Q127" s="264">
        <f t="shared" si="4"/>
        <v>0.1048605962672015</v>
      </c>
      <c r="R127" s="264">
        <f t="shared" si="4"/>
        <v>-5.5948627390403474E-2</v>
      </c>
      <c r="S127" s="264">
        <f t="shared" si="4"/>
        <v>-5.5157647738324274E-2</v>
      </c>
      <c r="T127" s="264">
        <f t="shared" si="4"/>
        <v>-5.5948627390403474E-2</v>
      </c>
      <c r="U127" s="264">
        <f t="shared" si="4"/>
        <v>-5.5948627390403474E-2</v>
      </c>
      <c r="V127" s="264">
        <f t="shared" si="4"/>
        <v>-5.5157647738324274E-2</v>
      </c>
      <c r="W127" s="264">
        <f t="shared" si="4"/>
        <v>-5.5157647738324274E-2</v>
      </c>
      <c r="X127" s="264">
        <f t="shared" si="4"/>
        <v>-1.7975803573152347E-2</v>
      </c>
      <c r="Y127" s="264">
        <f t="shared" si="4"/>
        <v>-1.7975803573152347E-2</v>
      </c>
      <c r="Z127" s="256"/>
      <c r="AA127" s="256"/>
    </row>
    <row r="128" spans="2:27" x14ac:dyDescent="0.25">
      <c r="E128" s="27"/>
      <c r="F128" s="181" t="s">
        <v>195</v>
      </c>
      <c r="G128" t="s">
        <v>269</v>
      </c>
      <c r="H128" s="256"/>
      <c r="I128" s="256"/>
      <c r="J128" s="264">
        <f t="shared" ref="J128:Y128" si="5">hundred * $H23 * J60 / $H48 * J$78 * (1 - J72) / hours_in_year</f>
        <v>1.9316996697418914E-2</v>
      </c>
      <c r="K128" s="264">
        <f t="shared" si="5"/>
        <v>1.9316996697418914E-2</v>
      </c>
      <c r="L128" s="264">
        <f t="shared" si="5"/>
        <v>1.5091350042048604E-2</v>
      </c>
      <c r="M128" s="264">
        <f t="shared" si="5"/>
        <v>1.5091350042048604E-2</v>
      </c>
      <c r="N128" s="264">
        <f t="shared" si="5"/>
        <v>1.2867281768182892E-2</v>
      </c>
      <c r="O128" s="264">
        <f t="shared" si="5"/>
        <v>1.1515855104150608E-2</v>
      </c>
      <c r="P128" s="264">
        <f t="shared" si="5"/>
        <v>0</v>
      </c>
      <c r="Q128" s="264">
        <f t="shared" si="5"/>
        <v>1.7360140461481675E-2</v>
      </c>
      <c r="R128" s="264">
        <f t="shared" si="5"/>
        <v>-9.2625453668939602E-3</v>
      </c>
      <c r="S128" s="264">
        <f t="shared" si="5"/>
        <v>-9.1315951496428686E-3</v>
      </c>
      <c r="T128" s="264">
        <f t="shared" si="5"/>
        <v>-9.2625453668939602E-3</v>
      </c>
      <c r="U128" s="264">
        <f t="shared" si="5"/>
        <v>-9.2625453668939602E-3</v>
      </c>
      <c r="V128" s="264">
        <f t="shared" si="5"/>
        <v>-9.1315951496428686E-3</v>
      </c>
      <c r="W128" s="264">
        <f t="shared" si="5"/>
        <v>-9.1315951496428686E-3</v>
      </c>
      <c r="X128" s="264">
        <f t="shared" si="5"/>
        <v>0</v>
      </c>
      <c r="Y128" s="264">
        <f t="shared" si="5"/>
        <v>0</v>
      </c>
      <c r="Z128" s="256"/>
      <c r="AA128" s="256"/>
    </row>
    <row r="129" spans="4:27" x14ac:dyDescent="0.25">
      <c r="E129" s="27"/>
      <c r="F129" s="181" t="s">
        <v>196</v>
      </c>
      <c r="G129" t="s">
        <v>269</v>
      </c>
      <c r="H129" s="256"/>
      <c r="I129" s="256"/>
      <c r="J129" s="264">
        <f t="shared" ref="J129:Y129" si="6">hundred * $H24 * J61 / $H49 * J$78 * (1 - J73) / hours_in_year</f>
        <v>0</v>
      </c>
      <c r="K129" s="264">
        <f t="shared" si="6"/>
        <v>0</v>
      </c>
      <c r="L129" s="264">
        <f t="shared" si="6"/>
        <v>0</v>
      </c>
      <c r="M129" s="264">
        <f t="shared" si="6"/>
        <v>0</v>
      </c>
      <c r="N129" s="264">
        <f t="shared" si="6"/>
        <v>0</v>
      </c>
      <c r="O129" s="264">
        <f t="shared" si="6"/>
        <v>0</v>
      </c>
      <c r="P129" s="264">
        <f t="shared" si="6"/>
        <v>0</v>
      </c>
      <c r="Q129" s="264">
        <f t="shared" si="6"/>
        <v>0</v>
      </c>
      <c r="R129" s="264">
        <f t="shared" si="6"/>
        <v>0</v>
      </c>
      <c r="S129" s="264">
        <f t="shared" si="6"/>
        <v>0</v>
      </c>
      <c r="T129" s="264">
        <f t="shared" si="6"/>
        <v>0</v>
      </c>
      <c r="U129" s="264">
        <f t="shared" si="6"/>
        <v>0</v>
      </c>
      <c r="V129" s="264">
        <f t="shared" si="6"/>
        <v>0</v>
      </c>
      <c r="W129" s="264">
        <f t="shared" si="6"/>
        <v>0</v>
      </c>
      <c r="X129" s="264">
        <f t="shared" si="6"/>
        <v>0</v>
      </c>
      <c r="Y129" s="264">
        <f t="shared" si="6"/>
        <v>0</v>
      </c>
      <c r="Z129" s="256"/>
      <c r="AA129" s="256"/>
    </row>
    <row r="130" spans="4:27" x14ac:dyDescent="0.25">
      <c r="E130" s="27"/>
      <c r="F130" s="181" t="s">
        <v>197</v>
      </c>
      <c r="G130" t="s">
        <v>269</v>
      </c>
      <c r="H130" s="256"/>
      <c r="I130" s="256"/>
      <c r="J130" s="264">
        <f t="shared" ref="J130:Y130" si="7">hundred * $H25 * J62 / $H50 * J$78 * (1 - J74) / hours_in_year</f>
        <v>8.211902078843647E-2</v>
      </c>
      <c r="K130" s="264">
        <f t="shared" si="7"/>
        <v>8.211902078843647E-2</v>
      </c>
      <c r="L130" s="264">
        <f t="shared" si="7"/>
        <v>6.4155257012294825E-2</v>
      </c>
      <c r="M130" s="264">
        <f t="shared" si="7"/>
        <v>6.4155257012294825E-2</v>
      </c>
      <c r="N130" s="264">
        <f t="shared" si="7"/>
        <v>5.4700458645999921E-2</v>
      </c>
      <c r="O130" s="264">
        <f t="shared" si="7"/>
        <v>4.8955371246748924E-2</v>
      </c>
      <c r="P130" s="264">
        <f t="shared" si="7"/>
        <v>0</v>
      </c>
      <c r="Q130" s="264">
        <f t="shared" si="7"/>
        <v>7.380017493283908E-2</v>
      </c>
      <c r="R130" s="264">
        <f t="shared" si="7"/>
        <v>-3.937626368385902E-2</v>
      </c>
      <c r="S130" s="264">
        <f t="shared" si="7"/>
        <v>-3.881957758088269E-2</v>
      </c>
      <c r="T130" s="264">
        <f t="shared" si="7"/>
        <v>-3.937626368385902E-2</v>
      </c>
      <c r="U130" s="264">
        <f t="shared" si="7"/>
        <v>-3.937626368385902E-2</v>
      </c>
      <c r="V130" s="264">
        <f t="shared" si="7"/>
        <v>-3.881957758088269E-2</v>
      </c>
      <c r="W130" s="264">
        <f t="shared" si="7"/>
        <v>-3.881957758088269E-2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8.4442803526449776E-3</v>
      </c>
      <c r="K131" s="264">
        <f t="shared" si="8"/>
        <v>8.4442803526449776E-3</v>
      </c>
      <c r="L131" s="264">
        <f t="shared" si="8"/>
        <v>6.5970705825086438E-3</v>
      </c>
      <c r="M131" s="264">
        <f t="shared" si="8"/>
        <v>6.5970705825086438E-3</v>
      </c>
      <c r="N131" s="264">
        <f t="shared" si="8"/>
        <v>5.6248358028415397E-3</v>
      </c>
      <c r="O131" s="264">
        <f t="shared" si="8"/>
        <v>5.0340697636956531E-3</v>
      </c>
      <c r="P131" s="264">
        <f t="shared" si="8"/>
        <v>0</v>
      </c>
      <c r="Q131" s="264">
        <f t="shared" si="8"/>
        <v>7.5888553129811482E-3</v>
      </c>
      <c r="R131" s="264">
        <f t="shared" si="8"/>
        <v>-4.049052297430706E-3</v>
      </c>
      <c r="S131" s="264">
        <f t="shared" si="8"/>
        <v>0</v>
      </c>
      <c r="T131" s="264">
        <f t="shared" si="8"/>
        <v>-4.049052297430706E-3</v>
      </c>
      <c r="U131" s="264">
        <f t="shared" si="8"/>
        <v>-4.049052297430706E-3</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2.1909741176428788E-2</v>
      </c>
      <c r="K132" s="265">
        <f t="shared" si="9"/>
        <v>2.1909741176428788E-2</v>
      </c>
      <c r="L132" s="265">
        <f t="shared" si="9"/>
        <v>1.7116924468302718E-2</v>
      </c>
      <c r="M132" s="265">
        <f t="shared" si="9"/>
        <v>1.7116924468302718E-2</v>
      </c>
      <c r="N132" s="265">
        <f t="shared" si="9"/>
        <v>1.4594339772431466E-2</v>
      </c>
      <c r="O132" s="265">
        <f t="shared" si="9"/>
        <v>0</v>
      </c>
      <c r="P132" s="265">
        <f t="shared" si="9"/>
        <v>0</v>
      </c>
      <c r="Q132" s="265">
        <f t="shared" si="9"/>
        <v>1.9690233955899302E-2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7.084337836315914E-2</v>
      </c>
      <c r="K135" s="263">
        <f t="shared" si="10"/>
        <v>7.084337836315914E-2</v>
      </c>
      <c r="L135" s="263">
        <f t="shared" si="10"/>
        <v>5.5346192670964231E-2</v>
      </c>
      <c r="M135" s="263">
        <f t="shared" si="10"/>
        <v>5.5346192670964231E-2</v>
      </c>
      <c r="N135" s="263">
        <f t="shared" si="10"/>
        <v>4.7189618815359657E-2</v>
      </c>
      <c r="O135" s="263">
        <f t="shared" si="10"/>
        <v>4.2233380949310145E-2</v>
      </c>
      <c r="P135" s="263">
        <f t="shared" si="10"/>
        <v>3.624958842679106E-2</v>
      </c>
      <c r="Q135" s="263">
        <f t="shared" si="10"/>
        <v>6.3666781043383622E-2</v>
      </c>
      <c r="R135" s="263">
        <f t="shared" si="10"/>
        <v>-3.396956661075963E-2</v>
      </c>
      <c r="S135" s="263">
        <f t="shared" si="10"/>
        <v>-3.3489318260937394E-2</v>
      </c>
      <c r="T135" s="263">
        <f t="shared" si="10"/>
        <v>-3.396956661075963E-2</v>
      </c>
      <c r="U135" s="263">
        <f t="shared" si="10"/>
        <v>-3.396956661075963E-2</v>
      </c>
      <c r="V135" s="263">
        <f t="shared" si="10"/>
        <v>-3.3489318260937394E-2</v>
      </c>
      <c r="W135" s="263">
        <f t="shared" si="10"/>
        <v>-3.3489318260937394E-2</v>
      </c>
      <c r="X135" s="263">
        <f t="shared" si="10"/>
        <v>-3.3073103024424788E-2</v>
      </c>
      <c r="Y135" s="263">
        <f t="shared" si="10"/>
        <v>-3.3073103024424788E-2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0.24911538974818001</v>
      </c>
      <c r="K137" s="264">
        <f t="shared" si="12"/>
        <v>0.24911538974818001</v>
      </c>
      <c r="L137" s="264">
        <f t="shared" si="12"/>
        <v>0.19462070664708883</v>
      </c>
      <c r="M137" s="264">
        <f t="shared" si="12"/>
        <v>0.19462070664708883</v>
      </c>
      <c r="N137" s="264">
        <f t="shared" si="12"/>
        <v>0.16593873068833903</v>
      </c>
      <c r="O137" s="264">
        <f t="shared" si="12"/>
        <v>0.14851049453962811</v>
      </c>
      <c r="P137" s="264">
        <f t="shared" si="12"/>
        <v>0.12746894004489254</v>
      </c>
      <c r="Q137" s="264">
        <f t="shared" si="12"/>
        <v>0.22387942726743898</v>
      </c>
      <c r="R137" s="264">
        <f t="shared" si="12"/>
        <v>-0.11945141552166347</v>
      </c>
      <c r="S137" s="264">
        <f t="shared" si="12"/>
        <v>-0.11776265846904807</v>
      </c>
      <c r="T137" s="264">
        <f t="shared" si="12"/>
        <v>-0.11945141552166347</v>
      </c>
      <c r="U137" s="264">
        <f t="shared" si="12"/>
        <v>-0.11945141552166347</v>
      </c>
      <c r="V137" s="264">
        <f t="shared" si="12"/>
        <v>-0.11776265846904807</v>
      </c>
      <c r="W137" s="264">
        <f t="shared" si="12"/>
        <v>-0.11776265846904807</v>
      </c>
      <c r="X137" s="264">
        <f t="shared" si="12"/>
        <v>-0.11629906902344804</v>
      </c>
      <c r="Y137" s="264">
        <f t="shared" si="12"/>
        <v>-0.11629906902344804</v>
      </c>
      <c r="Z137" s="256"/>
      <c r="AA137" s="256"/>
    </row>
    <row r="138" spans="4:27" x14ac:dyDescent="0.25">
      <c r="D138" s="27"/>
      <c r="E138" s="27"/>
      <c r="F138" s="181" t="s">
        <v>193</v>
      </c>
      <c r="G138" t="s">
        <v>269</v>
      </c>
      <c r="H138" s="256"/>
      <c r="I138" s="256"/>
      <c r="J138" s="264">
        <f t="shared" ref="J138:Y138" si="13">hundred * $H33 * J58 / $H46 * J$78 / hours_in_year</f>
        <v>3.5411575719386086E-2</v>
      </c>
      <c r="K138" s="264">
        <f t="shared" si="13"/>
        <v>3.5411575719386086E-2</v>
      </c>
      <c r="L138" s="264">
        <f t="shared" si="13"/>
        <v>2.7665195221220424E-2</v>
      </c>
      <c r="M138" s="264">
        <f t="shared" si="13"/>
        <v>2.7665195221220424E-2</v>
      </c>
      <c r="N138" s="264">
        <f t="shared" si="13"/>
        <v>2.3588072709955339E-2</v>
      </c>
      <c r="O138" s="264">
        <f t="shared" si="13"/>
        <v>2.1110661319758701E-2</v>
      </c>
      <c r="P138" s="264">
        <f t="shared" si="13"/>
        <v>1.8119619293021118E-2</v>
      </c>
      <c r="Q138" s="264">
        <f t="shared" si="13"/>
        <v>3.1824301576501159E-2</v>
      </c>
      <c r="R138" s="264">
        <f t="shared" si="13"/>
        <v>-1.6979933876462322E-2</v>
      </c>
      <c r="S138" s="264">
        <f t="shared" si="13"/>
        <v>-1.6739878260866727E-2</v>
      </c>
      <c r="T138" s="264">
        <f t="shared" si="13"/>
        <v>-1.6979933876462322E-2</v>
      </c>
      <c r="U138" s="264">
        <f t="shared" si="13"/>
        <v>-1.6979933876462322E-2</v>
      </c>
      <c r="V138" s="264">
        <f t="shared" si="13"/>
        <v>-1.6739878260866727E-2</v>
      </c>
      <c r="W138" s="264">
        <f t="shared" si="13"/>
        <v>-1.6739878260866727E-2</v>
      </c>
      <c r="X138" s="264">
        <f t="shared" si="13"/>
        <v>-1.6531830060683865E-2</v>
      </c>
      <c r="Y138" s="264">
        <f t="shared" si="13"/>
        <v>-1.6531830060683865E-2</v>
      </c>
      <c r="Z138" s="256"/>
      <c r="AA138" s="256"/>
    </row>
    <row r="139" spans="4:27" x14ac:dyDescent="0.25">
      <c r="D139" s="27"/>
      <c r="E139" s="27"/>
      <c r="F139" s="181" t="s">
        <v>194</v>
      </c>
      <c r="G139" t="s">
        <v>269</v>
      </c>
      <c r="H139" s="256"/>
      <c r="I139" s="256"/>
      <c r="J139" s="264">
        <f t="shared" ref="J139:Y139" si="14">hundred * $H34 * J59 / $H47 * J$78 / hours_in_year</f>
        <v>0.1028629826505235</v>
      </c>
      <c r="K139" s="264">
        <f t="shared" si="14"/>
        <v>0.1028629826505235</v>
      </c>
      <c r="L139" s="264">
        <f t="shared" si="14"/>
        <v>8.0361419627702393E-2</v>
      </c>
      <c r="M139" s="264">
        <f t="shared" si="14"/>
        <v>8.0361419627702393E-2</v>
      </c>
      <c r="N139" s="264">
        <f t="shared" si="14"/>
        <v>6.8518258920489725E-2</v>
      </c>
      <c r="O139" s="264">
        <f t="shared" si="14"/>
        <v>6.1321913666965808E-2</v>
      </c>
      <c r="P139" s="264">
        <f t="shared" si="14"/>
        <v>5.2633582299241283E-2</v>
      </c>
      <c r="Q139" s="264">
        <f t="shared" si="14"/>
        <v>9.2442725702730141E-2</v>
      </c>
      <c r="R139" s="264">
        <f t="shared" si="14"/>
        <v>-4.9323042204682227E-2</v>
      </c>
      <c r="S139" s="264">
        <f t="shared" si="14"/>
        <v>-4.8625732465690491E-2</v>
      </c>
      <c r="T139" s="264">
        <f t="shared" si="14"/>
        <v>-4.9323042204682227E-2</v>
      </c>
      <c r="U139" s="264">
        <f t="shared" si="14"/>
        <v>-4.9323042204682227E-2</v>
      </c>
      <c r="V139" s="264">
        <f t="shared" si="14"/>
        <v>-4.8625732465690491E-2</v>
      </c>
      <c r="W139" s="264">
        <f t="shared" si="14"/>
        <v>-4.8625732465690491E-2</v>
      </c>
      <c r="X139" s="264">
        <f t="shared" si="14"/>
        <v>-4.8021397358564311E-2</v>
      </c>
      <c r="Y139" s="264">
        <f t="shared" si="14"/>
        <v>-4.8021397358564311E-2</v>
      </c>
      <c r="Z139" s="256"/>
      <c r="AA139" s="256"/>
    </row>
    <row r="140" spans="4:27" x14ac:dyDescent="0.25">
      <c r="D140" s="27"/>
      <c r="E140" s="27"/>
      <c r="F140" s="181" t="s">
        <v>195</v>
      </c>
      <c r="G140" t="s">
        <v>269</v>
      </c>
      <c r="H140" s="256"/>
      <c r="I140" s="256"/>
      <c r="J140" s="264">
        <f t="shared" ref="J140:Y140" si="15">hundred * $H35 * J60 / $H48 * J$78 / hours_in_year</f>
        <v>8.962856103935575E-2</v>
      </c>
      <c r="K140" s="264">
        <f t="shared" si="15"/>
        <v>8.962856103935575E-2</v>
      </c>
      <c r="L140" s="264">
        <f t="shared" si="15"/>
        <v>7.0022064485353988E-2</v>
      </c>
      <c r="M140" s="264">
        <f t="shared" si="15"/>
        <v>7.0022064485353988E-2</v>
      </c>
      <c r="N140" s="264">
        <f t="shared" si="15"/>
        <v>5.9702652924523578E-2</v>
      </c>
      <c r="O140" s="264">
        <f t="shared" si="15"/>
        <v>5.3432194366976944E-2</v>
      </c>
      <c r="P140" s="264">
        <f t="shared" si="15"/>
        <v>4.586170964782435E-2</v>
      </c>
      <c r="Q140" s="264">
        <f t="shared" si="15"/>
        <v>8.0548981468304734E-2</v>
      </c>
      <c r="R140" s="264">
        <f t="shared" si="15"/>
        <v>-4.2977105903185493E-2</v>
      </c>
      <c r="S140" s="264">
        <f t="shared" si="15"/>
        <v>-4.2369512511528783E-2</v>
      </c>
      <c r="T140" s="264">
        <f t="shared" si="15"/>
        <v>-4.2977105903185493E-2</v>
      </c>
      <c r="U140" s="264">
        <f t="shared" si="15"/>
        <v>-4.2977105903185493E-2</v>
      </c>
      <c r="V140" s="264">
        <f t="shared" si="15"/>
        <v>-4.2369512511528783E-2</v>
      </c>
      <c r="W140" s="264">
        <f t="shared" si="15"/>
        <v>-4.2369512511528783E-2</v>
      </c>
      <c r="X140" s="264">
        <f t="shared" si="15"/>
        <v>-4.1842931572092949E-2</v>
      </c>
      <c r="Y140" s="264">
        <f t="shared" si="15"/>
        <v>-4.1842931572092949E-2</v>
      </c>
      <c r="Z140" s="256"/>
      <c r="AA140" s="256"/>
    </row>
    <row r="141" spans="4:27" x14ac:dyDescent="0.25">
      <c r="D141" s="27"/>
      <c r="E141" s="27"/>
      <c r="F141" s="181" t="s">
        <v>196</v>
      </c>
      <c r="G141" t="s">
        <v>269</v>
      </c>
      <c r="H141" s="256"/>
      <c r="I141" s="256"/>
      <c r="J141" s="264">
        <f t="shared" ref="J141:Y141" si="16">hundred * $H36 * J61 / $H49 * J$78 / hours_in_year</f>
        <v>0</v>
      </c>
      <c r="K141" s="264">
        <f t="shared" si="16"/>
        <v>0</v>
      </c>
      <c r="L141" s="264">
        <f t="shared" si="16"/>
        <v>0</v>
      </c>
      <c r="M141" s="264">
        <f t="shared" si="16"/>
        <v>0</v>
      </c>
      <c r="N141" s="264">
        <f t="shared" si="16"/>
        <v>0</v>
      </c>
      <c r="O141" s="264">
        <f t="shared" si="16"/>
        <v>0</v>
      </c>
      <c r="P141" s="264">
        <f t="shared" si="16"/>
        <v>0</v>
      </c>
      <c r="Q141" s="264">
        <f t="shared" si="16"/>
        <v>0</v>
      </c>
      <c r="R141" s="264">
        <f t="shared" si="16"/>
        <v>0</v>
      </c>
      <c r="S141" s="264">
        <f t="shared" si="16"/>
        <v>0</v>
      </c>
      <c r="T141" s="264">
        <f t="shared" si="16"/>
        <v>0</v>
      </c>
      <c r="U141" s="264">
        <f t="shared" si="16"/>
        <v>0</v>
      </c>
      <c r="V141" s="264">
        <f t="shared" si="16"/>
        <v>0</v>
      </c>
      <c r="W141" s="264">
        <f t="shared" si="16"/>
        <v>0</v>
      </c>
      <c r="X141" s="264">
        <f t="shared" si="16"/>
        <v>0</v>
      </c>
      <c r="Y141" s="264">
        <f t="shared" si="16"/>
        <v>0</v>
      </c>
      <c r="Z141" s="256"/>
      <c r="AA141" s="256"/>
    </row>
    <row r="142" spans="4:27" x14ac:dyDescent="0.25">
      <c r="D142" s="27"/>
      <c r="E142" s="27"/>
      <c r="F142" s="181" t="s">
        <v>197</v>
      </c>
      <c r="G142" t="s">
        <v>269</v>
      </c>
      <c r="H142" s="256"/>
      <c r="I142" s="256"/>
      <c r="J142" s="264">
        <f t="shared" ref="J142:Y142" si="17">hundred * $H37 * J62 / $H50 * J$78 / hours_in_year</f>
        <v>0.38102246340457019</v>
      </c>
      <c r="K142" s="264">
        <f t="shared" si="17"/>
        <v>0.38102246340457019</v>
      </c>
      <c r="L142" s="264">
        <f t="shared" si="17"/>
        <v>0.29767274174097369</v>
      </c>
      <c r="M142" s="264">
        <f t="shared" si="17"/>
        <v>0.29767274174097369</v>
      </c>
      <c r="N142" s="264">
        <f t="shared" si="17"/>
        <v>0.25380360484758213</v>
      </c>
      <c r="O142" s="264">
        <f t="shared" si="17"/>
        <v>0.22714708444195383</v>
      </c>
      <c r="P142" s="264">
        <f t="shared" si="17"/>
        <v>0.19496398673951956</v>
      </c>
      <c r="Q142" s="264">
        <f t="shared" si="17"/>
        <v>0.34242401069349077</v>
      </c>
      <c r="R142" s="264">
        <f t="shared" si="17"/>
        <v>-0.1827011677007789</v>
      </c>
      <c r="S142" s="264">
        <f t="shared" si="17"/>
        <v>-0.18011821057023067</v>
      </c>
      <c r="T142" s="264">
        <f t="shared" si="17"/>
        <v>-0.1827011677007789</v>
      </c>
      <c r="U142" s="264">
        <f t="shared" si="17"/>
        <v>-0.1827011677007789</v>
      </c>
      <c r="V142" s="264">
        <f t="shared" si="17"/>
        <v>-0.18011821057023067</v>
      </c>
      <c r="W142" s="264">
        <f t="shared" si="17"/>
        <v>-0.18011821057023067</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0.1488857245113098</v>
      </c>
      <c r="K143" s="264">
        <f t="shared" si="18"/>
        <v>0.1488857245113098</v>
      </c>
      <c r="L143" s="264">
        <f t="shared" si="18"/>
        <v>0.11631655893819223</v>
      </c>
      <c r="M143" s="264">
        <f t="shared" si="18"/>
        <v>0.11631655893819223</v>
      </c>
      <c r="N143" s="264">
        <f t="shared" si="18"/>
        <v>9.9174555887513047E-2</v>
      </c>
      <c r="O143" s="264">
        <f t="shared" si="18"/>
        <v>8.8758436800779744E-2</v>
      </c>
      <c r="P143" s="264">
        <f t="shared" si="18"/>
        <v>0</v>
      </c>
      <c r="Q143" s="264">
        <f t="shared" si="18"/>
        <v>0.13380325786208583</v>
      </c>
      <c r="R143" s="264">
        <f t="shared" si="18"/>
        <v>-7.139105521269512E-2</v>
      </c>
      <c r="S143" s="264">
        <f t="shared" si="18"/>
        <v>0</v>
      </c>
      <c r="T143" s="264">
        <f t="shared" si="18"/>
        <v>-7.139105521269512E-2</v>
      </c>
      <c r="U143" s="264">
        <f t="shared" si="18"/>
        <v>-7.139105521269512E-2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0.38630262765803547</v>
      </c>
      <c r="K144" s="265">
        <f t="shared" si="19"/>
        <v>0.38630262765803547</v>
      </c>
      <c r="L144" s="265">
        <f t="shared" si="19"/>
        <v>0.30179785540521137</v>
      </c>
      <c r="M144" s="265">
        <f t="shared" si="19"/>
        <v>0.30179785540521137</v>
      </c>
      <c r="N144" s="265">
        <f t="shared" si="19"/>
        <v>0.25732078519895124</v>
      </c>
      <c r="O144" s="265">
        <f t="shared" si="19"/>
        <v>0</v>
      </c>
      <c r="P144" s="265">
        <f t="shared" si="19"/>
        <v>0</v>
      </c>
      <c r="Q144" s="265">
        <f t="shared" si="19"/>
        <v>0.34716928215238685</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3.3720487178284042</v>
      </c>
      <c r="K154" s="264">
        <f t="shared" si="22"/>
        <v>3.3720487178284042</v>
      </c>
      <c r="L154" s="264">
        <f t="shared" si="22"/>
        <v>3.2230058413233489</v>
      </c>
      <c r="M154" s="264">
        <f t="shared" si="22"/>
        <v>3.2230058413233489</v>
      </c>
      <c r="N154" s="264">
        <f t="shared" si="22"/>
        <v>2.7039080687827837</v>
      </c>
      <c r="O154" s="264">
        <f t="shared" si="22"/>
        <v>2.3484160608472027</v>
      </c>
      <c r="P154" s="264">
        <f t="shared" si="22"/>
        <v>2.1760518804157152</v>
      </c>
      <c r="Q154" s="264">
        <f t="shared" si="22"/>
        <v>7.648319697857934</v>
      </c>
      <c r="R154" s="264">
        <f t="shared" si="22"/>
        <v>-2.0713226042236688</v>
      </c>
      <c r="S154" s="264">
        <f t="shared" si="22"/>
        <v>-2.0420390612798851</v>
      </c>
      <c r="T154" s="264">
        <f t="shared" si="22"/>
        <v>-2.0713226042236688</v>
      </c>
      <c r="U154" s="264">
        <f t="shared" si="22"/>
        <v>-2.0713226042236688</v>
      </c>
      <c r="V154" s="264">
        <f t="shared" si="22"/>
        <v>-2.0420390612798851</v>
      </c>
      <c r="W154" s="264">
        <f t="shared" si="22"/>
        <v>-2.0420390612798851</v>
      </c>
      <c r="X154" s="264">
        <f t="shared" si="22"/>
        <v>-2.0166599907286051</v>
      </c>
      <c r="Y154" s="264">
        <f t="shared" si="22"/>
        <v>-2.0166599907286051</v>
      </c>
      <c r="Z154" s="256"/>
      <c r="AA154" s="256"/>
    </row>
    <row r="155" spans="3:27" x14ac:dyDescent="0.25">
      <c r="E155" s="27"/>
      <c r="F155" s="181" t="s">
        <v>193</v>
      </c>
      <c r="G155" t="s">
        <v>269</v>
      </c>
      <c r="H155" s="256"/>
      <c r="I155" s="256"/>
      <c r="J155" s="264">
        <f t="shared" ref="J155:Y155" si="23">hundred * $H21 * J58 / $H46 * J84 * (1 - J70) / hours_in_year</f>
        <v>0.47933433025372418</v>
      </c>
      <c r="K155" s="264">
        <f t="shared" si="23"/>
        <v>0.47933433025372418</v>
      </c>
      <c r="L155" s="264">
        <f t="shared" si="23"/>
        <v>0.45814799121570238</v>
      </c>
      <c r="M155" s="264">
        <f t="shared" si="23"/>
        <v>0.45814799121570238</v>
      </c>
      <c r="N155" s="264">
        <f t="shared" si="23"/>
        <v>0.38435861153640394</v>
      </c>
      <c r="O155" s="264">
        <f t="shared" si="23"/>
        <v>0.3338256750952926</v>
      </c>
      <c r="P155" s="264">
        <f t="shared" si="23"/>
        <v>0.10207699565844049</v>
      </c>
      <c r="Q155" s="264">
        <f t="shared" si="23"/>
        <v>1.0872032128586997</v>
      </c>
      <c r="R155" s="264">
        <f t="shared" si="23"/>
        <v>-0.2944370370408973</v>
      </c>
      <c r="S155" s="264">
        <f t="shared" si="23"/>
        <v>-0.29027440220997042</v>
      </c>
      <c r="T155" s="264">
        <f t="shared" si="23"/>
        <v>-0.2944370370408973</v>
      </c>
      <c r="U155" s="264">
        <f t="shared" si="23"/>
        <v>-0.2944370370408973</v>
      </c>
      <c r="V155" s="264">
        <f t="shared" si="23"/>
        <v>-0.29027440220997042</v>
      </c>
      <c r="W155" s="264">
        <f t="shared" si="23"/>
        <v>-0.29027440220997042</v>
      </c>
      <c r="X155" s="264">
        <f t="shared" si="23"/>
        <v>-9.4600039167645117E-2</v>
      </c>
      <c r="Y155" s="264">
        <f t="shared" si="23"/>
        <v>-9.4600039167645117E-2</v>
      </c>
      <c r="Z155" s="256"/>
      <c r="AA155" s="256"/>
    </row>
    <row r="156" spans="3:27" x14ac:dyDescent="0.25">
      <c r="E156" s="27"/>
      <c r="F156" s="181" t="s">
        <v>194</v>
      </c>
      <c r="G156" t="s">
        <v>269</v>
      </c>
      <c r="H156" s="256"/>
      <c r="I156" s="256"/>
      <c r="J156" s="264">
        <f t="shared" ref="J156:Y156" si="24">hundred * $H22 * J59 / $H47 * J85 * (1 - J71) / hours_in_year</f>
        <v>1.0126438908252691</v>
      </c>
      <c r="K156" s="264">
        <f t="shared" si="24"/>
        <v>1.0126438908252691</v>
      </c>
      <c r="L156" s="264">
        <f t="shared" si="24"/>
        <v>0.96788553440950942</v>
      </c>
      <c r="M156" s="264">
        <f t="shared" si="24"/>
        <v>0.96788553440950942</v>
      </c>
      <c r="N156" s="264">
        <f t="shared" si="24"/>
        <v>0.81199775457851875</v>
      </c>
      <c r="O156" s="264">
        <f t="shared" si="24"/>
        <v>0.70524164273177015</v>
      </c>
      <c r="P156" s="264">
        <f t="shared" si="24"/>
        <v>0.21564832627907554</v>
      </c>
      <c r="Q156" s="264">
        <f t="shared" si="24"/>
        <v>2.1368100961300245</v>
      </c>
      <c r="R156" s="264">
        <f t="shared" si="24"/>
        <v>-0.62202902645077451</v>
      </c>
      <c r="S156" s="264">
        <f t="shared" si="24"/>
        <v>-0.61323502513431694</v>
      </c>
      <c r="T156" s="264">
        <f t="shared" si="24"/>
        <v>-0.62202902645077451</v>
      </c>
      <c r="U156" s="264">
        <f t="shared" si="24"/>
        <v>-0.62202902645077451</v>
      </c>
      <c r="V156" s="264">
        <f t="shared" si="24"/>
        <v>-0.61323502513431694</v>
      </c>
      <c r="W156" s="264">
        <f t="shared" si="24"/>
        <v>-0.61323502513431694</v>
      </c>
      <c r="X156" s="264">
        <f t="shared" si="24"/>
        <v>-0.19985247391781763</v>
      </c>
      <c r="Y156" s="264">
        <f t="shared" si="24"/>
        <v>-0.19985247391781763</v>
      </c>
      <c r="Z156" s="256"/>
      <c r="AA156" s="256"/>
    </row>
    <row r="157" spans="3:27" x14ac:dyDescent="0.25">
      <c r="E157" s="27"/>
      <c r="F157" s="181" t="s">
        <v>195</v>
      </c>
      <c r="G157" t="s">
        <v>269</v>
      </c>
      <c r="H157" s="256"/>
      <c r="I157" s="256"/>
      <c r="J157" s="264">
        <f t="shared" ref="J157:Y157" si="25">hundred * $H23 * J60 / $H48 * J86 * (1 - J72) / hours_in_year</f>
        <v>0.16764772286238258</v>
      </c>
      <c r="K157" s="264">
        <f t="shared" si="25"/>
        <v>0.16764772286238258</v>
      </c>
      <c r="L157" s="264">
        <f t="shared" si="25"/>
        <v>0.16023777687826191</v>
      </c>
      <c r="M157" s="264">
        <f t="shared" si="25"/>
        <v>0.16023777687826191</v>
      </c>
      <c r="N157" s="264">
        <f t="shared" si="25"/>
        <v>0.13442985807529598</v>
      </c>
      <c r="O157" s="264">
        <f t="shared" si="25"/>
        <v>0.11675590653625746</v>
      </c>
      <c r="P157" s="264">
        <f t="shared" si="25"/>
        <v>0</v>
      </c>
      <c r="Q157" s="264">
        <f t="shared" si="25"/>
        <v>0.35375846341560557</v>
      </c>
      <c r="R157" s="264">
        <f t="shared" si="25"/>
        <v>-0.10297968593262448</v>
      </c>
      <c r="S157" s="264">
        <f t="shared" si="25"/>
        <v>-0.10152379970360531</v>
      </c>
      <c r="T157" s="264">
        <f t="shared" si="25"/>
        <v>-0.10297968593262448</v>
      </c>
      <c r="U157" s="264">
        <f t="shared" si="25"/>
        <v>-0.10297968593262448</v>
      </c>
      <c r="V157" s="264">
        <f t="shared" si="25"/>
        <v>-0.10152379970360531</v>
      </c>
      <c r="W157" s="264">
        <f t="shared" si="25"/>
        <v>-0.10152379970360531</v>
      </c>
      <c r="X157" s="264">
        <f t="shared" si="25"/>
        <v>0</v>
      </c>
      <c r="Y157" s="264">
        <f t="shared" si="25"/>
        <v>0</v>
      </c>
      <c r="Z157" s="256"/>
      <c r="AA157" s="256"/>
    </row>
    <row r="158" spans="3:27" x14ac:dyDescent="0.25">
      <c r="E158" s="27"/>
      <c r="F158" s="181" t="s">
        <v>196</v>
      </c>
      <c r="G158" t="s">
        <v>269</v>
      </c>
      <c r="H158" s="256"/>
      <c r="I158" s="256"/>
      <c r="J158" s="264">
        <f t="shared" ref="J158:Y158" si="26">hundred * $H24 * J61 / $H49 * J87 * (1 - J73) / hours_in_year</f>
        <v>0</v>
      </c>
      <c r="K158" s="264">
        <f t="shared" si="26"/>
        <v>0</v>
      </c>
      <c r="L158" s="264">
        <f t="shared" si="26"/>
        <v>0</v>
      </c>
      <c r="M158" s="264">
        <f t="shared" si="26"/>
        <v>0</v>
      </c>
      <c r="N158" s="264">
        <f t="shared" si="26"/>
        <v>0</v>
      </c>
      <c r="O158" s="264">
        <f t="shared" si="26"/>
        <v>0</v>
      </c>
      <c r="P158" s="264">
        <f t="shared" si="26"/>
        <v>0</v>
      </c>
      <c r="Q158" s="264">
        <f t="shared" si="26"/>
        <v>0</v>
      </c>
      <c r="R158" s="264">
        <f t="shared" si="26"/>
        <v>0</v>
      </c>
      <c r="S158" s="264">
        <f t="shared" si="26"/>
        <v>0</v>
      </c>
      <c r="T158" s="264">
        <f t="shared" si="26"/>
        <v>0</v>
      </c>
      <c r="U158" s="264">
        <f t="shared" si="26"/>
        <v>0</v>
      </c>
      <c r="V158" s="264">
        <f t="shared" si="26"/>
        <v>0</v>
      </c>
      <c r="W158" s="264">
        <f t="shared" si="26"/>
        <v>0</v>
      </c>
      <c r="X158" s="264">
        <f t="shared" si="26"/>
        <v>0</v>
      </c>
      <c r="Y158" s="264">
        <f t="shared" si="26"/>
        <v>0</v>
      </c>
      <c r="Z158" s="256"/>
      <c r="AA158" s="256"/>
    </row>
    <row r="159" spans="3:27" x14ac:dyDescent="0.25">
      <c r="E159" s="27"/>
      <c r="F159" s="181" t="s">
        <v>197</v>
      </c>
      <c r="G159" t="s">
        <v>269</v>
      </c>
      <c r="H159" s="256"/>
      <c r="I159" s="256"/>
      <c r="J159" s="264">
        <f t="shared" ref="J159:Y159" si="27">hundred * $H25 * J62 / $H50 * J88 * (1 - J74) / hours_in_year</f>
        <v>0.71269188759086699</v>
      </c>
      <c r="K159" s="264">
        <f t="shared" si="27"/>
        <v>0.71269188759086699</v>
      </c>
      <c r="L159" s="264">
        <f t="shared" si="27"/>
        <v>0.68119126056055324</v>
      </c>
      <c r="M159" s="264">
        <f t="shared" si="27"/>
        <v>0.68119126056055324</v>
      </c>
      <c r="N159" s="264">
        <f t="shared" si="27"/>
        <v>0.57147850065879191</v>
      </c>
      <c r="O159" s="264">
        <f t="shared" si="27"/>
        <v>0.49634427474457138</v>
      </c>
      <c r="P159" s="264">
        <f t="shared" si="27"/>
        <v>0</v>
      </c>
      <c r="Q159" s="264">
        <f t="shared" si="27"/>
        <v>1.5038724221137896</v>
      </c>
      <c r="R159" s="264">
        <f t="shared" si="27"/>
        <v>-0.43777980098830771</v>
      </c>
      <c r="S159" s="264">
        <f t="shared" si="27"/>
        <v>-0.43159064263314784</v>
      </c>
      <c r="T159" s="264">
        <f t="shared" si="27"/>
        <v>-0.43777980098830771</v>
      </c>
      <c r="U159" s="264">
        <f t="shared" si="27"/>
        <v>-0.43777980098830771</v>
      </c>
      <c r="V159" s="264">
        <f t="shared" si="27"/>
        <v>-0.43159064263314784</v>
      </c>
      <c r="W159" s="264">
        <f t="shared" si="27"/>
        <v>-0.43159064263314784</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7.3285945766178265E-2</v>
      </c>
      <c r="K160" s="264">
        <f t="shared" si="28"/>
        <v>7.3285945766178265E-2</v>
      </c>
      <c r="L160" s="264">
        <f t="shared" si="28"/>
        <v>7.0046743406308759E-2</v>
      </c>
      <c r="M160" s="264">
        <f t="shared" si="28"/>
        <v>7.0046743406308759E-2</v>
      </c>
      <c r="N160" s="264">
        <f t="shared" si="28"/>
        <v>5.8765005095525645E-2</v>
      </c>
      <c r="O160" s="264">
        <f t="shared" si="28"/>
        <v>5.1038969621561715E-2</v>
      </c>
      <c r="P160" s="264">
        <f t="shared" si="28"/>
        <v>0</v>
      </c>
      <c r="Q160" s="264">
        <f t="shared" si="28"/>
        <v>0.15464286136164329</v>
      </c>
      <c r="R160" s="264">
        <f t="shared" si="28"/>
        <v>-4.5016798018017133E-2</v>
      </c>
      <c r="S160" s="264">
        <f t="shared" si="28"/>
        <v>0</v>
      </c>
      <c r="T160" s="264">
        <f t="shared" si="28"/>
        <v>-4.5016798018017133E-2</v>
      </c>
      <c r="U160" s="264">
        <f t="shared" si="28"/>
        <v>-4.5016798018017133E-2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0.19014954934600459</v>
      </c>
      <c r="K161" s="265">
        <f t="shared" si="29"/>
        <v>0.19014954934600459</v>
      </c>
      <c r="L161" s="265">
        <f t="shared" si="29"/>
        <v>0.18174503382081975</v>
      </c>
      <c r="M161" s="265">
        <f t="shared" si="29"/>
        <v>0.18174503382081975</v>
      </c>
      <c r="N161" s="265">
        <f t="shared" si="29"/>
        <v>0.15247315320022484</v>
      </c>
      <c r="O161" s="265">
        <f t="shared" si="29"/>
        <v>0</v>
      </c>
      <c r="P161" s="265">
        <f t="shared" si="29"/>
        <v>0</v>
      </c>
      <c r="Q161" s="265">
        <f t="shared" si="29"/>
        <v>0.4012402390399904</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0.88464843727111842</v>
      </c>
      <c r="K164" s="263">
        <f t="shared" si="30"/>
        <v>0.88464843727111842</v>
      </c>
      <c r="L164" s="263">
        <f t="shared" si="30"/>
        <v>0.84554741625398999</v>
      </c>
      <c r="M164" s="263">
        <f t="shared" si="30"/>
        <v>0.84554741625398999</v>
      </c>
      <c r="N164" s="263">
        <f t="shared" si="30"/>
        <v>0.70936343088005793</v>
      </c>
      <c r="O164" s="263">
        <f t="shared" si="30"/>
        <v>0.61610100331788664</v>
      </c>
      <c r="P164" s="263">
        <f t="shared" si="30"/>
        <v>0.57088169730547822</v>
      </c>
      <c r="Q164" s="263">
        <f t="shared" si="30"/>
        <v>2.1360691556208904</v>
      </c>
      <c r="R164" s="263">
        <f t="shared" si="30"/>
        <v>-0.54340623705189839</v>
      </c>
      <c r="S164" s="263">
        <f t="shared" si="30"/>
        <v>-0.53572377375710256</v>
      </c>
      <c r="T164" s="263">
        <f t="shared" si="30"/>
        <v>-0.54340623705189839</v>
      </c>
      <c r="U164" s="263">
        <f t="shared" si="30"/>
        <v>-0.54340623705189839</v>
      </c>
      <c r="V164" s="263">
        <f t="shared" si="30"/>
        <v>-0.53572377375710256</v>
      </c>
      <c r="W164" s="263">
        <f t="shared" si="30"/>
        <v>-0.53572377375710256</v>
      </c>
      <c r="X164" s="263">
        <f t="shared" si="30"/>
        <v>-0.52906563890161262</v>
      </c>
      <c r="Y164" s="263">
        <f t="shared" si="30"/>
        <v>-0.52906563890161262</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2.9727217446307317</v>
      </c>
      <c r="K166" s="264">
        <f t="shared" si="32"/>
        <v>2.9727217446307317</v>
      </c>
      <c r="L166" s="264">
        <f t="shared" si="32"/>
        <v>2.8413289217671811</v>
      </c>
      <c r="M166" s="264">
        <f t="shared" si="32"/>
        <v>2.8413289217671811</v>
      </c>
      <c r="N166" s="264">
        <f t="shared" si="32"/>
        <v>2.3837040873862323</v>
      </c>
      <c r="O166" s="264">
        <f t="shared" si="32"/>
        <v>2.0703103880469449</v>
      </c>
      <c r="P166" s="264">
        <f t="shared" si="32"/>
        <v>1.9183580320637497</v>
      </c>
      <c r="Q166" s="264">
        <f t="shared" si="32"/>
        <v>6.7425853474477675</v>
      </c>
      <c r="R166" s="264">
        <f t="shared" si="32"/>
        <v>-1.8260310751637827</v>
      </c>
      <c r="S166" s="264">
        <f t="shared" si="32"/>
        <v>-1.800215367220845</v>
      </c>
      <c r="T166" s="264">
        <f t="shared" si="32"/>
        <v>-1.8260310751637827</v>
      </c>
      <c r="U166" s="264">
        <f t="shared" si="32"/>
        <v>-1.8260310751637827</v>
      </c>
      <c r="V166" s="264">
        <f t="shared" si="32"/>
        <v>-1.800215367220845</v>
      </c>
      <c r="W166" s="264">
        <f t="shared" si="32"/>
        <v>-1.800215367220845</v>
      </c>
      <c r="X166" s="264">
        <f t="shared" si="32"/>
        <v>-1.7778417536702993</v>
      </c>
      <c r="Y166" s="264">
        <f t="shared" si="32"/>
        <v>-1.7778417536702993</v>
      </c>
      <c r="Z166" s="256"/>
      <c r="AA166" s="256"/>
    </row>
    <row r="167" spans="3:27" x14ac:dyDescent="0.25">
      <c r="D167" s="27"/>
      <c r="E167" s="27"/>
      <c r="F167" s="181" t="s">
        <v>193</v>
      </c>
      <c r="G167" t="s">
        <v>269</v>
      </c>
      <c r="H167" s="256"/>
      <c r="I167" s="256"/>
      <c r="J167" s="264">
        <f t="shared" ref="J167:Y167" si="33">hundred * $H33 * J58 / $H46 * J84 / hours_in_year</f>
        <v>0.42257028463423446</v>
      </c>
      <c r="K167" s="264">
        <f t="shared" si="33"/>
        <v>0.42257028463423446</v>
      </c>
      <c r="L167" s="264">
        <f t="shared" si="33"/>
        <v>0.40389288818546487</v>
      </c>
      <c r="M167" s="264">
        <f t="shared" si="33"/>
        <v>0.40389288818546487</v>
      </c>
      <c r="N167" s="264">
        <f t="shared" si="33"/>
        <v>0.33884184300462056</v>
      </c>
      <c r="O167" s="264">
        <f t="shared" si="33"/>
        <v>0.29429315123029898</v>
      </c>
      <c r="P167" s="264">
        <f t="shared" si="33"/>
        <v>0.27269323175090698</v>
      </c>
      <c r="Q167" s="264">
        <f t="shared" si="33"/>
        <v>0.95845371824248826</v>
      </c>
      <c r="R167" s="264">
        <f t="shared" si="33"/>
        <v>-0.25956902040246871</v>
      </c>
      <c r="S167" s="264">
        <f t="shared" si="33"/>
        <v>-0.25589933585389474</v>
      </c>
      <c r="T167" s="264">
        <f t="shared" si="33"/>
        <v>-0.25956902040246871</v>
      </c>
      <c r="U167" s="264">
        <f t="shared" si="33"/>
        <v>-0.25956902040246871</v>
      </c>
      <c r="V167" s="264">
        <f t="shared" si="33"/>
        <v>-0.25589933585389474</v>
      </c>
      <c r="W167" s="264">
        <f t="shared" si="33"/>
        <v>-0.25589933585389474</v>
      </c>
      <c r="X167" s="264">
        <f t="shared" si="33"/>
        <v>-0.25271894257846389</v>
      </c>
      <c r="Y167" s="264">
        <f t="shared" si="33"/>
        <v>-0.25271894257846389</v>
      </c>
      <c r="Z167" s="256"/>
      <c r="AA167" s="256"/>
    </row>
    <row r="168" spans="3:27" x14ac:dyDescent="0.25">
      <c r="D168" s="27"/>
      <c r="E168" s="27"/>
      <c r="F168" s="181" t="s">
        <v>194</v>
      </c>
      <c r="G168" t="s">
        <v>269</v>
      </c>
      <c r="H168" s="256"/>
      <c r="I168" s="256"/>
      <c r="J168" s="264">
        <f t="shared" ref="J168:Y168" si="34">hundred * $H34 * J59 / $H47 * J85 / hours_in_year</f>
        <v>0.89272390932785262</v>
      </c>
      <c r="K168" s="264">
        <f t="shared" si="34"/>
        <v>0.89272390932785262</v>
      </c>
      <c r="L168" s="264">
        <f t="shared" si="34"/>
        <v>0.85326595646151682</v>
      </c>
      <c r="M168" s="264">
        <f t="shared" si="34"/>
        <v>0.85326595646151682</v>
      </c>
      <c r="N168" s="264">
        <f t="shared" si="34"/>
        <v>0.71583882191992865</v>
      </c>
      <c r="O168" s="264">
        <f t="shared" si="34"/>
        <v>0.62172505263149525</v>
      </c>
      <c r="P168" s="264">
        <f t="shared" si="34"/>
        <v>0.5760929642902618</v>
      </c>
      <c r="Q168" s="264">
        <f t="shared" si="34"/>
        <v>1.8837633641909484</v>
      </c>
      <c r="R168" s="264">
        <f t="shared" si="34"/>
        <v>-0.548366695577439</v>
      </c>
      <c r="S168" s="264">
        <f t="shared" si="34"/>
        <v>-0.54061410327427062</v>
      </c>
      <c r="T168" s="264">
        <f t="shared" si="34"/>
        <v>-0.548366695577439</v>
      </c>
      <c r="U168" s="264">
        <f t="shared" si="34"/>
        <v>-0.548366695577439</v>
      </c>
      <c r="V168" s="264">
        <f t="shared" si="34"/>
        <v>-0.54061410327427062</v>
      </c>
      <c r="W168" s="264">
        <f t="shared" si="34"/>
        <v>-0.54061410327427062</v>
      </c>
      <c r="X168" s="264">
        <f t="shared" si="34"/>
        <v>-0.53389518994485807</v>
      </c>
      <c r="Y168" s="264">
        <f t="shared" si="34"/>
        <v>-0.53389518994485807</v>
      </c>
      <c r="Z168" s="256"/>
      <c r="AA168" s="256"/>
    </row>
    <row r="169" spans="3:27" x14ac:dyDescent="0.25">
      <c r="D169" s="27"/>
      <c r="E169" s="27"/>
      <c r="F169" s="181" t="s">
        <v>195</v>
      </c>
      <c r="G169" t="s">
        <v>269</v>
      </c>
      <c r="H169" s="256"/>
      <c r="I169" s="256"/>
      <c r="J169" s="264">
        <f t="shared" ref="J169:Y169" si="35">hundred * $H35 * J60 / $H48 * J86 / hours_in_year</f>
        <v>0.77786544135444158</v>
      </c>
      <c r="K169" s="264">
        <f t="shared" si="35"/>
        <v>0.77786544135444158</v>
      </c>
      <c r="L169" s="264">
        <f t="shared" si="35"/>
        <v>0.74348417565671387</v>
      </c>
      <c r="M169" s="264">
        <f t="shared" si="35"/>
        <v>0.74348417565671387</v>
      </c>
      <c r="N169" s="264">
        <f t="shared" si="35"/>
        <v>0.62373851011857973</v>
      </c>
      <c r="O169" s="264">
        <f t="shared" si="35"/>
        <v>0.54173348267375998</v>
      </c>
      <c r="P169" s="264">
        <f t="shared" si="35"/>
        <v>0.50197244998874568</v>
      </c>
      <c r="Q169" s="264">
        <f t="shared" si="35"/>
        <v>1.6413970829984605</v>
      </c>
      <c r="R169" s="264">
        <f t="shared" si="35"/>
        <v>-0.47781346194769486</v>
      </c>
      <c r="S169" s="264">
        <f t="shared" si="35"/>
        <v>-0.47105832346587079</v>
      </c>
      <c r="T169" s="264">
        <f t="shared" si="35"/>
        <v>-0.47781346194769486</v>
      </c>
      <c r="U169" s="264">
        <f t="shared" si="35"/>
        <v>-0.47781346194769486</v>
      </c>
      <c r="V169" s="264">
        <f t="shared" si="35"/>
        <v>-0.47105832346587079</v>
      </c>
      <c r="W169" s="264">
        <f t="shared" si="35"/>
        <v>-0.47105832346587079</v>
      </c>
      <c r="X169" s="264">
        <f t="shared" si="35"/>
        <v>-0.46520387011495645</v>
      </c>
      <c r="Y169" s="264">
        <f t="shared" si="35"/>
        <v>-0.46520387011495645</v>
      </c>
      <c r="Z169" s="256"/>
      <c r="AA169" s="256"/>
    </row>
    <row r="170" spans="3:27" x14ac:dyDescent="0.25">
      <c r="D170" s="27"/>
      <c r="E170" s="27"/>
      <c r="F170" s="181" t="s">
        <v>196</v>
      </c>
      <c r="G170" t="s">
        <v>269</v>
      </c>
      <c r="H170" s="256"/>
      <c r="I170" s="256"/>
      <c r="J170" s="264">
        <f t="shared" ref="J170:Y170" si="36">hundred * $H36 * J61 / $H49 * J87 / hours_in_year</f>
        <v>0</v>
      </c>
      <c r="K170" s="264">
        <f t="shared" si="36"/>
        <v>0</v>
      </c>
      <c r="L170" s="264">
        <f t="shared" si="36"/>
        <v>0</v>
      </c>
      <c r="M170" s="264">
        <f t="shared" si="36"/>
        <v>0</v>
      </c>
      <c r="N170" s="264">
        <f t="shared" si="36"/>
        <v>0</v>
      </c>
      <c r="O170" s="264">
        <f t="shared" si="36"/>
        <v>0</v>
      </c>
      <c r="P170" s="264">
        <f t="shared" si="36"/>
        <v>0</v>
      </c>
      <c r="Q170" s="264">
        <f t="shared" si="36"/>
        <v>0</v>
      </c>
      <c r="R170" s="264">
        <f t="shared" si="36"/>
        <v>0</v>
      </c>
      <c r="S170" s="264">
        <f t="shared" si="36"/>
        <v>0</v>
      </c>
      <c r="T170" s="264">
        <f t="shared" si="36"/>
        <v>0</v>
      </c>
      <c r="U170" s="264">
        <f t="shared" si="36"/>
        <v>0</v>
      </c>
      <c r="V170" s="264">
        <f t="shared" si="36"/>
        <v>0</v>
      </c>
      <c r="W170" s="264">
        <f t="shared" si="36"/>
        <v>0</v>
      </c>
      <c r="X170" s="264">
        <f t="shared" si="36"/>
        <v>0</v>
      </c>
      <c r="Y170" s="264">
        <f t="shared" si="36"/>
        <v>0</v>
      </c>
      <c r="Z170" s="256"/>
      <c r="AA170" s="256"/>
    </row>
    <row r="171" spans="3:27" x14ac:dyDescent="0.25">
      <c r="D171" s="27"/>
      <c r="E171" s="27"/>
      <c r="F171" s="181" t="s">
        <v>197</v>
      </c>
      <c r="G171" t="s">
        <v>269</v>
      </c>
      <c r="H171" s="256"/>
      <c r="I171" s="256"/>
      <c r="J171" s="264">
        <f t="shared" ref="J171:Y171" si="37">hundred * $H37 * J62 / $H50 * J88 / hours_in_year</f>
        <v>3.3068053667849329</v>
      </c>
      <c r="K171" s="264">
        <f t="shared" si="37"/>
        <v>3.3068053667849329</v>
      </c>
      <c r="L171" s="264">
        <f t="shared" si="37"/>
        <v>3.1606462139523548</v>
      </c>
      <c r="M171" s="264">
        <f t="shared" si="37"/>
        <v>3.1606462139523548</v>
      </c>
      <c r="N171" s="264">
        <f t="shared" si="37"/>
        <v>2.6515920917364979</v>
      </c>
      <c r="O171" s="264">
        <f t="shared" si="37"/>
        <v>2.3029782435808337</v>
      </c>
      <c r="P171" s="264">
        <f t="shared" si="37"/>
        <v>2.1339490139974031</v>
      </c>
      <c r="Q171" s="264">
        <f t="shared" si="37"/>
        <v>6.9777886952188499</v>
      </c>
      <c r="R171" s="264">
        <f t="shared" si="37"/>
        <v>-2.0312460694223948</v>
      </c>
      <c r="S171" s="264">
        <f t="shared" si="37"/>
        <v>-2.0025291127387606</v>
      </c>
      <c r="T171" s="264">
        <f t="shared" si="37"/>
        <v>-2.0312460694223948</v>
      </c>
      <c r="U171" s="264">
        <f t="shared" si="37"/>
        <v>-2.0312460694223948</v>
      </c>
      <c r="V171" s="264">
        <f t="shared" si="37"/>
        <v>-2.0025291127387606</v>
      </c>
      <c r="W171" s="264">
        <f t="shared" si="37"/>
        <v>-2.0025291127387606</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1.2921445850002262</v>
      </c>
      <c r="K172" s="264">
        <f t="shared" si="38"/>
        <v>1.2921445850002262</v>
      </c>
      <c r="L172" s="264">
        <f t="shared" si="38"/>
        <v>1.2350324368895995</v>
      </c>
      <c r="M172" s="264">
        <f t="shared" si="38"/>
        <v>1.2350324368895995</v>
      </c>
      <c r="N172" s="264">
        <f t="shared" si="38"/>
        <v>1.0361179395018121</v>
      </c>
      <c r="O172" s="264">
        <f t="shared" si="38"/>
        <v>0.89989598320675646</v>
      </c>
      <c r="P172" s="264">
        <f t="shared" si="38"/>
        <v>0</v>
      </c>
      <c r="Q172" s="264">
        <f t="shared" si="38"/>
        <v>2.7265928525358025</v>
      </c>
      <c r="R172" s="264">
        <f t="shared" si="38"/>
        <v>-0.79371578254059461</v>
      </c>
      <c r="S172" s="264">
        <f t="shared" si="38"/>
        <v>0</v>
      </c>
      <c r="T172" s="264">
        <f t="shared" si="38"/>
        <v>-0.79371578254059461</v>
      </c>
      <c r="U172" s="264">
        <f t="shared" si="38"/>
        <v>-0.79371578254059461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3.3526306846280058</v>
      </c>
      <c r="K173" s="265">
        <f t="shared" si="39"/>
        <v>3.3526306846280058</v>
      </c>
      <c r="L173" s="265">
        <f t="shared" si="39"/>
        <v>3.2044460755343778</v>
      </c>
      <c r="M173" s="265">
        <f t="shared" si="39"/>
        <v>3.2044460755343778</v>
      </c>
      <c r="N173" s="265">
        <f t="shared" si="39"/>
        <v>2.6883375414731239</v>
      </c>
      <c r="O173" s="265">
        <f t="shared" si="39"/>
        <v>0</v>
      </c>
      <c r="P173" s="265">
        <f t="shared" si="39"/>
        <v>0</v>
      </c>
      <c r="Q173" s="265">
        <f t="shared" si="39"/>
        <v>7.0744860660444848</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5.2589145085792925E-2</v>
      </c>
      <c r="K183" s="264">
        <f t="shared" si="42"/>
        <v>5.2589145085792925E-2</v>
      </c>
      <c r="L183" s="264">
        <f t="shared" si="42"/>
        <v>5.0264731024072029E-2</v>
      </c>
      <c r="M183" s="264">
        <f t="shared" si="42"/>
        <v>5.0264731024072029E-2</v>
      </c>
      <c r="N183" s="264">
        <f t="shared" si="42"/>
        <v>4.2169086400222051E-2</v>
      </c>
      <c r="O183" s="264">
        <f t="shared" si="42"/>
        <v>3.6624972911196395E-2</v>
      </c>
      <c r="P183" s="264">
        <f t="shared" si="42"/>
        <v>3.3936848969101388E-2</v>
      </c>
      <c r="Q183" s="264">
        <f t="shared" si="42"/>
        <v>5.3979405057365482E-2</v>
      </c>
      <c r="R183" s="264">
        <f t="shared" si="42"/>
        <v>-3.2303532382874693E-2</v>
      </c>
      <c r="S183" s="264">
        <f t="shared" si="42"/>
        <v>-3.1846837768602199E-2</v>
      </c>
      <c r="T183" s="264">
        <f t="shared" si="42"/>
        <v>-3.2303532382874693E-2</v>
      </c>
      <c r="U183" s="264">
        <f t="shared" si="42"/>
        <v>-3.2303532382874693E-2</v>
      </c>
      <c r="V183" s="264">
        <f t="shared" si="42"/>
        <v>-3.1846837768602199E-2</v>
      </c>
      <c r="W183" s="264">
        <f t="shared" si="42"/>
        <v>-3.1846837768602199E-2</v>
      </c>
      <c r="X183" s="264">
        <f t="shared" si="42"/>
        <v>-3.1451035769566031E-2</v>
      </c>
      <c r="Y183" s="264">
        <f t="shared" si="42"/>
        <v>-3.1451035769566031E-2</v>
      </c>
      <c r="Z183" s="256"/>
      <c r="AA183" s="256"/>
    </row>
    <row r="184" spans="4:27" x14ac:dyDescent="0.25">
      <c r="E184" s="27"/>
      <c r="F184" s="181" t="s">
        <v>193</v>
      </c>
      <c r="G184" t="s">
        <v>269</v>
      </c>
      <c r="H184" s="256"/>
      <c r="I184" s="256"/>
      <c r="J184" s="264">
        <f t="shared" ref="J184:Y184" si="43">hundred * $H21 * J58 / $H46 * J96 * (1 - J70) / hours_in_year</f>
        <v>7.4755096226925997E-3</v>
      </c>
      <c r="K184" s="264">
        <f t="shared" si="43"/>
        <v>7.4755096226925997E-3</v>
      </c>
      <c r="L184" s="264">
        <f t="shared" si="43"/>
        <v>7.145095814725777E-3</v>
      </c>
      <c r="M184" s="264">
        <f t="shared" si="43"/>
        <v>7.145095814725777E-3</v>
      </c>
      <c r="N184" s="264">
        <f t="shared" si="43"/>
        <v>5.9943056813482436E-3</v>
      </c>
      <c r="O184" s="264">
        <f t="shared" si="43"/>
        <v>5.206213886570092E-3</v>
      </c>
      <c r="P184" s="264">
        <f t="shared" si="43"/>
        <v>1.5919526625524729E-3</v>
      </c>
      <c r="Q184" s="264">
        <f t="shared" si="43"/>
        <v>7.673134090224451E-3</v>
      </c>
      <c r="R184" s="264">
        <f t="shared" si="43"/>
        <v>-4.5919241847568962E-3</v>
      </c>
      <c r="S184" s="264">
        <f t="shared" si="43"/>
        <v>-4.5270053697037821E-3</v>
      </c>
      <c r="T184" s="264">
        <f t="shared" si="43"/>
        <v>-4.5919241847568962E-3</v>
      </c>
      <c r="U184" s="264">
        <f t="shared" si="43"/>
        <v>-4.5919241847568962E-3</v>
      </c>
      <c r="V184" s="264">
        <f t="shared" si="43"/>
        <v>-4.5270053697037821E-3</v>
      </c>
      <c r="W184" s="264">
        <f t="shared" si="43"/>
        <v>-4.5270053697037821E-3</v>
      </c>
      <c r="X184" s="264">
        <f t="shared" si="43"/>
        <v>-1.4753449908970577E-3</v>
      </c>
      <c r="Y184" s="264">
        <f t="shared" si="43"/>
        <v>-1.4753449908970577E-3</v>
      </c>
      <c r="Z184" s="256"/>
      <c r="AA184" s="256"/>
    </row>
    <row r="185" spans="4:27" x14ac:dyDescent="0.25">
      <c r="E185" s="27"/>
      <c r="F185" s="181" t="s">
        <v>194</v>
      </c>
      <c r="G185" t="s">
        <v>269</v>
      </c>
      <c r="H185" s="256"/>
      <c r="I185" s="256"/>
      <c r="J185" s="264">
        <f t="shared" ref="J185:Y185" si="44">hundred * $H22 * J59 / $H47 * J97 * (1 - J71) / hours_in_year</f>
        <v>7.2235806992509866E-2</v>
      </c>
      <c r="K185" s="264">
        <f t="shared" si="44"/>
        <v>7.2235806992509866E-2</v>
      </c>
      <c r="L185" s="264">
        <f t="shared" si="44"/>
        <v>6.9043020244232658E-2</v>
      </c>
      <c r="M185" s="264">
        <f t="shared" si="44"/>
        <v>6.9043020244232658E-2</v>
      </c>
      <c r="N185" s="264">
        <f t="shared" si="44"/>
        <v>5.792294172661553E-2</v>
      </c>
      <c r="O185" s="264">
        <f t="shared" si="44"/>
        <v>5.0307615193269407E-2</v>
      </c>
      <c r="P185" s="264">
        <f t="shared" si="44"/>
        <v>1.5383029529421199E-2</v>
      </c>
      <c r="Q185" s="264">
        <f t="shared" si="44"/>
        <v>5.9167060105972745E-2</v>
      </c>
      <c r="R185" s="264">
        <f t="shared" si="44"/>
        <v>-4.437173729633459E-2</v>
      </c>
      <c r="S185" s="264">
        <f t="shared" si="44"/>
        <v>-4.3744427155481616E-2</v>
      </c>
      <c r="T185" s="264">
        <f t="shared" si="44"/>
        <v>-4.437173729633459E-2</v>
      </c>
      <c r="U185" s="264">
        <f t="shared" si="44"/>
        <v>-4.437173729633459E-2</v>
      </c>
      <c r="V185" s="264">
        <f t="shared" si="44"/>
        <v>-4.3744427155481616E-2</v>
      </c>
      <c r="W185" s="264">
        <f t="shared" si="44"/>
        <v>-4.3744427155481616E-2</v>
      </c>
      <c r="X185" s="264">
        <f t="shared" si="44"/>
        <v>-1.4256250261024972E-2</v>
      </c>
      <c r="Y185" s="264">
        <f t="shared" si="44"/>
        <v>-1.4256250261024972E-2</v>
      </c>
      <c r="Z185" s="256"/>
      <c r="AA185" s="256"/>
    </row>
    <row r="186" spans="4:27" x14ac:dyDescent="0.25">
      <c r="E186" s="27"/>
      <c r="F186" s="181" t="s">
        <v>195</v>
      </c>
      <c r="G186" t="s">
        <v>269</v>
      </c>
      <c r="H186" s="256"/>
      <c r="I186" s="256"/>
      <c r="J186" s="264">
        <f t="shared" ref="J186:Y186" si="45">hundred * $H23 * J60 / $H48 * J98 * (1 - J72) / hours_in_year</f>
        <v>1.1958960757222846E-2</v>
      </c>
      <c r="K186" s="264">
        <f t="shared" si="45"/>
        <v>1.1958960757222846E-2</v>
      </c>
      <c r="L186" s="264">
        <f t="shared" si="45"/>
        <v>1.1430380638601245E-2</v>
      </c>
      <c r="M186" s="264">
        <f t="shared" si="45"/>
        <v>1.1430380638601245E-2</v>
      </c>
      <c r="N186" s="264">
        <f t="shared" si="45"/>
        <v>9.5894019308641054E-3</v>
      </c>
      <c r="O186" s="264">
        <f t="shared" si="45"/>
        <v>8.3286505811191319E-3</v>
      </c>
      <c r="P186" s="264">
        <f t="shared" si="45"/>
        <v>0</v>
      </c>
      <c r="Q186" s="264">
        <f t="shared" si="45"/>
        <v>9.7953712900437639E-3</v>
      </c>
      <c r="R186" s="264">
        <f t="shared" si="45"/>
        <v>-7.3459394606291148E-3</v>
      </c>
      <c r="S186" s="264">
        <f t="shared" si="45"/>
        <v>-7.2420854625994879E-3</v>
      </c>
      <c r="T186" s="264">
        <f t="shared" si="45"/>
        <v>-7.3459394606291148E-3</v>
      </c>
      <c r="U186" s="264">
        <f t="shared" si="45"/>
        <v>-7.3459394606291148E-3</v>
      </c>
      <c r="V186" s="264">
        <f t="shared" si="45"/>
        <v>-7.2420854625994879E-3</v>
      </c>
      <c r="W186" s="264">
        <f t="shared" si="45"/>
        <v>-7.2420854625994879E-3</v>
      </c>
      <c r="X186" s="264">
        <f t="shared" si="45"/>
        <v>0</v>
      </c>
      <c r="Y186" s="264">
        <f t="shared" si="45"/>
        <v>0</v>
      </c>
      <c r="Z186" s="256"/>
      <c r="AA186" s="256"/>
    </row>
    <row r="187" spans="4:27" x14ac:dyDescent="0.25">
      <c r="E187" s="27"/>
      <c r="F187" s="181" t="s">
        <v>196</v>
      </c>
      <c r="G187" t="s">
        <v>269</v>
      </c>
      <c r="H187" s="256"/>
      <c r="I187" s="256"/>
      <c r="J187" s="264">
        <f t="shared" ref="J187:Y187" si="46">hundred * $H24 * J61 / $H49 * J99 * (1 - J73) / hours_in_year</f>
        <v>0</v>
      </c>
      <c r="K187" s="264">
        <f t="shared" si="46"/>
        <v>0</v>
      </c>
      <c r="L187" s="264">
        <f t="shared" si="46"/>
        <v>0</v>
      </c>
      <c r="M187" s="264">
        <f t="shared" si="46"/>
        <v>0</v>
      </c>
      <c r="N187" s="264">
        <f t="shared" si="46"/>
        <v>0</v>
      </c>
      <c r="O187" s="264">
        <f t="shared" si="46"/>
        <v>0</v>
      </c>
      <c r="P187" s="264">
        <f t="shared" si="46"/>
        <v>0</v>
      </c>
      <c r="Q187" s="264">
        <f t="shared" si="46"/>
        <v>0</v>
      </c>
      <c r="R187" s="264">
        <f t="shared" si="46"/>
        <v>0</v>
      </c>
      <c r="S187" s="264">
        <f t="shared" si="46"/>
        <v>0</v>
      </c>
      <c r="T187" s="264">
        <f t="shared" si="46"/>
        <v>0</v>
      </c>
      <c r="U187" s="264">
        <f t="shared" si="46"/>
        <v>0</v>
      </c>
      <c r="V187" s="264">
        <f t="shared" si="46"/>
        <v>0</v>
      </c>
      <c r="W187" s="264">
        <f t="shared" si="46"/>
        <v>0</v>
      </c>
      <c r="X187" s="264">
        <f t="shared" si="46"/>
        <v>0</v>
      </c>
      <c r="Y187" s="264">
        <f t="shared" si="46"/>
        <v>0</v>
      </c>
      <c r="Z187" s="256"/>
      <c r="AA187" s="256"/>
    </row>
    <row r="188" spans="4:27" x14ac:dyDescent="0.25">
      <c r="E188" s="27"/>
      <c r="F188" s="181" t="s">
        <v>197</v>
      </c>
      <c r="G188" t="s">
        <v>269</v>
      </c>
      <c r="H188" s="256"/>
      <c r="I188" s="256"/>
      <c r="J188" s="264">
        <f t="shared" ref="J188:Y188" si="47">hundred * $H25 * J62 / $H50 * J100 * (1 - J74) / hours_in_year</f>
        <v>5.083906998657297E-2</v>
      </c>
      <c r="K188" s="264">
        <f t="shared" si="47"/>
        <v>5.083906998657297E-2</v>
      </c>
      <c r="L188" s="264">
        <f t="shared" si="47"/>
        <v>4.8592008373975516E-2</v>
      </c>
      <c r="M188" s="264">
        <f t="shared" si="47"/>
        <v>4.8592008373975516E-2</v>
      </c>
      <c r="N188" s="264">
        <f t="shared" si="47"/>
        <v>4.0765772694599169E-2</v>
      </c>
      <c r="O188" s="264">
        <f t="shared" si="47"/>
        <v>3.5406157640536937E-2</v>
      </c>
      <c r="P188" s="264">
        <f t="shared" si="47"/>
        <v>0</v>
      </c>
      <c r="Q188" s="264">
        <f t="shared" si="47"/>
        <v>4.1641374753925257E-2</v>
      </c>
      <c r="R188" s="264">
        <f t="shared" si="47"/>
        <v>-3.1228527121848169E-2</v>
      </c>
      <c r="S188" s="264">
        <f t="shared" si="47"/>
        <v>-3.0787030508438444E-2</v>
      </c>
      <c r="T188" s="264">
        <f t="shared" si="47"/>
        <v>-3.1228527121848169E-2</v>
      </c>
      <c r="U188" s="264">
        <f t="shared" si="47"/>
        <v>-3.1228527121848169E-2</v>
      </c>
      <c r="V188" s="264">
        <f t="shared" si="47"/>
        <v>-3.0787030508438444E-2</v>
      </c>
      <c r="W188" s="264">
        <f t="shared" si="47"/>
        <v>-3.0787030508438444E-2</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5.227770079484587E-3</v>
      </c>
      <c r="K189" s="264">
        <f t="shared" si="48"/>
        <v>5.227770079484587E-3</v>
      </c>
      <c r="L189" s="264">
        <f t="shared" si="48"/>
        <v>4.9967052415912537E-3</v>
      </c>
      <c r="M189" s="264">
        <f t="shared" si="48"/>
        <v>4.9967052415912537E-3</v>
      </c>
      <c r="N189" s="264">
        <f t="shared" si="48"/>
        <v>4.191935195041541E-3</v>
      </c>
      <c r="O189" s="264">
        <f t="shared" si="48"/>
        <v>3.6408071900528244E-3</v>
      </c>
      <c r="P189" s="264">
        <f t="shared" si="48"/>
        <v>0</v>
      </c>
      <c r="Q189" s="264">
        <f t="shared" si="48"/>
        <v>4.2819731569572281E-3</v>
      </c>
      <c r="R189" s="264">
        <f t="shared" si="48"/>
        <v>-3.2112223877637418E-3</v>
      </c>
      <c r="S189" s="264">
        <f t="shared" si="48"/>
        <v>0</v>
      </c>
      <c r="T189" s="264">
        <f t="shared" si="48"/>
        <v>-3.2112223877637418E-3</v>
      </c>
      <c r="U189" s="264">
        <f t="shared" si="48"/>
        <v>-3.2112223877637418E-3</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1.3564103107437584E-2</v>
      </c>
      <c r="K190" s="265">
        <f t="shared" si="49"/>
        <v>1.3564103107437584E-2</v>
      </c>
      <c r="L190" s="265">
        <f t="shared" si="49"/>
        <v>1.296457649512767E-2</v>
      </c>
      <c r="M190" s="265">
        <f t="shared" si="49"/>
        <v>1.296457649512767E-2</v>
      </c>
      <c r="N190" s="265">
        <f t="shared" si="49"/>
        <v>1.0876499987705242E-2</v>
      </c>
      <c r="O190" s="265">
        <f t="shared" si="49"/>
        <v>0</v>
      </c>
      <c r="P190" s="265">
        <f t="shared" si="49"/>
        <v>0</v>
      </c>
      <c r="Q190" s="265">
        <f t="shared" si="49"/>
        <v>1.1110114737481754E-2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7.4899020866887548E-3</v>
      </c>
      <c r="K193" s="263">
        <f t="shared" si="50"/>
        <v>7.4899020866887548E-3</v>
      </c>
      <c r="L193" s="263">
        <f t="shared" si="50"/>
        <v>7.1588521389702618E-3</v>
      </c>
      <c r="M193" s="263">
        <f t="shared" si="50"/>
        <v>7.1588521389702618E-3</v>
      </c>
      <c r="N193" s="263">
        <f t="shared" si="50"/>
        <v>6.0058464100818231E-3</v>
      </c>
      <c r="O193" s="263">
        <f t="shared" si="50"/>
        <v>5.2162373163696192E-3</v>
      </c>
      <c r="P193" s="263">
        <f t="shared" si="50"/>
        <v>4.8333867282809636E-3</v>
      </c>
      <c r="Q193" s="263">
        <f t="shared" si="50"/>
        <v>4.8406476983128164E-3</v>
      </c>
      <c r="R193" s="263">
        <f t="shared" si="50"/>
        <v>-4.6007649336606993E-3</v>
      </c>
      <c r="S193" s="263">
        <f t="shared" si="50"/>
        <v>-4.535721131582556E-3</v>
      </c>
      <c r="T193" s="263">
        <f t="shared" si="50"/>
        <v>-4.6007649336606993E-3</v>
      </c>
      <c r="U193" s="263">
        <f t="shared" si="50"/>
        <v>-4.6007649336606993E-3</v>
      </c>
      <c r="V193" s="263">
        <f t="shared" si="50"/>
        <v>-4.535721131582556E-3</v>
      </c>
      <c r="W193" s="263">
        <f t="shared" si="50"/>
        <v>-4.535721131582556E-3</v>
      </c>
      <c r="X193" s="263">
        <f t="shared" si="50"/>
        <v>-4.4793498364481639E-3</v>
      </c>
      <c r="Y193" s="263">
        <f t="shared" si="50"/>
        <v>-4.4793498364481639E-3</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4.6361398725210362E-2</v>
      </c>
      <c r="K195" s="264">
        <f t="shared" si="52"/>
        <v>4.6361398725210362E-2</v>
      </c>
      <c r="L195" s="264">
        <f t="shared" si="52"/>
        <v>4.4312247955747848E-2</v>
      </c>
      <c r="M195" s="264">
        <f t="shared" si="52"/>
        <v>4.4312247955747848E-2</v>
      </c>
      <c r="N195" s="264">
        <f t="shared" si="52"/>
        <v>3.717531108918317E-2</v>
      </c>
      <c r="O195" s="264">
        <f t="shared" si="52"/>
        <v>3.2287746257634427E-2</v>
      </c>
      <c r="P195" s="264">
        <f t="shared" si="52"/>
        <v>2.9917957098694121E-2</v>
      </c>
      <c r="Q195" s="264">
        <f t="shared" si="52"/>
        <v>4.7587020415173674E-2</v>
      </c>
      <c r="R195" s="264">
        <f t="shared" si="52"/>
        <v>-2.8478062204509737E-2</v>
      </c>
      <c r="S195" s="264">
        <f t="shared" si="52"/>
        <v>-2.8075450580506301E-2</v>
      </c>
      <c r="T195" s="264">
        <f t="shared" si="52"/>
        <v>-2.8478062204509737E-2</v>
      </c>
      <c r="U195" s="264">
        <f t="shared" si="52"/>
        <v>-2.8478062204509737E-2</v>
      </c>
      <c r="V195" s="264">
        <f t="shared" si="52"/>
        <v>-2.8075450580506301E-2</v>
      </c>
      <c r="W195" s="264">
        <f t="shared" si="52"/>
        <v>-2.8075450580506301E-2</v>
      </c>
      <c r="X195" s="264">
        <f t="shared" si="52"/>
        <v>-2.7726520506369992E-2</v>
      </c>
      <c r="Y195" s="264">
        <f t="shared" si="52"/>
        <v>-2.7726520506369992E-2</v>
      </c>
      <c r="Z195" s="256"/>
      <c r="AA195" s="256"/>
    </row>
    <row r="196" spans="3:27" x14ac:dyDescent="0.25">
      <c r="D196" s="27"/>
      <c r="E196" s="27"/>
      <c r="F196" s="181" t="s">
        <v>193</v>
      </c>
      <c r="G196" t="s">
        <v>269</v>
      </c>
      <c r="H196" s="256"/>
      <c r="I196" s="256"/>
      <c r="J196" s="264">
        <f t="shared" ref="J196:Y196" si="53">hundred * $H33 * J58 / $H46 * J96 / hours_in_year</f>
        <v>6.5902399007704438E-3</v>
      </c>
      <c r="K196" s="264">
        <f t="shared" si="53"/>
        <v>6.5902399007704438E-3</v>
      </c>
      <c r="L196" s="264">
        <f t="shared" si="53"/>
        <v>6.2989545742933783E-3</v>
      </c>
      <c r="M196" s="264">
        <f t="shared" si="53"/>
        <v>6.2989545742933783E-3</v>
      </c>
      <c r="N196" s="264">
        <f t="shared" si="53"/>
        <v>5.284444067695182E-3</v>
      </c>
      <c r="O196" s="264">
        <f t="shared" si="53"/>
        <v>4.5896801982660317E-3</v>
      </c>
      <c r="P196" s="264">
        <f t="shared" si="53"/>
        <v>4.2528163524569703E-3</v>
      </c>
      <c r="Q196" s="264">
        <f t="shared" si="53"/>
        <v>6.7644611535052912E-3</v>
      </c>
      <c r="R196" s="264">
        <f t="shared" si="53"/>
        <v>-4.0481363159288767E-3</v>
      </c>
      <c r="S196" s="264">
        <f t="shared" si="53"/>
        <v>-3.9909053595302609E-3</v>
      </c>
      <c r="T196" s="264">
        <f t="shared" si="53"/>
        <v>-4.0481363159288767E-3</v>
      </c>
      <c r="U196" s="264">
        <f t="shared" si="53"/>
        <v>-4.0481363159288767E-3</v>
      </c>
      <c r="V196" s="264">
        <f t="shared" si="53"/>
        <v>-3.9909053595302609E-3</v>
      </c>
      <c r="W196" s="264">
        <f t="shared" si="53"/>
        <v>-3.9909053595302609E-3</v>
      </c>
      <c r="X196" s="264">
        <f t="shared" si="53"/>
        <v>-3.9413051973181245E-3</v>
      </c>
      <c r="Y196" s="264">
        <f t="shared" si="53"/>
        <v>-3.9413051973181245E-3</v>
      </c>
      <c r="Z196" s="256"/>
      <c r="AA196" s="256"/>
    </row>
    <row r="197" spans="3:27" x14ac:dyDescent="0.25">
      <c r="D197" s="27"/>
      <c r="E197" s="27"/>
      <c r="F197" s="181" t="s">
        <v>194</v>
      </c>
      <c r="G197" t="s">
        <v>269</v>
      </c>
      <c r="H197" s="256"/>
      <c r="I197" s="256"/>
      <c r="J197" s="264">
        <f t="shared" ref="J197:Y197" si="54">hundred * $H34 * J59 / $H47 * J97 / hours_in_year</f>
        <v>6.3681450701540604E-2</v>
      </c>
      <c r="K197" s="264">
        <f t="shared" si="54"/>
        <v>6.3681450701540604E-2</v>
      </c>
      <c r="L197" s="264">
        <f t="shared" si="54"/>
        <v>6.0866762247488597E-2</v>
      </c>
      <c r="M197" s="264">
        <f t="shared" si="54"/>
        <v>6.0866762247488597E-2</v>
      </c>
      <c r="N197" s="264">
        <f t="shared" si="54"/>
        <v>5.1063552988812717E-2</v>
      </c>
      <c r="O197" s="264">
        <f t="shared" si="54"/>
        <v>4.4350053667628411E-2</v>
      </c>
      <c r="P197" s="264">
        <f t="shared" si="54"/>
        <v>4.1094940240344352E-2</v>
      </c>
      <c r="Q197" s="264">
        <f t="shared" si="54"/>
        <v>5.2160339562404026E-2</v>
      </c>
      <c r="R197" s="264">
        <f t="shared" si="54"/>
        <v>-3.9117118210795852E-2</v>
      </c>
      <c r="S197" s="264">
        <f t="shared" si="54"/>
        <v>-3.8564095804422674E-2</v>
      </c>
      <c r="T197" s="264">
        <f t="shared" si="54"/>
        <v>-3.9117118210795852E-2</v>
      </c>
      <c r="U197" s="264">
        <f t="shared" si="54"/>
        <v>-3.9117118210795852E-2</v>
      </c>
      <c r="V197" s="264">
        <f t="shared" si="54"/>
        <v>-3.8564095804422674E-2</v>
      </c>
      <c r="W197" s="264">
        <f t="shared" si="54"/>
        <v>-3.8564095804422674E-2</v>
      </c>
      <c r="X197" s="264">
        <f t="shared" si="54"/>
        <v>-3.808480971889925E-2</v>
      </c>
      <c r="Y197" s="264">
        <f t="shared" si="54"/>
        <v>-3.808480971889925E-2</v>
      </c>
      <c r="Z197" s="256"/>
      <c r="AA197" s="256"/>
    </row>
    <row r="198" spans="3:27" x14ac:dyDescent="0.25">
      <c r="D198" s="27"/>
      <c r="E198" s="27"/>
      <c r="F198" s="181" t="s">
        <v>195</v>
      </c>
      <c r="G198" t="s">
        <v>269</v>
      </c>
      <c r="H198" s="256"/>
      <c r="I198" s="256"/>
      <c r="J198" s="264">
        <f t="shared" ref="J198:Y198" si="55">hundred * $H35 * J60 / $H48 * J98 / hours_in_year</f>
        <v>5.5488151754937549E-2</v>
      </c>
      <c r="K198" s="264">
        <f t="shared" si="55"/>
        <v>5.5488151754937549E-2</v>
      </c>
      <c r="L198" s="264">
        <f t="shared" si="55"/>
        <v>5.30356030400332E-2</v>
      </c>
      <c r="M198" s="264">
        <f t="shared" si="55"/>
        <v>5.30356030400332E-2</v>
      </c>
      <c r="N198" s="264">
        <f t="shared" si="55"/>
        <v>4.4493681380926645E-2</v>
      </c>
      <c r="O198" s="264">
        <f t="shared" si="55"/>
        <v>3.864394546824379E-2</v>
      </c>
      <c r="P198" s="264">
        <f t="shared" si="55"/>
        <v>3.5807637158007652E-2</v>
      </c>
      <c r="Q198" s="264">
        <f t="shared" si="55"/>
        <v>4.544935464476986E-2</v>
      </c>
      <c r="R198" s="264">
        <f t="shared" si="55"/>
        <v>-3.4084283061785854E-2</v>
      </c>
      <c r="S198" s="264">
        <f t="shared" si="55"/>
        <v>-3.360241289597362E-2</v>
      </c>
      <c r="T198" s="264">
        <f t="shared" si="55"/>
        <v>-3.4084283061785854E-2</v>
      </c>
      <c r="U198" s="264">
        <f t="shared" si="55"/>
        <v>-3.4084283061785854E-2</v>
      </c>
      <c r="V198" s="264">
        <f t="shared" si="55"/>
        <v>-3.360241289597362E-2</v>
      </c>
      <c r="W198" s="264">
        <f t="shared" si="55"/>
        <v>-3.360241289597362E-2</v>
      </c>
      <c r="X198" s="264">
        <f t="shared" si="55"/>
        <v>-3.3184792085603008E-2</v>
      </c>
      <c r="Y198" s="264">
        <f t="shared" si="55"/>
        <v>-3.3184792085603008E-2</v>
      </c>
      <c r="Z198" s="256"/>
      <c r="AA198" s="256"/>
    </row>
    <row r="199" spans="3:27" x14ac:dyDescent="0.25">
      <c r="D199" s="27"/>
      <c r="E199" s="27"/>
      <c r="F199" s="181" t="s">
        <v>196</v>
      </c>
      <c r="G199" t="s">
        <v>269</v>
      </c>
      <c r="H199" s="256"/>
      <c r="I199" s="256"/>
      <c r="J199" s="264">
        <f t="shared" ref="J199:Y199" si="56">hundred * $H36 * J61 / $H49 * J99 / hours_in_year</f>
        <v>0</v>
      </c>
      <c r="K199" s="264">
        <f t="shared" si="56"/>
        <v>0</v>
      </c>
      <c r="L199" s="264">
        <f t="shared" si="56"/>
        <v>0</v>
      </c>
      <c r="M199" s="264">
        <f t="shared" si="56"/>
        <v>0</v>
      </c>
      <c r="N199" s="264">
        <f t="shared" si="56"/>
        <v>0</v>
      </c>
      <c r="O199" s="264">
        <f t="shared" si="56"/>
        <v>0</v>
      </c>
      <c r="P199" s="264">
        <f t="shared" si="56"/>
        <v>0</v>
      </c>
      <c r="Q199" s="264">
        <f t="shared" si="56"/>
        <v>0</v>
      </c>
      <c r="R199" s="264">
        <f t="shared" si="56"/>
        <v>0</v>
      </c>
      <c r="S199" s="264">
        <f t="shared" si="56"/>
        <v>0</v>
      </c>
      <c r="T199" s="264">
        <f t="shared" si="56"/>
        <v>0</v>
      </c>
      <c r="U199" s="264">
        <f t="shared" si="56"/>
        <v>0</v>
      </c>
      <c r="V199" s="264">
        <f t="shared" si="56"/>
        <v>0</v>
      </c>
      <c r="W199" s="264">
        <f t="shared" si="56"/>
        <v>0</v>
      </c>
      <c r="X199" s="264">
        <f t="shared" si="56"/>
        <v>0</v>
      </c>
      <c r="Y199" s="264">
        <f t="shared" si="56"/>
        <v>0</v>
      </c>
      <c r="Z199" s="256"/>
      <c r="AA199" s="256"/>
    </row>
    <row r="200" spans="3:27" x14ac:dyDescent="0.25">
      <c r="D200" s="27"/>
      <c r="E200" s="27"/>
      <c r="F200" s="181" t="s">
        <v>197</v>
      </c>
      <c r="G200" t="s">
        <v>269</v>
      </c>
      <c r="H200" s="256"/>
      <c r="I200" s="256"/>
      <c r="J200" s="264">
        <f t="shared" ref="J200:Y200" si="57">hundred * $H37 * J62 / $H50 * J100 / hours_in_year</f>
        <v>0.23588722195539222</v>
      </c>
      <c r="K200" s="264">
        <f t="shared" si="57"/>
        <v>0.23588722195539222</v>
      </c>
      <c r="L200" s="264">
        <f t="shared" si="57"/>
        <v>0.22546112404490318</v>
      </c>
      <c r="M200" s="264">
        <f t="shared" si="57"/>
        <v>0.22546112404490318</v>
      </c>
      <c r="N200" s="264">
        <f t="shared" si="57"/>
        <v>0.18914832380556298</v>
      </c>
      <c r="O200" s="264">
        <f t="shared" si="57"/>
        <v>0.16428034911234096</v>
      </c>
      <c r="P200" s="264">
        <f t="shared" si="57"/>
        <v>0.15222284013519141</v>
      </c>
      <c r="Q200" s="264">
        <f t="shared" si="57"/>
        <v>0.1932110129414461</v>
      </c>
      <c r="R200" s="264">
        <f t="shared" si="57"/>
        <v>-0.14489664170640645</v>
      </c>
      <c r="S200" s="264">
        <f t="shared" si="57"/>
        <v>-0.1428481500705949</v>
      </c>
      <c r="T200" s="264">
        <f t="shared" si="57"/>
        <v>-0.14489664170640645</v>
      </c>
      <c r="U200" s="264">
        <f t="shared" si="57"/>
        <v>-0.14489664170640645</v>
      </c>
      <c r="V200" s="264">
        <f t="shared" si="57"/>
        <v>-0.1428481500705949</v>
      </c>
      <c r="W200" s="264">
        <f t="shared" si="57"/>
        <v>-0.1428481500705949</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9.2173672990240443E-2</v>
      </c>
      <c r="K201" s="264">
        <f t="shared" si="58"/>
        <v>9.2173672990240443E-2</v>
      </c>
      <c r="L201" s="264">
        <f t="shared" si="58"/>
        <v>8.8099642479391574E-2</v>
      </c>
      <c r="M201" s="264">
        <f t="shared" si="58"/>
        <v>8.8099642479391574E-2</v>
      </c>
      <c r="N201" s="264">
        <f t="shared" si="58"/>
        <v>7.3910301713600454E-2</v>
      </c>
      <c r="O201" s="264">
        <f t="shared" si="58"/>
        <v>6.419306248248989E-2</v>
      </c>
      <c r="P201" s="264">
        <f t="shared" si="58"/>
        <v>0</v>
      </c>
      <c r="Q201" s="264">
        <f t="shared" si="58"/>
        <v>7.5497810255893208E-2</v>
      </c>
      <c r="R201" s="264">
        <f t="shared" si="58"/>
        <v>-5.6618817922049147E-2</v>
      </c>
      <c r="S201" s="264">
        <f t="shared" si="58"/>
        <v>0</v>
      </c>
      <c r="T201" s="264">
        <f t="shared" si="58"/>
        <v>-5.6618817922049147E-2</v>
      </c>
      <c r="U201" s="264">
        <f t="shared" si="58"/>
        <v>-5.6618817922049147E-2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0.23915611919071239</v>
      </c>
      <c r="K202" s="265">
        <f t="shared" si="59"/>
        <v>0.23915611919071239</v>
      </c>
      <c r="L202" s="265">
        <f t="shared" si="59"/>
        <v>0.22858553764795089</v>
      </c>
      <c r="M202" s="265">
        <f t="shared" si="59"/>
        <v>0.22858553764795089</v>
      </c>
      <c r="N202" s="265">
        <f t="shared" si="59"/>
        <v>0.1917695189157855</v>
      </c>
      <c r="O202" s="265">
        <f t="shared" si="59"/>
        <v>0</v>
      </c>
      <c r="P202" s="265">
        <f t="shared" si="59"/>
        <v>0</v>
      </c>
      <c r="Q202" s="265">
        <f t="shared" si="59"/>
        <v>0.19588850831742347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6.9545984767105102E-4</v>
      </c>
      <c r="K212" s="264">
        <f t="shared" si="62"/>
        <v>6.9545984767105102E-4</v>
      </c>
      <c r="L212" s="264">
        <f t="shared" si="62"/>
        <v>6.6472086823619479E-4</v>
      </c>
      <c r="M212" s="264">
        <f t="shared" si="62"/>
        <v>6.6472086823619479E-4</v>
      </c>
      <c r="N212" s="264">
        <f t="shared" si="62"/>
        <v>5.5766083203068737E-4</v>
      </c>
      <c r="O212" s="264">
        <f t="shared" si="62"/>
        <v>4.843432620976019E-4</v>
      </c>
      <c r="P212" s="264">
        <f t="shared" si="62"/>
        <v>4.487944380153611E-4</v>
      </c>
      <c r="Q212" s="264">
        <f t="shared" si="62"/>
        <v>4.9731783296675638E-4</v>
      </c>
      <c r="R212" s="264">
        <f t="shared" si="62"/>
        <v>-4.271948074755847E-4</v>
      </c>
      <c r="S212" s="264">
        <f t="shared" si="62"/>
        <v>-4.2115529558855959E-4</v>
      </c>
      <c r="T212" s="264">
        <f t="shared" si="62"/>
        <v>-4.271948074755847E-4</v>
      </c>
      <c r="U212" s="264">
        <f t="shared" si="62"/>
        <v>-4.271948074755847E-4</v>
      </c>
      <c r="V212" s="264">
        <f t="shared" si="62"/>
        <v>-4.2115529558855959E-4</v>
      </c>
      <c r="W212" s="264">
        <f t="shared" si="62"/>
        <v>-4.2115529558855959E-4</v>
      </c>
      <c r="X212" s="264">
        <f t="shared" si="62"/>
        <v>-4.1592105195313768E-4</v>
      </c>
      <c r="Y212" s="264">
        <f t="shared" si="62"/>
        <v>-4.1592105195313768E-4</v>
      </c>
      <c r="Z212" s="256"/>
      <c r="AA212" s="256"/>
    </row>
    <row r="213" spans="3:27" x14ac:dyDescent="0.25">
      <c r="E213" s="27"/>
      <c r="F213" s="181" t="s">
        <v>193</v>
      </c>
      <c r="G213" t="s">
        <v>269</v>
      </c>
      <c r="H213" s="256"/>
      <c r="I213" s="256"/>
      <c r="J213" s="264">
        <f t="shared" ref="J213:Y213" si="63">hundred * $H21 * J58 / $H46 * J108 * (1 - J70) / hours_in_year</f>
        <v>9.8859123398561792E-5</v>
      </c>
      <c r="K213" s="264">
        <f t="shared" si="63"/>
        <v>9.8859123398561792E-5</v>
      </c>
      <c r="L213" s="264">
        <f t="shared" si="63"/>
        <v>9.4489599304147564E-5</v>
      </c>
      <c r="M213" s="264">
        <f t="shared" si="63"/>
        <v>9.4489599304147564E-5</v>
      </c>
      <c r="N213" s="264">
        <f t="shared" si="63"/>
        <v>7.9271091196543827E-5</v>
      </c>
      <c r="O213" s="264">
        <f t="shared" si="63"/>
        <v>6.8849050704098449E-5</v>
      </c>
      <c r="P213" s="264">
        <f t="shared" si="63"/>
        <v>2.1052617501047062E-5</v>
      </c>
      <c r="Q213" s="264">
        <f t="shared" si="63"/>
        <v>7.0693376738006049E-5</v>
      </c>
      <c r="R213" s="264">
        <f t="shared" si="63"/>
        <v>-6.0725438469064929E-5</v>
      </c>
      <c r="S213" s="264">
        <f t="shared" si="63"/>
        <v>-5.9866926143866085E-5</v>
      </c>
      <c r="T213" s="264">
        <f t="shared" si="63"/>
        <v>-6.0725438469064929E-5</v>
      </c>
      <c r="U213" s="264">
        <f t="shared" si="63"/>
        <v>-6.0725438469064929E-5</v>
      </c>
      <c r="V213" s="264">
        <f t="shared" si="63"/>
        <v>-5.9866926143866085E-5</v>
      </c>
      <c r="W213" s="264">
        <f t="shared" si="63"/>
        <v>-5.9866926143866085E-5</v>
      </c>
      <c r="X213" s="264">
        <f t="shared" si="63"/>
        <v>-1.9510551102468938E-5</v>
      </c>
      <c r="Y213" s="264">
        <f t="shared" si="63"/>
        <v>-1.9510551102468938E-5</v>
      </c>
      <c r="Z213" s="256"/>
      <c r="AA213" s="256"/>
    </row>
    <row r="214" spans="3:27" x14ac:dyDescent="0.25">
      <c r="E214" s="27"/>
      <c r="F214" s="181" t="s">
        <v>194</v>
      </c>
      <c r="G214" t="s">
        <v>269</v>
      </c>
      <c r="H214" s="256"/>
      <c r="I214" s="256"/>
      <c r="J214" s="264">
        <f t="shared" ref="J214:Y214" si="64">hundred * $H22 * J59 / $H47 * J109 * (1 - J71) / hours_in_year</f>
        <v>5.2109901849619212E-3</v>
      </c>
      <c r="K214" s="264">
        <f t="shared" si="64"/>
        <v>5.2109901849619212E-3</v>
      </c>
      <c r="L214" s="264">
        <f t="shared" si="64"/>
        <v>4.9806670100623306E-3</v>
      </c>
      <c r="M214" s="264">
        <f t="shared" si="64"/>
        <v>4.9806670100623306E-3</v>
      </c>
      <c r="N214" s="264">
        <f t="shared" si="64"/>
        <v>4.1784800833305881E-3</v>
      </c>
      <c r="O214" s="264">
        <f t="shared" si="64"/>
        <v>3.6291210677296191E-3</v>
      </c>
      <c r="P214" s="264">
        <f t="shared" si="64"/>
        <v>1.1097102563151981E-3</v>
      </c>
      <c r="Q214" s="264">
        <f t="shared" si="64"/>
        <v>3.7263378397397783E-3</v>
      </c>
      <c r="R214" s="264">
        <f t="shared" si="64"/>
        <v>-3.2009151301498387E-3</v>
      </c>
      <c r="S214" s="264">
        <f t="shared" si="64"/>
        <v>-3.1556618530977684E-3</v>
      </c>
      <c r="T214" s="264">
        <f t="shared" si="64"/>
        <v>-3.2009151301498387E-3</v>
      </c>
      <c r="U214" s="264">
        <f t="shared" si="64"/>
        <v>-3.2009151301498387E-3</v>
      </c>
      <c r="V214" s="264">
        <f t="shared" si="64"/>
        <v>-3.1556618530977684E-3</v>
      </c>
      <c r="W214" s="264">
        <f t="shared" si="64"/>
        <v>-3.1556618530977684E-3</v>
      </c>
      <c r="X214" s="264">
        <f t="shared" si="64"/>
        <v>-1.0284259742853708E-3</v>
      </c>
      <c r="Y214" s="264">
        <f t="shared" si="64"/>
        <v>-1.0284259742853708E-3</v>
      </c>
      <c r="Z214" s="256"/>
      <c r="AA214" s="256"/>
    </row>
    <row r="215" spans="3:27" x14ac:dyDescent="0.25">
      <c r="E215" s="27"/>
      <c r="F215" s="181" t="s">
        <v>195</v>
      </c>
      <c r="G215" t="s">
        <v>269</v>
      </c>
      <c r="H215" s="256"/>
      <c r="I215" s="256"/>
      <c r="J215" s="264">
        <f t="shared" ref="J215:Y215" si="65">hundred * $H23 * J60 / $H48 * J110 * (1 - J72) / hours_in_year</f>
        <v>8.6270271936873095E-4</v>
      </c>
      <c r="K215" s="264">
        <f t="shared" si="65"/>
        <v>8.6270271936873095E-4</v>
      </c>
      <c r="L215" s="264">
        <f t="shared" si="65"/>
        <v>8.2457168816991305E-4</v>
      </c>
      <c r="M215" s="264">
        <f t="shared" si="65"/>
        <v>8.2457168816991305E-4</v>
      </c>
      <c r="N215" s="264">
        <f t="shared" si="65"/>
        <v>6.917660565011639E-4</v>
      </c>
      <c r="O215" s="264">
        <f t="shared" si="65"/>
        <v>6.0081721571532258E-4</v>
      </c>
      <c r="P215" s="264">
        <f t="shared" si="65"/>
        <v>0</v>
      </c>
      <c r="Q215" s="264">
        <f t="shared" si="65"/>
        <v>6.1691188690151028E-4</v>
      </c>
      <c r="R215" s="264">
        <f t="shared" si="65"/>
        <v>-5.299258085762371E-4</v>
      </c>
      <c r="S215" s="264">
        <f t="shared" si="65"/>
        <v>-5.224339262683733E-4</v>
      </c>
      <c r="T215" s="264">
        <f t="shared" si="65"/>
        <v>-5.299258085762371E-4</v>
      </c>
      <c r="U215" s="264">
        <f t="shared" si="65"/>
        <v>-5.299258085762371E-4</v>
      </c>
      <c r="V215" s="264">
        <f t="shared" si="65"/>
        <v>-5.224339262683733E-4</v>
      </c>
      <c r="W215" s="264">
        <f t="shared" si="65"/>
        <v>-5.224339262683733E-4</v>
      </c>
      <c r="X215" s="264">
        <f t="shared" si="65"/>
        <v>0</v>
      </c>
      <c r="Y215" s="264">
        <f t="shared" si="65"/>
        <v>0</v>
      </c>
      <c r="Z215" s="256"/>
      <c r="AA215" s="256"/>
    </row>
    <row r="216" spans="3:27" x14ac:dyDescent="0.25">
      <c r="E216" s="27"/>
      <c r="F216" s="181" t="s">
        <v>196</v>
      </c>
      <c r="G216" t="s">
        <v>269</v>
      </c>
      <c r="H216" s="256"/>
      <c r="I216" s="256"/>
      <c r="J216" s="264">
        <f t="shared" ref="J216:Y216" si="66">hundred * $H24 * J61 / $H49 * J111 * (1 - J73) / hours_in_year</f>
        <v>0</v>
      </c>
      <c r="K216" s="264">
        <f t="shared" si="66"/>
        <v>0</v>
      </c>
      <c r="L216" s="264">
        <f t="shared" si="66"/>
        <v>0</v>
      </c>
      <c r="M216" s="264">
        <f t="shared" si="66"/>
        <v>0</v>
      </c>
      <c r="N216" s="264">
        <f t="shared" si="66"/>
        <v>0</v>
      </c>
      <c r="O216" s="264">
        <f t="shared" si="66"/>
        <v>0</v>
      </c>
      <c r="P216" s="264">
        <f t="shared" si="66"/>
        <v>0</v>
      </c>
      <c r="Q216" s="264">
        <f t="shared" si="66"/>
        <v>0</v>
      </c>
      <c r="R216" s="264">
        <f t="shared" si="66"/>
        <v>0</v>
      </c>
      <c r="S216" s="264">
        <f t="shared" si="66"/>
        <v>0</v>
      </c>
      <c r="T216" s="264">
        <f t="shared" si="66"/>
        <v>0</v>
      </c>
      <c r="U216" s="264">
        <f t="shared" si="66"/>
        <v>0</v>
      </c>
      <c r="V216" s="264">
        <f t="shared" si="66"/>
        <v>0</v>
      </c>
      <c r="W216" s="264">
        <f t="shared" si="66"/>
        <v>0</v>
      </c>
      <c r="X216" s="264">
        <f t="shared" si="66"/>
        <v>0</v>
      </c>
      <c r="Y216" s="264">
        <f t="shared" si="66"/>
        <v>0</v>
      </c>
      <c r="Z216" s="256"/>
      <c r="AA216" s="256"/>
    </row>
    <row r="217" spans="3:27" x14ac:dyDescent="0.25">
      <c r="E217" s="27"/>
      <c r="F217" s="181" t="s">
        <v>197</v>
      </c>
      <c r="G217" t="s">
        <v>269</v>
      </c>
      <c r="H217" s="256"/>
      <c r="I217" s="256"/>
      <c r="J217" s="264">
        <f t="shared" ref="J217:Y217" si="67">hundred * $H25 * J62 / $H50 * J112 * (1 - J74) / hours_in_year</f>
        <v>3.6674594739433547E-3</v>
      </c>
      <c r="K217" s="264">
        <f t="shared" si="67"/>
        <v>3.6674594739433547E-3</v>
      </c>
      <c r="L217" s="264">
        <f t="shared" si="67"/>
        <v>3.5053595889173016E-3</v>
      </c>
      <c r="M217" s="264">
        <f t="shared" si="67"/>
        <v>3.5053595889173016E-3</v>
      </c>
      <c r="N217" s="264">
        <f t="shared" si="67"/>
        <v>2.9407858822145063E-3</v>
      </c>
      <c r="O217" s="264">
        <f t="shared" si="67"/>
        <v>2.5541507409363256E-3</v>
      </c>
      <c r="P217" s="264">
        <f t="shared" si="67"/>
        <v>0</v>
      </c>
      <c r="Q217" s="264">
        <f t="shared" si="67"/>
        <v>2.6225712443108599E-3</v>
      </c>
      <c r="R217" s="264">
        <f t="shared" si="67"/>
        <v>-2.2527823125121542E-3</v>
      </c>
      <c r="S217" s="264">
        <f t="shared" si="67"/>
        <v>-2.2209333637018972E-3</v>
      </c>
      <c r="T217" s="264">
        <f t="shared" si="67"/>
        <v>-2.2527823125121542E-3</v>
      </c>
      <c r="U217" s="264">
        <f t="shared" si="67"/>
        <v>-2.2527823125121542E-3</v>
      </c>
      <c r="V217" s="264">
        <f t="shared" si="67"/>
        <v>-2.2209333637018972E-3</v>
      </c>
      <c r="W217" s="264">
        <f t="shared" si="67"/>
        <v>-2.2209333637018972E-3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3.7712402903253365E-4</v>
      </c>
      <c r="K218" s="264">
        <f t="shared" si="68"/>
        <v>3.7712402903253365E-4</v>
      </c>
      <c r="L218" s="264">
        <f t="shared" si="68"/>
        <v>3.604553344822419E-4</v>
      </c>
      <c r="M218" s="264">
        <f t="shared" si="68"/>
        <v>3.604553344822419E-4</v>
      </c>
      <c r="N218" s="264">
        <f t="shared" si="68"/>
        <v>3.0240034778905323E-4</v>
      </c>
      <c r="O218" s="264">
        <f t="shared" si="68"/>
        <v>2.6264274357274493E-4</v>
      </c>
      <c r="P218" s="264">
        <f t="shared" si="68"/>
        <v>0</v>
      </c>
      <c r="Q218" s="264">
        <f t="shared" si="68"/>
        <v>2.6967840847493788E-4</v>
      </c>
      <c r="R218" s="264">
        <f t="shared" si="68"/>
        <v>-2.3165309617295413E-4</v>
      </c>
      <c r="S218" s="264">
        <f t="shared" si="68"/>
        <v>0</v>
      </c>
      <c r="T218" s="264">
        <f t="shared" si="68"/>
        <v>-2.3165309617295413E-4</v>
      </c>
      <c r="U218" s="264">
        <f t="shared" si="68"/>
        <v>-2.3165309617295413E-4</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9.7849544572815275E-4</v>
      </c>
      <c r="K219" s="265">
        <f t="shared" si="69"/>
        <v>9.7849544572815275E-4</v>
      </c>
      <c r="L219" s="265">
        <f t="shared" si="69"/>
        <v>9.3524643360464474E-4</v>
      </c>
      <c r="M219" s="265">
        <f t="shared" si="69"/>
        <v>9.3524643360464474E-4</v>
      </c>
      <c r="N219" s="265">
        <f t="shared" si="69"/>
        <v>7.8461551192398737E-4</v>
      </c>
      <c r="O219" s="265">
        <f t="shared" si="69"/>
        <v>0</v>
      </c>
      <c r="P219" s="265">
        <f t="shared" si="69"/>
        <v>0</v>
      </c>
      <c r="Q219" s="265">
        <f t="shared" si="69"/>
        <v>6.9971434909860619E-4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6.1310164374514693E-4</v>
      </c>
      <c r="K224" s="264">
        <f t="shared" si="72"/>
        <v>6.1310164374514693E-4</v>
      </c>
      <c r="L224" s="264">
        <f t="shared" si="72"/>
        <v>5.8600285596944665E-4</v>
      </c>
      <c r="M224" s="264">
        <f t="shared" si="72"/>
        <v>5.8600285596944665E-4</v>
      </c>
      <c r="N224" s="264">
        <f t="shared" si="72"/>
        <v>4.9162115385275131E-4</v>
      </c>
      <c r="O224" s="264">
        <f t="shared" si="72"/>
        <v>4.2698604545374539E-4</v>
      </c>
      <c r="P224" s="264">
        <f t="shared" si="72"/>
        <v>3.9564700761997833E-4</v>
      </c>
      <c r="Q224" s="264">
        <f t="shared" si="72"/>
        <v>4.3842413314982908E-4</v>
      </c>
      <c r="R224" s="264">
        <f t="shared" si="72"/>
        <v>-3.7660526274775895E-4</v>
      </c>
      <c r="S224" s="264">
        <f t="shared" si="72"/>
        <v>-3.7128096591343624E-4</v>
      </c>
      <c r="T224" s="264">
        <f t="shared" si="72"/>
        <v>-3.7660526274775895E-4</v>
      </c>
      <c r="U224" s="264">
        <f t="shared" si="72"/>
        <v>-3.7660526274775895E-4</v>
      </c>
      <c r="V224" s="264">
        <f t="shared" si="72"/>
        <v>-3.7128096591343624E-4</v>
      </c>
      <c r="W224" s="264">
        <f t="shared" si="72"/>
        <v>-3.7128096591343624E-4</v>
      </c>
      <c r="X224" s="264">
        <f t="shared" si="72"/>
        <v>-3.6666657532368987E-4</v>
      </c>
      <c r="Y224" s="264">
        <f t="shared" si="72"/>
        <v>-3.6666657532368987E-4</v>
      </c>
      <c r="Z224" s="256"/>
      <c r="AA224" s="256"/>
    </row>
    <row r="225" spans="2:27" x14ac:dyDescent="0.25">
      <c r="C225" s="27"/>
      <c r="E225" s="27"/>
      <c r="F225" s="181" t="s">
        <v>193</v>
      </c>
      <c r="G225" t="s">
        <v>269</v>
      </c>
      <c r="H225" s="256"/>
      <c r="I225" s="256"/>
      <c r="J225" s="264">
        <f t="shared" ref="J225:Y225" si="73">hundred * $H33 * J58 / $H46 * J108 / hours_in_year</f>
        <v>8.715196320511531E-5</v>
      </c>
      <c r="K225" s="264">
        <f t="shared" si="73"/>
        <v>8.715196320511531E-5</v>
      </c>
      <c r="L225" s="264">
        <f t="shared" si="73"/>
        <v>8.3299889769616957E-5</v>
      </c>
      <c r="M225" s="264">
        <f t="shared" si="73"/>
        <v>8.3299889769616957E-5</v>
      </c>
      <c r="N225" s="264">
        <f t="shared" si="73"/>
        <v>6.9883597847996242E-5</v>
      </c>
      <c r="O225" s="264">
        <f t="shared" si="73"/>
        <v>6.0695763095932947E-5</v>
      </c>
      <c r="P225" s="264">
        <f t="shared" si="73"/>
        <v>5.6240941126302883E-5</v>
      </c>
      <c r="Q225" s="264">
        <f t="shared" si="73"/>
        <v>6.2321679138070219E-5</v>
      </c>
      <c r="R225" s="264">
        <f t="shared" si="73"/>
        <v>-5.3534170617048321E-5</v>
      </c>
      <c r="S225" s="264">
        <f t="shared" si="73"/>
        <v>-5.2777325603612221E-5</v>
      </c>
      <c r="T225" s="264">
        <f t="shared" si="73"/>
        <v>-5.3534170617048321E-5</v>
      </c>
      <c r="U225" s="264">
        <f t="shared" si="73"/>
        <v>-5.3534170617048321E-5</v>
      </c>
      <c r="V225" s="264">
        <f t="shared" si="73"/>
        <v>-5.2777325603612221E-5</v>
      </c>
      <c r="W225" s="264">
        <f t="shared" si="73"/>
        <v>-5.2777325603612221E-5</v>
      </c>
      <c r="X225" s="264">
        <f t="shared" si="73"/>
        <v>-5.2121393258634232E-5</v>
      </c>
      <c r="Y225" s="264">
        <f t="shared" si="73"/>
        <v>-5.2121393258634232E-5</v>
      </c>
      <c r="Z225" s="256"/>
      <c r="AA225" s="256"/>
    </row>
    <row r="226" spans="2:27" x14ac:dyDescent="0.25">
      <c r="C226" s="27"/>
      <c r="E226" s="27"/>
      <c r="F226" s="181" t="s">
        <v>194</v>
      </c>
      <c r="G226" t="s">
        <v>269</v>
      </c>
      <c r="H226" s="256"/>
      <c r="I226" s="256"/>
      <c r="J226" s="264">
        <f t="shared" ref="J226:Y226" si="74">hundred * $H34 * J59 / $H47 * J109 / hours_in_year</f>
        <v>4.5938908747053028E-3</v>
      </c>
      <c r="K226" s="264">
        <f t="shared" si="74"/>
        <v>4.5938908747053028E-3</v>
      </c>
      <c r="L226" s="264">
        <f t="shared" si="74"/>
        <v>4.3908431824532948E-3</v>
      </c>
      <c r="M226" s="264">
        <f t="shared" si="74"/>
        <v>4.3908431824532948E-3</v>
      </c>
      <c r="N226" s="264">
        <f t="shared" si="74"/>
        <v>3.6836533640660666E-3</v>
      </c>
      <c r="O226" s="264">
        <f t="shared" si="74"/>
        <v>3.1993509034724246E-3</v>
      </c>
      <c r="P226" s="264">
        <f t="shared" si="74"/>
        <v>2.9645315690352276E-3</v>
      </c>
      <c r="Q226" s="264">
        <f t="shared" si="74"/>
        <v>3.2850550069064713E-3</v>
      </c>
      <c r="R226" s="264">
        <f t="shared" si="74"/>
        <v>-2.821854251335331E-3</v>
      </c>
      <c r="S226" s="264">
        <f t="shared" si="74"/>
        <v>-2.7819599876501002E-3</v>
      </c>
      <c r="T226" s="264">
        <f t="shared" si="74"/>
        <v>-2.821854251335331E-3</v>
      </c>
      <c r="U226" s="264">
        <f t="shared" si="74"/>
        <v>-2.821854251335331E-3</v>
      </c>
      <c r="V226" s="264">
        <f t="shared" si="74"/>
        <v>-2.7819599876501002E-3</v>
      </c>
      <c r="W226" s="264">
        <f t="shared" si="74"/>
        <v>-2.7819599876501002E-3</v>
      </c>
      <c r="X226" s="264">
        <f t="shared" si="74"/>
        <v>-2.7473849591229003E-3</v>
      </c>
      <c r="Y226" s="264">
        <f t="shared" si="74"/>
        <v>-2.7473849591229003E-3</v>
      </c>
      <c r="Z226" s="256"/>
      <c r="AA226" s="256"/>
    </row>
    <row r="227" spans="2:27" x14ac:dyDescent="0.25">
      <c r="C227" s="27"/>
      <c r="E227" s="27"/>
      <c r="F227" s="181" t="s">
        <v>195</v>
      </c>
      <c r="G227" t="s">
        <v>269</v>
      </c>
      <c r="H227" s="256"/>
      <c r="I227" s="256"/>
      <c r="J227" s="264">
        <f t="shared" ref="J227:Y227" si="75">hundred * $H35 * J60 / $H48 * J110 / hours_in_year</f>
        <v>4.002837736783906E-3</v>
      </c>
      <c r="K227" s="264">
        <f t="shared" si="75"/>
        <v>4.002837736783906E-3</v>
      </c>
      <c r="L227" s="264">
        <f t="shared" si="75"/>
        <v>3.8259142993142758E-3</v>
      </c>
      <c r="M227" s="264">
        <f t="shared" si="75"/>
        <v>3.8259142993142758E-3</v>
      </c>
      <c r="N227" s="264">
        <f t="shared" si="75"/>
        <v>3.2097120060259436E-3</v>
      </c>
      <c r="O227" s="264">
        <f t="shared" si="75"/>
        <v>2.7877202308282164E-3</v>
      </c>
      <c r="P227" s="264">
        <f t="shared" si="75"/>
        <v>2.5831129123594274E-3</v>
      </c>
      <c r="Q227" s="264">
        <f t="shared" si="75"/>
        <v>2.8623975857719254E-3</v>
      </c>
      <c r="R227" s="264">
        <f t="shared" si="75"/>
        <v>-2.4587925558144127E-3</v>
      </c>
      <c r="S227" s="264">
        <f t="shared" si="75"/>
        <v>-2.4240311153457834E-3</v>
      </c>
      <c r="T227" s="264">
        <f t="shared" si="75"/>
        <v>-2.4587925558144127E-3</v>
      </c>
      <c r="U227" s="264">
        <f t="shared" si="75"/>
        <v>-2.4587925558144127E-3</v>
      </c>
      <c r="V227" s="264">
        <f t="shared" si="75"/>
        <v>-2.4240311153457834E-3</v>
      </c>
      <c r="W227" s="264">
        <f t="shared" si="75"/>
        <v>-2.4240311153457834E-3</v>
      </c>
      <c r="X227" s="264">
        <f t="shared" si="75"/>
        <v>-2.3939045336063038E-3</v>
      </c>
      <c r="Y227" s="264">
        <f t="shared" si="75"/>
        <v>-2.3939045336063038E-3</v>
      </c>
      <c r="Z227" s="256"/>
      <c r="AA227" s="256"/>
    </row>
    <row r="228" spans="2:27" x14ac:dyDescent="0.25">
      <c r="C228" s="27"/>
      <c r="E228" s="27"/>
      <c r="F228" s="181" t="s">
        <v>196</v>
      </c>
      <c r="G228" t="s">
        <v>269</v>
      </c>
      <c r="H228" s="256"/>
      <c r="I228" s="256"/>
      <c r="J228" s="264">
        <f t="shared" ref="J228:Y228" si="76">hundred * $H36 * J61 / $H49 * J111 / hours_in_year</f>
        <v>0</v>
      </c>
      <c r="K228" s="264">
        <f t="shared" si="76"/>
        <v>0</v>
      </c>
      <c r="L228" s="264">
        <f t="shared" si="76"/>
        <v>0</v>
      </c>
      <c r="M228" s="264">
        <f t="shared" si="76"/>
        <v>0</v>
      </c>
      <c r="N228" s="264">
        <f t="shared" si="76"/>
        <v>0</v>
      </c>
      <c r="O228" s="264">
        <f t="shared" si="76"/>
        <v>0</v>
      </c>
      <c r="P228" s="264">
        <f t="shared" si="76"/>
        <v>0</v>
      </c>
      <c r="Q228" s="264">
        <f t="shared" si="76"/>
        <v>0</v>
      </c>
      <c r="R228" s="264">
        <f t="shared" si="76"/>
        <v>0</v>
      </c>
      <c r="S228" s="264">
        <f t="shared" si="76"/>
        <v>0</v>
      </c>
      <c r="T228" s="264">
        <f t="shared" si="76"/>
        <v>0</v>
      </c>
      <c r="U228" s="264">
        <f t="shared" si="76"/>
        <v>0</v>
      </c>
      <c r="V228" s="264">
        <f t="shared" si="76"/>
        <v>0</v>
      </c>
      <c r="W228" s="264">
        <f t="shared" si="76"/>
        <v>0</v>
      </c>
      <c r="X228" s="264">
        <f t="shared" si="76"/>
        <v>0</v>
      </c>
      <c r="Y228" s="264">
        <f t="shared" si="76"/>
        <v>0</v>
      </c>
      <c r="Z228" s="256"/>
      <c r="AA228" s="256"/>
    </row>
    <row r="229" spans="2:27" x14ac:dyDescent="0.25">
      <c r="C229" s="27"/>
      <c r="E229" s="27"/>
      <c r="F229" s="181" t="s">
        <v>197</v>
      </c>
      <c r="G229" t="s">
        <v>269</v>
      </c>
      <c r="H229" s="256"/>
      <c r="I229" s="256"/>
      <c r="J229" s="264">
        <f t="shared" ref="J229:Y229" si="77">hundred * $H37 * J62 / $H50 * J112 / hours_in_year</f>
        <v>1.7016574598452808E-2</v>
      </c>
      <c r="K229" s="264">
        <f t="shared" si="77"/>
        <v>1.7016574598452808E-2</v>
      </c>
      <c r="L229" s="264">
        <f t="shared" si="77"/>
        <v>1.6264450463054917E-2</v>
      </c>
      <c r="M229" s="264">
        <f t="shared" si="77"/>
        <v>1.6264450463054917E-2</v>
      </c>
      <c r="N229" s="264">
        <f t="shared" si="77"/>
        <v>1.364489579184725E-2</v>
      </c>
      <c r="O229" s="264">
        <f t="shared" si="77"/>
        <v>1.1850954844254621E-2</v>
      </c>
      <c r="P229" s="264">
        <f t="shared" si="77"/>
        <v>1.0981142993996874E-2</v>
      </c>
      <c r="Q229" s="264">
        <f t="shared" si="77"/>
        <v>1.216841782046703E-2</v>
      </c>
      <c r="R229" s="264">
        <f t="shared" si="77"/>
        <v>-1.0452641275874719E-2</v>
      </c>
      <c r="S229" s="264">
        <f t="shared" si="77"/>
        <v>-1.0304865951522109E-2</v>
      </c>
      <c r="T229" s="264">
        <f t="shared" si="77"/>
        <v>-1.0452641275874719E-2</v>
      </c>
      <c r="U229" s="264">
        <f t="shared" si="77"/>
        <v>-1.0452641275874719E-2</v>
      </c>
      <c r="V229" s="264">
        <f t="shared" si="77"/>
        <v>-1.0304865951522109E-2</v>
      </c>
      <c r="W229" s="264">
        <f t="shared" si="77"/>
        <v>-1.0304865951522109E-2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6.64927997985593E-3</v>
      </c>
      <c r="K230" s="264">
        <f t="shared" si="78"/>
        <v>6.64927997985593E-3</v>
      </c>
      <c r="L230" s="264">
        <f t="shared" si="78"/>
        <v>6.355385111242221E-3</v>
      </c>
      <c r="M230" s="264">
        <f t="shared" si="78"/>
        <v>6.355385111242221E-3</v>
      </c>
      <c r="N230" s="264">
        <f t="shared" si="78"/>
        <v>5.331785894453731E-3</v>
      </c>
      <c r="O230" s="264">
        <f t="shared" si="78"/>
        <v>4.6307978337334485E-3</v>
      </c>
      <c r="P230" s="264">
        <f t="shared" si="78"/>
        <v>0</v>
      </c>
      <c r="Q230" s="264">
        <f t="shared" si="78"/>
        <v>4.7548474889599814E-3</v>
      </c>
      <c r="R230" s="264">
        <f t="shared" si="78"/>
        <v>-4.0844024142560904E-3</v>
      </c>
      <c r="S230" s="264">
        <f t="shared" si="78"/>
        <v>0</v>
      </c>
      <c r="T230" s="264">
        <f t="shared" si="78"/>
        <v>-4.0844024142560904E-3</v>
      </c>
      <c r="U230" s="264">
        <f t="shared" si="78"/>
        <v>-4.0844024142560904E-3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1.7252388277542306E-2</v>
      </c>
      <c r="K231" s="265">
        <f t="shared" si="79"/>
        <v>1.7252388277542306E-2</v>
      </c>
      <c r="L231" s="265">
        <f t="shared" si="79"/>
        <v>1.6489841294792029E-2</v>
      </c>
      <c r="M231" s="265">
        <f t="shared" si="79"/>
        <v>1.6489841294792029E-2</v>
      </c>
      <c r="N231" s="265">
        <f t="shared" si="79"/>
        <v>1.3833985144633966E-2</v>
      </c>
      <c r="O231" s="265">
        <f t="shared" si="79"/>
        <v>0</v>
      </c>
      <c r="P231" s="265">
        <f t="shared" si="79"/>
        <v>0</v>
      </c>
      <c r="Q231" s="265">
        <f t="shared" si="79"/>
        <v>1.2337046316075273E-2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163034359.7022475</v>
      </c>
    </row>
    <row r="21" spans="2:27" x14ac:dyDescent="0.25">
      <c r="C21" s="78"/>
      <c r="E21" t="s">
        <v>636</v>
      </c>
      <c r="G21" t="s">
        <v>356</v>
      </c>
      <c r="H21" s="110">
        <f>'Unit costs'!$H$123</f>
        <v>4113624612.9069428</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3.9632775239313169E-2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2.7410907991402849</v>
      </c>
      <c r="K42" s="91">
        <f t="shared" si="0"/>
        <v>0</v>
      </c>
      <c r="L42" s="91">
        <f t="shared" ref="L42:M42" si="1">L25 * $H$35 / days_in_year * hundred</f>
        <v>8.0372517770047711</v>
      </c>
      <c r="M42" s="91">
        <f t="shared" si="1"/>
        <v>0</v>
      </c>
      <c r="N42" s="91">
        <f t="shared" ref="N42:P42" si="2">N25 * $H$35 / days_in_year * hundred</f>
        <v>16.035423784337791</v>
      </c>
      <c r="O42" s="91">
        <f t="shared" si="2"/>
        <v>12.517371490661541</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115.55831635070064</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72.321326791768456</v>
      </c>
      <c r="Y43" s="111">
        <f t="shared" si="13"/>
        <v>72.321326791768456</v>
      </c>
    </row>
    <row r="44" spans="2:27" x14ac:dyDescent="0.25">
      <c r="D44"/>
      <c r="E44" s="78"/>
      <c r="F44" s="28" t="s">
        <v>552</v>
      </c>
      <c r="G44" s="28" t="s">
        <v>269</v>
      </c>
      <c r="H44" s="258"/>
      <c r="I44" s="258"/>
      <c r="J44" s="259"/>
      <c r="K44" s="259"/>
      <c r="L44" s="259"/>
      <c r="M44" s="259"/>
      <c r="N44" s="259"/>
      <c r="O44" s="259"/>
      <c r="P44" s="259"/>
      <c r="Q44" s="266">
        <f t="shared" ref="Q44" si="14">Q27*$H$35/ten</f>
        <v>1.1340982822850263</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South West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3.3720487178284042</v>
      </c>
      <c r="K24" s="268">
        <f>'Initial unit rates'!K154</f>
        <v>3.3720487178284042</v>
      </c>
      <c r="L24" s="268">
        <f>'Initial unit rates'!L154</f>
        <v>3.2230058413233489</v>
      </c>
      <c r="M24" s="268">
        <f>'Initial unit rates'!M154</f>
        <v>3.2230058413233489</v>
      </c>
      <c r="N24" s="268">
        <f>'Initial unit rates'!N154</f>
        <v>2.7039080687827837</v>
      </c>
      <c r="O24" s="268">
        <f>'Initial unit rates'!O154</f>
        <v>2.3484160608472027</v>
      </c>
      <c r="P24" s="268">
        <f>'Initial unit rates'!P154</f>
        <v>2.1760518804157152</v>
      </c>
      <c r="Q24" s="268">
        <f>'Initial unit rates'!Q154</f>
        <v>7.648319697857934</v>
      </c>
      <c r="R24" s="268">
        <f>'Initial unit rates'!R154</f>
        <v>-2.0713226042236688</v>
      </c>
      <c r="S24" s="268">
        <f>'Initial unit rates'!S154</f>
        <v>-2.0420390612798851</v>
      </c>
      <c r="T24" s="268">
        <f>'Initial unit rates'!T154</f>
        <v>-2.0713226042236688</v>
      </c>
      <c r="U24" s="268">
        <f>'Initial unit rates'!U154</f>
        <v>-2.0713226042236688</v>
      </c>
      <c r="V24" s="268">
        <f>'Initial unit rates'!V154</f>
        <v>-2.0420390612798851</v>
      </c>
      <c r="W24" s="268">
        <f>'Initial unit rates'!W154</f>
        <v>-2.0420390612798851</v>
      </c>
      <c r="X24" s="268">
        <f>'Initial unit rates'!X154</f>
        <v>-2.0166599907286051</v>
      </c>
      <c r="Y24" s="268">
        <f>'Initial unit rates'!Y154</f>
        <v>-2.0166599907286051</v>
      </c>
      <c r="Z24" s="256"/>
      <c r="AA24" s="256"/>
    </row>
    <row r="25" spans="3:27" x14ac:dyDescent="0.25">
      <c r="D25"/>
      <c r="F25" t="s">
        <v>193</v>
      </c>
      <c r="G25" t="s">
        <v>269</v>
      </c>
      <c r="H25" s="256"/>
      <c r="I25" s="256"/>
      <c r="J25" s="268">
        <f>'Initial unit rates'!J155</f>
        <v>0.47933433025372418</v>
      </c>
      <c r="K25" s="268">
        <f>'Initial unit rates'!K155</f>
        <v>0.47933433025372418</v>
      </c>
      <c r="L25" s="268">
        <f>'Initial unit rates'!L155</f>
        <v>0.45814799121570238</v>
      </c>
      <c r="M25" s="268">
        <f>'Initial unit rates'!M155</f>
        <v>0.45814799121570238</v>
      </c>
      <c r="N25" s="268">
        <f>'Initial unit rates'!N155</f>
        <v>0.38435861153640394</v>
      </c>
      <c r="O25" s="268">
        <f>'Initial unit rates'!O155</f>
        <v>0.3338256750952926</v>
      </c>
      <c r="P25" s="268">
        <f>'Initial unit rates'!P155</f>
        <v>0.10207699565844049</v>
      </c>
      <c r="Q25" s="268">
        <f>'Initial unit rates'!Q155</f>
        <v>1.0872032128586997</v>
      </c>
      <c r="R25" s="268">
        <f>'Initial unit rates'!R155</f>
        <v>-0.2944370370408973</v>
      </c>
      <c r="S25" s="268">
        <f>'Initial unit rates'!S155</f>
        <v>-0.29027440220997042</v>
      </c>
      <c r="T25" s="268">
        <f>'Initial unit rates'!T155</f>
        <v>-0.2944370370408973</v>
      </c>
      <c r="U25" s="268">
        <f>'Initial unit rates'!U155</f>
        <v>-0.2944370370408973</v>
      </c>
      <c r="V25" s="268">
        <f>'Initial unit rates'!V155</f>
        <v>-0.29027440220997042</v>
      </c>
      <c r="W25" s="268">
        <f>'Initial unit rates'!W155</f>
        <v>-0.29027440220997042</v>
      </c>
      <c r="X25" s="268">
        <f>'Initial unit rates'!X155</f>
        <v>-9.4600039167645117E-2</v>
      </c>
      <c r="Y25" s="268">
        <f>'Initial unit rates'!Y155</f>
        <v>-9.4600039167645117E-2</v>
      </c>
      <c r="Z25" s="256"/>
      <c r="AA25" s="256"/>
    </row>
    <row r="26" spans="3:27" x14ac:dyDescent="0.25">
      <c r="D26"/>
      <c r="F26" t="s">
        <v>194</v>
      </c>
      <c r="G26" t="s">
        <v>269</v>
      </c>
      <c r="H26" s="256"/>
      <c r="I26" s="256"/>
      <c r="J26" s="268">
        <f>'Initial unit rates'!J156</f>
        <v>1.0126438908252691</v>
      </c>
      <c r="K26" s="268">
        <f>'Initial unit rates'!K156</f>
        <v>1.0126438908252691</v>
      </c>
      <c r="L26" s="268">
        <f>'Initial unit rates'!L156</f>
        <v>0.96788553440950942</v>
      </c>
      <c r="M26" s="268">
        <f>'Initial unit rates'!M156</f>
        <v>0.96788553440950942</v>
      </c>
      <c r="N26" s="268">
        <f>'Initial unit rates'!N156</f>
        <v>0.81199775457851875</v>
      </c>
      <c r="O26" s="268">
        <f>'Initial unit rates'!O156</f>
        <v>0.70524164273177015</v>
      </c>
      <c r="P26" s="268">
        <f>'Initial unit rates'!P156</f>
        <v>0.21564832627907554</v>
      </c>
      <c r="Q26" s="268">
        <f>'Initial unit rates'!Q156</f>
        <v>2.1368100961300245</v>
      </c>
      <c r="R26" s="268">
        <f>'Initial unit rates'!R156</f>
        <v>-0.62202902645077451</v>
      </c>
      <c r="S26" s="268">
        <f>'Initial unit rates'!S156</f>
        <v>-0.61323502513431694</v>
      </c>
      <c r="T26" s="268">
        <f>'Initial unit rates'!T156</f>
        <v>-0.62202902645077451</v>
      </c>
      <c r="U26" s="268">
        <f>'Initial unit rates'!U156</f>
        <v>-0.62202902645077451</v>
      </c>
      <c r="V26" s="268">
        <f>'Initial unit rates'!V156</f>
        <v>-0.61323502513431694</v>
      </c>
      <c r="W26" s="268">
        <f>'Initial unit rates'!W156</f>
        <v>-0.61323502513431694</v>
      </c>
      <c r="X26" s="268">
        <f>'Initial unit rates'!X156</f>
        <v>-0.19985247391781763</v>
      </c>
      <c r="Y26" s="268">
        <f>'Initial unit rates'!Y156</f>
        <v>-0.19985247391781763</v>
      </c>
      <c r="Z26" s="256"/>
      <c r="AA26" s="256"/>
    </row>
    <row r="27" spans="3:27" x14ac:dyDescent="0.25">
      <c r="D27"/>
      <c r="F27" t="s">
        <v>195</v>
      </c>
      <c r="G27" t="s">
        <v>269</v>
      </c>
      <c r="H27" s="256"/>
      <c r="I27" s="256"/>
      <c r="J27" s="268">
        <f>'Initial unit rates'!J157</f>
        <v>0.16764772286238258</v>
      </c>
      <c r="K27" s="268">
        <f>'Initial unit rates'!K157</f>
        <v>0.16764772286238258</v>
      </c>
      <c r="L27" s="268">
        <f>'Initial unit rates'!L157</f>
        <v>0.16023777687826191</v>
      </c>
      <c r="M27" s="268">
        <f>'Initial unit rates'!M157</f>
        <v>0.16023777687826191</v>
      </c>
      <c r="N27" s="268">
        <f>'Initial unit rates'!N157</f>
        <v>0.13442985807529598</v>
      </c>
      <c r="O27" s="268">
        <f>'Initial unit rates'!O157</f>
        <v>0.11675590653625746</v>
      </c>
      <c r="P27" s="268">
        <f>'Initial unit rates'!P157</f>
        <v>0</v>
      </c>
      <c r="Q27" s="268">
        <f>'Initial unit rates'!Q157</f>
        <v>0.35375846341560557</v>
      </c>
      <c r="R27" s="268">
        <f>'Initial unit rates'!R157</f>
        <v>-0.10297968593262448</v>
      </c>
      <c r="S27" s="268">
        <f>'Initial unit rates'!S157</f>
        <v>-0.10152379970360531</v>
      </c>
      <c r="T27" s="268">
        <f>'Initial unit rates'!T157</f>
        <v>-0.10297968593262448</v>
      </c>
      <c r="U27" s="268">
        <f>'Initial unit rates'!U157</f>
        <v>-0.10297968593262448</v>
      </c>
      <c r="V27" s="268">
        <f>'Initial unit rates'!V157</f>
        <v>-0.10152379970360531</v>
      </c>
      <c r="W27" s="268">
        <f>'Initial unit rates'!W157</f>
        <v>-0.10152379970360531</v>
      </c>
      <c r="X27" s="268">
        <f>'Initial unit rates'!X157</f>
        <v>0</v>
      </c>
      <c r="Y27" s="268">
        <f>'Initial unit rates'!Y157</f>
        <v>0</v>
      </c>
      <c r="Z27" s="256"/>
      <c r="AA27" s="256"/>
    </row>
    <row r="28" spans="3:27" x14ac:dyDescent="0.25">
      <c r="D28"/>
      <c r="F28" t="s">
        <v>196</v>
      </c>
      <c r="G28" t="s">
        <v>269</v>
      </c>
      <c r="H28" s="256"/>
      <c r="I28" s="256"/>
      <c r="J28" s="268">
        <f>'Initial unit rates'!J158</f>
        <v>0</v>
      </c>
      <c r="K28" s="268">
        <f>'Initial unit rates'!K158</f>
        <v>0</v>
      </c>
      <c r="L28" s="268">
        <f>'Initial unit rates'!L158</f>
        <v>0</v>
      </c>
      <c r="M28" s="268">
        <f>'Initial unit rates'!M158</f>
        <v>0</v>
      </c>
      <c r="N28" s="268">
        <f>'Initial unit rates'!N158</f>
        <v>0</v>
      </c>
      <c r="O28" s="268">
        <f>'Initial unit rates'!O158</f>
        <v>0</v>
      </c>
      <c r="P28" s="268">
        <f>'Initial unit rates'!P158</f>
        <v>0</v>
      </c>
      <c r="Q28" s="268">
        <f>'Initial unit rates'!Q158</f>
        <v>0</v>
      </c>
      <c r="R28" s="268">
        <f>'Initial unit rates'!R158</f>
        <v>0</v>
      </c>
      <c r="S28" s="268">
        <f>'Initial unit rates'!S158</f>
        <v>0</v>
      </c>
      <c r="T28" s="268">
        <f>'Initial unit rates'!T158</f>
        <v>0</v>
      </c>
      <c r="U28" s="268">
        <f>'Initial unit rates'!U158</f>
        <v>0</v>
      </c>
      <c r="V28" s="268">
        <f>'Initial unit rates'!V158</f>
        <v>0</v>
      </c>
      <c r="W28" s="268">
        <f>'Initial unit rates'!W158</f>
        <v>0</v>
      </c>
      <c r="X28" s="268">
        <f>'Initial unit rates'!X158</f>
        <v>0</v>
      </c>
      <c r="Y28" s="268">
        <f>'Initial unit rates'!Y158</f>
        <v>0</v>
      </c>
      <c r="Z28" s="256"/>
      <c r="AA28" s="256"/>
    </row>
    <row r="29" spans="3:27" x14ac:dyDescent="0.25">
      <c r="D29"/>
      <c r="F29" t="s">
        <v>197</v>
      </c>
      <c r="G29" t="s">
        <v>269</v>
      </c>
      <c r="H29" s="256"/>
      <c r="I29" s="256"/>
      <c r="J29" s="268">
        <f>'Initial unit rates'!J159</f>
        <v>0.71269188759086699</v>
      </c>
      <c r="K29" s="268">
        <f>'Initial unit rates'!K159</f>
        <v>0.71269188759086699</v>
      </c>
      <c r="L29" s="268">
        <f>'Initial unit rates'!L159</f>
        <v>0.68119126056055324</v>
      </c>
      <c r="M29" s="268">
        <f>'Initial unit rates'!M159</f>
        <v>0.68119126056055324</v>
      </c>
      <c r="N29" s="268">
        <f>'Initial unit rates'!N159</f>
        <v>0.57147850065879191</v>
      </c>
      <c r="O29" s="268">
        <f>'Initial unit rates'!O159</f>
        <v>0.49634427474457138</v>
      </c>
      <c r="P29" s="268">
        <f>'Initial unit rates'!P159</f>
        <v>0</v>
      </c>
      <c r="Q29" s="268">
        <f>'Initial unit rates'!Q159</f>
        <v>1.5038724221137896</v>
      </c>
      <c r="R29" s="268">
        <f>'Initial unit rates'!R159</f>
        <v>-0.43777980098830771</v>
      </c>
      <c r="S29" s="268">
        <f>'Initial unit rates'!S159</f>
        <v>-0.43159064263314784</v>
      </c>
      <c r="T29" s="268">
        <f>'Initial unit rates'!T159</f>
        <v>-0.43777980098830771</v>
      </c>
      <c r="U29" s="268">
        <f>'Initial unit rates'!U159</f>
        <v>-0.43777980098830771</v>
      </c>
      <c r="V29" s="268">
        <f>'Initial unit rates'!V159</f>
        <v>-0.43159064263314784</v>
      </c>
      <c r="W29" s="268">
        <f>'Initial unit rates'!W159</f>
        <v>-0.43159064263314784</v>
      </c>
      <c r="X29" s="268">
        <f>'Initial unit rates'!X159</f>
        <v>0</v>
      </c>
      <c r="Y29" s="268">
        <f>'Initial unit rates'!Y159</f>
        <v>0</v>
      </c>
      <c r="Z29" s="256"/>
      <c r="AA29" s="256"/>
    </row>
    <row r="30" spans="3:27" x14ac:dyDescent="0.25">
      <c r="D30"/>
      <c r="F30" t="s">
        <v>198</v>
      </c>
      <c r="G30" t="s">
        <v>269</v>
      </c>
      <c r="H30" s="256"/>
      <c r="I30" s="256"/>
      <c r="J30" s="268">
        <f>'Initial unit rates'!J160</f>
        <v>7.3285945766178265E-2</v>
      </c>
      <c r="K30" s="268">
        <f>'Initial unit rates'!K160</f>
        <v>7.3285945766178265E-2</v>
      </c>
      <c r="L30" s="268">
        <f>'Initial unit rates'!L160</f>
        <v>7.0046743406308759E-2</v>
      </c>
      <c r="M30" s="268">
        <f>'Initial unit rates'!M160</f>
        <v>7.0046743406308759E-2</v>
      </c>
      <c r="N30" s="268">
        <f>'Initial unit rates'!N160</f>
        <v>5.8765005095525645E-2</v>
      </c>
      <c r="O30" s="268">
        <f>'Initial unit rates'!O160</f>
        <v>5.1038969621561715E-2</v>
      </c>
      <c r="P30" s="268">
        <f>'Initial unit rates'!P160</f>
        <v>0</v>
      </c>
      <c r="Q30" s="268">
        <f>'Initial unit rates'!Q160</f>
        <v>0.15464286136164329</v>
      </c>
      <c r="R30" s="268">
        <f>'Initial unit rates'!R160</f>
        <v>-4.5016798018017133E-2</v>
      </c>
      <c r="S30" s="268">
        <f>'Initial unit rates'!S160</f>
        <v>0</v>
      </c>
      <c r="T30" s="268">
        <f>'Initial unit rates'!T160</f>
        <v>-4.5016798018017133E-2</v>
      </c>
      <c r="U30" s="268">
        <f>'Initial unit rates'!U160</f>
        <v>-4.5016798018017133E-2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0.19014954934600459</v>
      </c>
      <c r="K31" s="268">
        <f>'Initial unit rates'!K161</f>
        <v>0.19014954934600459</v>
      </c>
      <c r="L31" s="268">
        <f>'Initial unit rates'!L161</f>
        <v>0.18174503382081975</v>
      </c>
      <c r="M31" s="268">
        <f>'Initial unit rates'!M161</f>
        <v>0.18174503382081975</v>
      </c>
      <c r="N31" s="268">
        <f>'Initial unit rates'!N161</f>
        <v>0.15247315320022484</v>
      </c>
      <c r="O31" s="268">
        <f>'Initial unit rates'!O161</f>
        <v>0</v>
      </c>
      <c r="P31" s="268">
        <f>'Initial unit rates'!P161</f>
        <v>0</v>
      </c>
      <c r="Q31" s="268">
        <f>'Initial unit rates'!Q161</f>
        <v>0.4012402390399904</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0.88464843727111842</v>
      </c>
      <c r="K36" s="267">
        <f>'Initial unit rates'!K164</f>
        <v>0.88464843727111842</v>
      </c>
      <c r="L36" s="267">
        <f>'Initial unit rates'!L164</f>
        <v>0.84554741625398999</v>
      </c>
      <c r="M36" s="267">
        <f>'Initial unit rates'!M164</f>
        <v>0.84554741625398999</v>
      </c>
      <c r="N36" s="267">
        <f>'Initial unit rates'!N164</f>
        <v>0.70936343088005793</v>
      </c>
      <c r="O36" s="267">
        <f>'Initial unit rates'!O164</f>
        <v>0.61610100331788664</v>
      </c>
      <c r="P36" s="267">
        <f>'Initial unit rates'!P164</f>
        <v>0.57088169730547822</v>
      </c>
      <c r="Q36" s="267">
        <f>'Initial unit rates'!Q164</f>
        <v>2.1360691556208904</v>
      </c>
      <c r="R36" s="267">
        <f>'Initial unit rates'!R164</f>
        <v>-0.54340623705189839</v>
      </c>
      <c r="S36" s="267">
        <f>'Initial unit rates'!S164</f>
        <v>-0.53572377375710256</v>
      </c>
      <c r="T36" s="267">
        <f>'Initial unit rates'!T164</f>
        <v>-0.54340623705189839</v>
      </c>
      <c r="U36" s="267">
        <f>'Initial unit rates'!U164</f>
        <v>-0.54340623705189839</v>
      </c>
      <c r="V36" s="267">
        <f>'Initial unit rates'!V164</f>
        <v>-0.53572377375710256</v>
      </c>
      <c r="W36" s="267">
        <f>'Initial unit rates'!W164</f>
        <v>-0.53572377375710256</v>
      </c>
      <c r="X36" s="267">
        <f>'Initial unit rates'!X164</f>
        <v>-0.52906563890161262</v>
      </c>
      <c r="Y36" s="267">
        <f>'Initial unit rates'!Y164</f>
        <v>-0.52906563890161262</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2.9727217446307317</v>
      </c>
      <c r="K38" s="268">
        <f>'Initial unit rates'!K166</f>
        <v>2.9727217446307317</v>
      </c>
      <c r="L38" s="268">
        <f>'Initial unit rates'!L166</f>
        <v>2.8413289217671811</v>
      </c>
      <c r="M38" s="268">
        <f>'Initial unit rates'!M166</f>
        <v>2.8413289217671811</v>
      </c>
      <c r="N38" s="268">
        <f>'Initial unit rates'!N166</f>
        <v>2.3837040873862323</v>
      </c>
      <c r="O38" s="268">
        <f>'Initial unit rates'!O166</f>
        <v>2.0703103880469449</v>
      </c>
      <c r="P38" s="268">
        <f>'Initial unit rates'!P166</f>
        <v>1.9183580320637497</v>
      </c>
      <c r="Q38" s="268">
        <f>'Initial unit rates'!Q166</f>
        <v>6.7425853474477675</v>
      </c>
      <c r="R38" s="268">
        <f>'Initial unit rates'!R166</f>
        <v>-1.8260310751637827</v>
      </c>
      <c r="S38" s="268">
        <f>'Initial unit rates'!S166</f>
        <v>-1.800215367220845</v>
      </c>
      <c r="T38" s="268">
        <f>'Initial unit rates'!T166</f>
        <v>-1.8260310751637827</v>
      </c>
      <c r="U38" s="268">
        <f>'Initial unit rates'!U166</f>
        <v>-1.8260310751637827</v>
      </c>
      <c r="V38" s="268">
        <f>'Initial unit rates'!V166</f>
        <v>-1.800215367220845</v>
      </c>
      <c r="W38" s="268">
        <f>'Initial unit rates'!W166</f>
        <v>-1.800215367220845</v>
      </c>
      <c r="X38" s="268">
        <f>'Initial unit rates'!X166</f>
        <v>-1.7778417536702993</v>
      </c>
      <c r="Y38" s="268">
        <f>'Initial unit rates'!Y166</f>
        <v>-1.7778417536702993</v>
      </c>
      <c r="Z38" s="256"/>
      <c r="AA38" s="256"/>
    </row>
    <row r="39" spans="4:27" x14ac:dyDescent="0.25">
      <c r="D39"/>
      <c r="F39" t="s">
        <v>193</v>
      </c>
      <c r="G39" t="s">
        <v>269</v>
      </c>
      <c r="H39" s="256"/>
      <c r="I39" s="256"/>
      <c r="J39" s="268">
        <f>'Initial unit rates'!J167</f>
        <v>0.42257028463423446</v>
      </c>
      <c r="K39" s="268">
        <f>'Initial unit rates'!K167</f>
        <v>0.42257028463423446</v>
      </c>
      <c r="L39" s="268">
        <f>'Initial unit rates'!L167</f>
        <v>0.40389288818546487</v>
      </c>
      <c r="M39" s="268">
        <f>'Initial unit rates'!M167</f>
        <v>0.40389288818546487</v>
      </c>
      <c r="N39" s="268">
        <f>'Initial unit rates'!N167</f>
        <v>0.33884184300462056</v>
      </c>
      <c r="O39" s="268">
        <f>'Initial unit rates'!O167</f>
        <v>0.29429315123029898</v>
      </c>
      <c r="P39" s="268">
        <f>'Initial unit rates'!P167</f>
        <v>0.27269323175090698</v>
      </c>
      <c r="Q39" s="268">
        <f>'Initial unit rates'!Q167</f>
        <v>0.95845371824248826</v>
      </c>
      <c r="R39" s="268">
        <f>'Initial unit rates'!R167</f>
        <v>-0.25956902040246871</v>
      </c>
      <c r="S39" s="268">
        <f>'Initial unit rates'!S167</f>
        <v>-0.25589933585389474</v>
      </c>
      <c r="T39" s="268">
        <f>'Initial unit rates'!T167</f>
        <v>-0.25956902040246871</v>
      </c>
      <c r="U39" s="268">
        <f>'Initial unit rates'!U167</f>
        <v>-0.25956902040246871</v>
      </c>
      <c r="V39" s="268">
        <f>'Initial unit rates'!V167</f>
        <v>-0.25589933585389474</v>
      </c>
      <c r="W39" s="268">
        <f>'Initial unit rates'!W167</f>
        <v>-0.25589933585389474</v>
      </c>
      <c r="X39" s="268">
        <f>'Initial unit rates'!X167</f>
        <v>-0.25271894257846389</v>
      </c>
      <c r="Y39" s="268">
        <f>'Initial unit rates'!Y167</f>
        <v>-0.25271894257846389</v>
      </c>
      <c r="Z39" s="256"/>
      <c r="AA39" s="256"/>
    </row>
    <row r="40" spans="4:27" x14ac:dyDescent="0.25">
      <c r="D40"/>
      <c r="F40" t="s">
        <v>194</v>
      </c>
      <c r="G40" t="s">
        <v>269</v>
      </c>
      <c r="H40" s="256"/>
      <c r="I40" s="256"/>
      <c r="J40" s="268">
        <f>'Initial unit rates'!J168</f>
        <v>0.89272390932785262</v>
      </c>
      <c r="K40" s="268">
        <f>'Initial unit rates'!K168</f>
        <v>0.89272390932785262</v>
      </c>
      <c r="L40" s="268">
        <f>'Initial unit rates'!L168</f>
        <v>0.85326595646151682</v>
      </c>
      <c r="M40" s="268">
        <f>'Initial unit rates'!M168</f>
        <v>0.85326595646151682</v>
      </c>
      <c r="N40" s="268">
        <f>'Initial unit rates'!N168</f>
        <v>0.71583882191992865</v>
      </c>
      <c r="O40" s="268">
        <f>'Initial unit rates'!O168</f>
        <v>0.62172505263149525</v>
      </c>
      <c r="P40" s="268">
        <f>'Initial unit rates'!P168</f>
        <v>0.5760929642902618</v>
      </c>
      <c r="Q40" s="268">
        <f>'Initial unit rates'!Q168</f>
        <v>1.8837633641909484</v>
      </c>
      <c r="R40" s="268">
        <f>'Initial unit rates'!R168</f>
        <v>-0.548366695577439</v>
      </c>
      <c r="S40" s="268">
        <f>'Initial unit rates'!S168</f>
        <v>-0.54061410327427062</v>
      </c>
      <c r="T40" s="268">
        <f>'Initial unit rates'!T168</f>
        <v>-0.548366695577439</v>
      </c>
      <c r="U40" s="268">
        <f>'Initial unit rates'!U168</f>
        <v>-0.548366695577439</v>
      </c>
      <c r="V40" s="268">
        <f>'Initial unit rates'!V168</f>
        <v>-0.54061410327427062</v>
      </c>
      <c r="W40" s="268">
        <f>'Initial unit rates'!W168</f>
        <v>-0.54061410327427062</v>
      </c>
      <c r="X40" s="268">
        <f>'Initial unit rates'!X168</f>
        <v>-0.53389518994485807</v>
      </c>
      <c r="Y40" s="268">
        <f>'Initial unit rates'!Y168</f>
        <v>-0.53389518994485807</v>
      </c>
      <c r="Z40" s="256"/>
      <c r="AA40" s="256"/>
    </row>
    <row r="41" spans="4:27" x14ac:dyDescent="0.25">
      <c r="D41"/>
      <c r="F41" t="s">
        <v>195</v>
      </c>
      <c r="G41" t="s">
        <v>269</v>
      </c>
      <c r="H41" s="256"/>
      <c r="I41" s="256"/>
      <c r="J41" s="268">
        <f>'Initial unit rates'!J169</f>
        <v>0.77786544135444158</v>
      </c>
      <c r="K41" s="268">
        <f>'Initial unit rates'!K169</f>
        <v>0.77786544135444158</v>
      </c>
      <c r="L41" s="268">
        <f>'Initial unit rates'!L169</f>
        <v>0.74348417565671387</v>
      </c>
      <c r="M41" s="268">
        <f>'Initial unit rates'!M169</f>
        <v>0.74348417565671387</v>
      </c>
      <c r="N41" s="268">
        <f>'Initial unit rates'!N169</f>
        <v>0.62373851011857973</v>
      </c>
      <c r="O41" s="268">
        <f>'Initial unit rates'!O169</f>
        <v>0.54173348267375998</v>
      </c>
      <c r="P41" s="268">
        <f>'Initial unit rates'!P169</f>
        <v>0.50197244998874568</v>
      </c>
      <c r="Q41" s="268">
        <f>'Initial unit rates'!Q169</f>
        <v>1.6413970829984605</v>
      </c>
      <c r="R41" s="268">
        <f>'Initial unit rates'!R169</f>
        <v>-0.47781346194769486</v>
      </c>
      <c r="S41" s="268">
        <f>'Initial unit rates'!S169</f>
        <v>-0.47105832346587079</v>
      </c>
      <c r="T41" s="268">
        <f>'Initial unit rates'!T169</f>
        <v>-0.47781346194769486</v>
      </c>
      <c r="U41" s="268">
        <f>'Initial unit rates'!U169</f>
        <v>-0.47781346194769486</v>
      </c>
      <c r="V41" s="268">
        <f>'Initial unit rates'!V169</f>
        <v>-0.47105832346587079</v>
      </c>
      <c r="W41" s="268">
        <f>'Initial unit rates'!W169</f>
        <v>-0.47105832346587079</v>
      </c>
      <c r="X41" s="268">
        <f>'Initial unit rates'!X169</f>
        <v>-0.46520387011495645</v>
      </c>
      <c r="Y41" s="268">
        <f>'Initial unit rates'!Y169</f>
        <v>-0.46520387011495645</v>
      </c>
      <c r="Z41" s="256"/>
      <c r="AA41" s="256"/>
    </row>
    <row r="42" spans="4:27" x14ac:dyDescent="0.25">
      <c r="D42"/>
      <c r="F42" t="s">
        <v>196</v>
      </c>
      <c r="G42" t="s">
        <v>269</v>
      </c>
      <c r="H42" s="256"/>
      <c r="I42" s="256"/>
      <c r="J42" s="268">
        <f>'Initial unit rates'!J170</f>
        <v>0</v>
      </c>
      <c r="K42" s="268">
        <f>'Initial unit rates'!K170</f>
        <v>0</v>
      </c>
      <c r="L42" s="268">
        <f>'Initial unit rates'!L170</f>
        <v>0</v>
      </c>
      <c r="M42" s="268">
        <f>'Initial unit rates'!M170</f>
        <v>0</v>
      </c>
      <c r="N42" s="268">
        <f>'Initial unit rates'!N170</f>
        <v>0</v>
      </c>
      <c r="O42" s="268">
        <f>'Initial unit rates'!O170</f>
        <v>0</v>
      </c>
      <c r="P42" s="268">
        <f>'Initial unit rates'!P170</f>
        <v>0</v>
      </c>
      <c r="Q42" s="268">
        <f>'Initial unit rates'!Q170</f>
        <v>0</v>
      </c>
      <c r="R42" s="268">
        <f>'Initial unit rates'!R170</f>
        <v>0</v>
      </c>
      <c r="S42" s="268">
        <f>'Initial unit rates'!S170</f>
        <v>0</v>
      </c>
      <c r="T42" s="268">
        <f>'Initial unit rates'!T170</f>
        <v>0</v>
      </c>
      <c r="U42" s="268">
        <f>'Initial unit rates'!U170</f>
        <v>0</v>
      </c>
      <c r="V42" s="268">
        <f>'Initial unit rates'!V170</f>
        <v>0</v>
      </c>
      <c r="W42" s="268">
        <f>'Initial unit rates'!W170</f>
        <v>0</v>
      </c>
      <c r="X42" s="268">
        <f>'Initial unit rates'!X170</f>
        <v>0</v>
      </c>
      <c r="Y42" s="268">
        <f>'Initial unit rates'!Y170</f>
        <v>0</v>
      </c>
      <c r="Z42" s="256"/>
      <c r="AA42" s="256"/>
    </row>
    <row r="43" spans="4:27" x14ac:dyDescent="0.25">
      <c r="D43"/>
      <c r="F43" t="s">
        <v>197</v>
      </c>
      <c r="G43" t="s">
        <v>269</v>
      </c>
      <c r="H43" s="256"/>
      <c r="I43" s="256"/>
      <c r="J43" s="268">
        <f>'Initial unit rates'!J171</f>
        <v>3.3068053667849329</v>
      </c>
      <c r="K43" s="268">
        <f>'Initial unit rates'!K171</f>
        <v>3.3068053667849329</v>
      </c>
      <c r="L43" s="268">
        <f>'Initial unit rates'!L171</f>
        <v>3.1606462139523548</v>
      </c>
      <c r="M43" s="268">
        <f>'Initial unit rates'!M171</f>
        <v>3.1606462139523548</v>
      </c>
      <c r="N43" s="268">
        <f>'Initial unit rates'!N171</f>
        <v>2.6515920917364979</v>
      </c>
      <c r="O43" s="268">
        <f>'Initial unit rates'!O171</f>
        <v>2.3029782435808337</v>
      </c>
      <c r="P43" s="268">
        <f>'Initial unit rates'!P171</f>
        <v>2.1339490139974031</v>
      </c>
      <c r="Q43" s="268">
        <f>'Initial unit rates'!Q171</f>
        <v>6.9777886952188499</v>
      </c>
      <c r="R43" s="268">
        <f>'Initial unit rates'!R171</f>
        <v>-2.0312460694223948</v>
      </c>
      <c r="S43" s="268">
        <f>'Initial unit rates'!S171</f>
        <v>-2.0025291127387606</v>
      </c>
      <c r="T43" s="268">
        <f>'Initial unit rates'!T171</f>
        <v>-2.0312460694223948</v>
      </c>
      <c r="U43" s="268">
        <f>'Initial unit rates'!U171</f>
        <v>-2.0312460694223948</v>
      </c>
      <c r="V43" s="268">
        <f>'Initial unit rates'!V171</f>
        <v>-2.0025291127387606</v>
      </c>
      <c r="W43" s="268">
        <f>'Initial unit rates'!W171</f>
        <v>-2.0025291127387606</v>
      </c>
      <c r="X43" s="268">
        <f>'Initial unit rates'!X171</f>
        <v>0</v>
      </c>
      <c r="Y43" s="268">
        <f>'Initial unit rates'!Y171</f>
        <v>0</v>
      </c>
      <c r="Z43" s="256"/>
      <c r="AA43" s="256"/>
    </row>
    <row r="44" spans="4:27" x14ac:dyDescent="0.25">
      <c r="D44"/>
      <c r="F44" t="s">
        <v>198</v>
      </c>
      <c r="G44" t="s">
        <v>269</v>
      </c>
      <c r="H44" s="256"/>
      <c r="I44" s="256"/>
      <c r="J44" s="268">
        <f>'Initial unit rates'!J172</f>
        <v>1.2921445850002262</v>
      </c>
      <c r="K44" s="268">
        <f>'Initial unit rates'!K172</f>
        <v>1.2921445850002262</v>
      </c>
      <c r="L44" s="268">
        <f>'Initial unit rates'!L172</f>
        <v>1.2350324368895995</v>
      </c>
      <c r="M44" s="268">
        <f>'Initial unit rates'!M172</f>
        <v>1.2350324368895995</v>
      </c>
      <c r="N44" s="268">
        <f>'Initial unit rates'!N172</f>
        <v>1.0361179395018121</v>
      </c>
      <c r="O44" s="268">
        <f>'Initial unit rates'!O172</f>
        <v>0.89989598320675646</v>
      </c>
      <c r="P44" s="268">
        <f>'Initial unit rates'!P172</f>
        <v>0</v>
      </c>
      <c r="Q44" s="268">
        <f>'Initial unit rates'!Q172</f>
        <v>2.7265928525358025</v>
      </c>
      <c r="R44" s="268">
        <f>'Initial unit rates'!R172</f>
        <v>-0.79371578254059461</v>
      </c>
      <c r="S44" s="268">
        <f>'Initial unit rates'!S172</f>
        <v>0</v>
      </c>
      <c r="T44" s="268">
        <f>'Initial unit rates'!T172</f>
        <v>-0.79371578254059461</v>
      </c>
      <c r="U44" s="268">
        <f>'Initial unit rates'!U172</f>
        <v>-0.79371578254059461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3.3526306846280058</v>
      </c>
      <c r="K45" s="268">
        <f>'Initial unit rates'!K173</f>
        <v>3.3526306846280058</v>
      </c>
      <c r="L45" s="268">
        <f>'Initial unit rates'!L173</f>
        <v>3.2044460755343778</v>
      </c>
      <c r="M45" s="268">
        <f>'Initial unit rates'!M173</f>
        <v>3.2044460755343778</v>
      </c>
      <c r="N45" s="268">
        <f>'Initial unit rates'!N173</f>
        <v>2.6883375414731239</v>
      </c>
      <c r="O45" s="268">
        <f>'Initial unit rates'!O173</f>
        <v>0</v>
      </c>
      <c r="P45" s="268">
        <f>'Initial unit rates'!P173</f>
        <v>0</v>
      </c>
      <c r="Q45" s="268">
        <f>'Initial unit rates'!Q173</f>
        <v>7.0744860660444848</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1.1340982822850263</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5.2589145085792925E-2</v>
      </c>
      <c r="K54" s="268">
        <f>'Initial unit rates'!K183</f>
        <v>5.2589145085792925E-2</v>
      </c>
      <c r="L54" s="268">
        <f>'Initial unit rates'!L183</f>
        <v>5.0264731024072029E-2</v>
      </c>
      <c r="M54" s="268">
        <f>'Initial unit rates'!M183</f>
        <v>5.0264731024072029E-2</v>
      </c>
      <c r="N54" s="268">
        <f>'Initial unit rates'!N183</f>
        <v>4.2169086400222051E-2</v>
      </c>
      <c r="O54" s="268">
        <f>'Initial unit rates'!O183</f>
        <v>3.6624972911196395E-2</v>
      </c>
      <c r="P54" s="268">
        <f>'Initial unit rates'!P183</f>
        <v>3.3936848969101388E-2</v>
      </c>
      <c r="Q54" s="268">
        <f>'Initial unit rates'!Q183</f>
        <v>5.3979405057365482E-2</v>
      </c>
      <c r="R54" s="268">
        <f>'Initial unit rates'!R183</f>
        <v>-3.2303532382874693E-2</v>
      </c>
      <c r="S54" s="268">
        <f>'Initial unit rates'!S183</f>
        <v>-3.1846837768602199E-2</v>
      </c>
      <c r="T54" s="268">
        <f>'Initial unit rates'!T183</f>
        <v>-3.2303532382874693E-2</v>
      </c>
      <c r="U54" s="268">
        <f>'Initial unit rates'!U183</f>
        <v>-3.2303532382874693E-2</v>
      </c>
      <c r="V54" s="268">
        <f>'Initial unit rates'!V183</f>
        <v>-3.1846837768602199E-2</v>
      </c>
      <c r="W54" s="268">
        <f>'Initial unit rates'!W183</f>
        <v>-3.1846837768602199E-2</v>
      </c>
      <c r="X54" s="268">
        <f>'Initial unit rates'!X183</f>
        <v>-3.1451035769566031E-2</v>
      </c>
      <c r="Y54" s="268">
        <f>'Initial unit rates'!Y183</f>
        <v>-3.1451035769566031E-2</v>
      </c>
      <c r="Z54" s="256"/>
      <c r="AA54" s="256"/>
    </row>
    <row r="55" spans="3:27" x14ac:dyDescent="0.25">
      <c r="D55"/>
      <c r="F55" t="s">
        <v>193</v>
      </c>
      <c r="G55" t="s">
        <v>269</v>
      </c>
      <c r="H55" s="256"/>
      <c r="I55" s="256"/>
      <c r="J55" s="268">
        <f>'Initial unit rates'!J184</f>
        <v>7.4755096226925997E-3</v>
      </c>
      <c r="K55" s="268">
        <f>'Initial unit rates'!K184</f>
        <v>7.4755096226925997E-3</v>
      </c>
      <c r="L55" s="268">
        <f>'Initial unit rates'!L184</f>
        <v>7.145095814725777E-3</v>
      </c>
      <c r="M55" s="268">
        <f>'Initial unit rates'!M184</f>
        <v>7.145095814725777E-3</v>
      </c>
      <c r="N55" s="268">
        <f>'Initial unit rates'!N184</f>
        <v>5.9943056813482436E-3</v>
      </c>
      <c r="O55" s="268">
        <f>'Initial unit rates'!O184</f>
        <v>5.206213886570092E-3</v>
      </c>
      <c r="P55" s="268">
        <f>'Initial unit rates'!P184</f>
        <v>1.5919526625524729E-3</v>
      </c>
      <c r="Q55" s="268">
        <f>'Initial unit rates'!Q184</f>
        <v>7.673134090224451E-3</v>
      </c>
      <c r="R55" s="268">
        <f>'Initial unit rates'!R184</f>
        <v>-4.5919241847568962E-3</v>
      </c>
      <c r="S55" s="268">
        <f>'Initial unit rates'!S184</f>
        <v>-4.5270053697037821E-3</v>
      </c>
      <c r="T55" s="268">
        <f>'Initial unit rates'!T184</f>
        <v>-4.5919241847568962E-3</v>
      </c>
      <c r="U55" s="268">
        <f>'Initial unit rates'!U184</f>
        <v>-4.5919241847568962E-3</v>
      </c>
      <c r="V55" s="268">
        <f>'Initial unit rates'!V184</f>
        <v>-4.5270053697037821E-3</v>
      </c>
      <c r="W55" s="268">
        <f>'Initial unit rates'!W184</f>
        <v>-4.5270053697037821E-3</v>
      </c>
      <c r="X55" s="268">
        <f>'Initial unit rates'!X184</f>
        <v>-1.4753449908970577E-3</v>
      </c>
      <c r="Y55" s="268">
        <f>'Initial unit rates'!Y184</f>
        <v>-1.4753449908970577E-3</v>
      </c>
      <c r="Z55" s="256"/>
      <c r="AA55" s="256"/>
    </row>
    <row r="56" spans="3:27" x14ac:dyDescent="0.25">
      <c r="D56"/>
      <c r="F56" t="s">
        <v>194</v>
      </c>
      <c r="G56" t="s">
        <v>269</v>
      </c>
      <c r="H56" s="256"/>
      <c r="I56" s="256"/>
      <c r="J56" s="268">
        <f>'Initial unit rates'!J185</f>
        <v>7.2235806992509866E-2</v>
      </c>
      <c r="K56" s="268">
        <f>'Initial unit rates'!K185</f>
        <v>7.2235806992509866E-2</v>
      </c>
      <c r="L56" s="268">
        <f>'Initial unit rates'!L185</f>
        <v>6.9043020244232658E-2</v>
      </c>
      <c r="M56" s="268">
        <f>'Initial unit rates'!M185</f>
        <v>6.9043020244232658E-2</v>
      </c>
      <c r="N56" s="268">
        <f>'Initial unit rates'!N185</f>
        <v>5.792294172661553E-2</v>
      </c>
      <c r="O56" s="268">
        <f>'Initial unit rates'!O185</f>
        <v>5.0307615193269407E-2</v>
      </c>
      <c r="P56" s="268">
        <f>'Initial unit rates'!P185</f>
        <v>1.5383029529421199E-2</v>
      </c>
      <c r="Q56" s="268">
        <f>'Initial unit rates'!Q185</f>
        <v>5.9167060105972745E-2</v>
      </c>
      <c r="R56" s="268">
        <f>'Initial unit rates'!R185</f>
        <v>-4.437173729633459E-2</v>
      </c>
      <c r="S56" s="268">
        <f>'Initial unit rates'!S185</f>
        <v>-4.3744427155481616E-2</v>
      </c>
      <c r="T56" s="268">
        <f>'Initial unit rates'!T185</f>
        <v>-4.437173729633459E-2</v>
      </c>
      <c r="U56" s="268">
        <f>'Initial unit rates'!U185</f>
        <v>-4.437173729633459E-2</v>
      </c>
      <c r="V56" s="268">
        <f>'Initial unit rates'!V185</f>
        <v>-4.3744427155481616E-2</v>
      </c>
      <c r="W56" s="268">
        <f>'Initial unit rates'!W185</f>
        <v>-4.3744427155481616E-2</v>
      </c>
      <c r="X56" s="268">
        <f>'Initial unit rates'!X185</f>
        <v>-1.4256250261024972E-2</v>
      </c>
      <c r="Y56" s="268">
        <f>'Initial unit rates'!Y185</f>
        <v>-1.4256250261024972E-2</v>
      </c>
      <c r="Z56" s="256"/>
      <c r="AA56" s="256"/>
    </row>
    <row r="57" spans="3:27" x14ac:dyDescent="0.25">
      <c r="D57"/>
      <c r="F57" t="s">
        <v>195</v>
      </c>
      <c r="G57" t="s">
        <v>269</v>
      </c>
      <c r="H57" s="256"/>
      <c r="I57" s="256"/>
      <c r="J57" s="268">
        <f>'Initial unit rates'!J186</f>
        <v>1.1958960757222846E-2</v>
      </c>
      <c r="K57" s="268">
        <f>'Initial unit rates'!K186</f>
        <v>1.1958960757222846E-2</v>
      </c>
      <c r="L57" s="268">
        <f>'Initial unit rates'!L186</f>
        <v>1.1430380638601245E-2</v>
      </c>
      <c r="M57" s="268">
        <f>'Initial unit rates'!M186</f>
        <v>1.1430380638601245E-2</v>
      </c>
      <c r="N57" s="268">
        <f>'Initial unit rates'!N186</f>
        <v>9.5894019308641054E-3</v>
      </c>
      <c r="O57" s="268">
        <f>'Initial unit rates'!O186</f>
        <v>8.3286505811191319E-3</v>
      </c>
      <c r="P57" s="268">
        <f>'Initial unit rates'!P186</f>
        <v>0</v>
      </c>
      <c r="Q57" s="268">
        <f>'Initial unit rates'!Q186</f>
        <v>9.7953712900437639E-3</v>
      </c>
      <c r="R57" s="268">
        <f>'Initial unit rates'!R186</f>
        <v>-7.3459394606291148E-3</v>
      </c>
      <c r="S57" s="268">
        <f>'Initial unit rates'!S186</f>
        <v>-7.2420854625994879E-3</v>
      </c>
      <c r="T57" s="268">
        <f>'Initial unit rates'!T186</f>
        <v>-7.3459394606291148E-3</v>
      </c>
      <c r="U57" s="268">
        <f>'Initial unit rates'!U186</f>
        <v>-7.3459394606291148E-3</v>
      </c>
      <c r="V57" s="268">
        <f>'Initial unit rates'!V186</f>
        <v>-7.2420854625994879E-3</v>
      </c>
      <c r="W57" s="268">
        <f>'Initial unit rates'!W186</f>
        <v>-7.2420854625994879E-3</v>
      </c>
      <c r="X57" s="268">
        <f>'Initial unit rates'!X186</f>
        <v>0</v>
      </c>
      <c r="Y57" s="268">
        <f>'Initial unit rates'!Y186</f>
        <v>0</v>
      </c>
      <c r="Z57" s="256"/>
      <c r="AA57" s="256"/>
    </row>
    <row r="58" spans="3:27" x14ac:dyDescent="0.25">
      <c r="D58"/>
      <c r="F58" t="s">
        <v>196</v>
      </c>
      <c r="G58" t="s">
        <v>269</v>
      </c>
      <c r="H58" s="256"/>
      <c r="I58" s="256"/>
      <c r="J58" s="268">
        <f>'Initial unit rates'!J187</f>
        <v>0</v>
      </c>
      <c r="K58" s="268">
        <f>'Initial unit rates'!K187</f>
        <v>0</v>
      </c>
      <c r="L58" s="268">
        <f>'Initial unit rates'!L187</f>
        <v>0</v>
      </c>
      <c r="M58" s="268">
        <f>'Initial unit rates'!M187</f>
        <v>0</v>
      </c>
      <c r="N58" s="268">
        <f>'Initial unit rates'!N187</f>
        <v>0</v>
      </c>
      <c r="O58" s="268">
        <f>'Initial unit rates'!O187</f>
        <v>0</v>
      </c>
      <c r="P58" s="268">
        <f>'Initial unit rates'!P187</f>
        <v>0</v>
      </c>
      <c r="Q58" s="268">
        <f>'Initial unit rates'!Q187</f>
        <v>0</v>
      </c>
      <c r="R58" s="268">
        <f>'Initial unit rates'!R187</f>
        <v>0</v>
      </c>
      <c r="S58" s="268">
        <f>'Initial unit rates'!S187</f>
        <v>0</v>
      </c>
      <c r="T58" s="268">
        <f>'Initial unit rates'!T187</f>
        <v>0</v>
      </c>
      <c r="U58" s="268">
        <f>'Initial unit rates'!U187</f>
        <v>0</v>
      </c>
      <c r="V58" s="268">
        <f>'Initial unit rates'!V187</f>
        <v>0</v>
      </c>
      <c r="W58" s="268">
        <f>'Initial unit rates'!W187</f>
        <v>0</v>
      </c>
      <c r="X58" s="268">
        <f>'Initial unit rates'!X187</f>
        <v>0</v>
      </c>
      <c r="Y58" s="268">
        <f>'Initial unit rates'!Y187</f>
        <v>0</v>
      </c>
      <c r="Z58" s="256"/>
      <c r="AA58" s="256"/>
    </row>
    <row r="59" spans="3:27" x14ac:dyDescent="0.25">
      <c r="D59"/>
      <c r="F59" t="s">
        <v>197</v>
      </c>
      <c r="G59" t="s">
        <v>269</v>
      </c>
      <c r="H59" s="256"/>
      <c r="I59" s="256"/>
      <c r="J59" s="268">
        <f>'Initial unit rates'!J188</f>
        <v>5.083906998657297E-2</v>
      </c>
      <c r="K59" s="268">
        <f>'Initial unit rates'!K188</f>
        <v>5.083906998657297E-2</v>
      </c>
      <c r="L59" s="268">
        <f>'Initial unit rates'!L188</f>
        <v>4.8592008373975516E-2</v>
      </c>
      <c r="M59" s="268">
        <f>'Initial unit rates'!M188</f>
        <v>4.8592008373975516E-2</v>
      </c>
      <c r="N59" s="268">
        <f>'Initial unit rates'!N188</f>
        <v>4.0765772694599169E-2</v>
      </c>
      <c r="O59" s="268">
        <f>'Initial unit rates'!O188</f>
        <v>3.5406157640536937E-2</v>
      </c>
      <c r="P59" s="268">
        <f>'Initial unit rates'!P188</f>
        <v>0</v>
      </c>
      <c r="Q59" s="268">
        <f>'Initial unit rates'!Q188</f>
        <v>4.1641374753925257E-2</v>
      </c>
      <c r="R59" s="268">
        <f>'Initial unit rates'!R188</f>
        <v>-3.1228527121848169E-2</v>
      </c>
      <c r="S59" s="268">
        <f>'Initial unit rates'!S188</f>
        <v>-3.0787030508438444E-2</v>
      </c>
      <c r="T59" s="268">
        <f>'Initial unit rates'!T188</f>
        <v>-3.1228527121848169E-2</v>
      </c>
      <c r="U59" s="268">
        <f>'Initial unit rates'!U188</f>
        <v>-3.1228527121848169E-2</v>
      </c>
      <c r="V59" s="268">
        <f>'Initial unit rates'!V188</f>
        <v>-3.0787030508438444E-2</v>
      </c>
      <c r="W59" s="268">
        <f>'Initial unit rates'!W188</f>
        <v>-3.0787030508438444E-2</v>
      </c>
      <c r="X59" s="268">
        <f>'Initial unit rates'!X188</f>
        <v>0</v>
      </c>
      <c r="Y59" s="268">
        <f>'Initial unit rates'!Y188</f>
        <v>0</v>
      </c>
      <c r="Z59" s="256"/>
      <c r="AA59" s="256"/>
    </row>
    <row r="60" spans="3:27" x14ac:dyDescent="0.25">
      <c r="D60"/>
      <c r="F60" t="s">
        <v>198</v>
      </c>
      <c r="G60" t="s">
        <v>269</v>
      </c>
      <c r="H60" s="256"/>
      <c r="I60" s="256"/>
      <c r="J60" s="268">
        <f>'Initial unit rates'!J189</f>
        <v>5.227770079484587E-3</v>
      </c>
      <c r="K60" s="268">
        <f>'Initial unit rates'!K189</f>
        <v>5.227770079484587E-3</v>
      </c>
      <c r="L60" s="268">
        <f>'Initial unit rates'!L189</f>
        <v>4.9967052415912537E-3</v>
      </c>
      <c r="M60" s="268">
        <f>'Initial unit rates'!M189</f>
        <v>4.9967052415912537E-3</v>
      </c>
      <c r="N60" s="268">
        <f>'Initial unit rates'!N189</f>
        <v>4.191935195041541E-3</v>
      </c>
      <c r="O60" s="268">
        <f>'Initial unit rates'!O189</f>
        <v>3.6408071900528244E-3</v>
      </c>
      <c r="P60" s="268">
        <f>'Initial unit rates'!P189</f>
        <v>0</v>
      </c>
      <c r="Q60" s="268">
        <f>'Initial unit rates'!Q189</f>
        <v>4.2819731569572281E-3</v>
      </c>
      <c r="R60" s="268">
        <f>'Initial unit rates'!R189</f>
        <v>-3.2112223877637418E-3</v>
      </c>
      <c r="S60" s="268">
        <f>'Initial unit rates'!S189</f>
        <v>0</v>
      </c>
      <c r="T60" s="268">
        <f>'Initial unit rates'!T189</f>
        <v>-3.2112223877637418E-3</v>
      </c>
      <c r="U60" s="268">
        <f>'Initial unit rates'!U189</f>
        <v>-3.2112223877637418E-3</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1.3564103107437584E-2</v>
      </c>
      <c r="K61" s="268">
        <f>'Initial unit rates'!K190</f>
        <v>1.3564103107437584E-2</v>
      </c>
      <c r="L61" s="268">
        <f>'Initial unit rates'!L190</f>
        <v>1.296457649512767E-2</v>
      </c>
      <c r="M61" s="268">
        <f>'Initial unit rates'!M190</f>
        <v>1.296457649512767E-2</v>
      </c>
      <c r="N61" s="268">
        <f>'Initial unit rates'!N190</f>
        <v>1.0876499987705242E-2</v>
      </c>
      <c r="O61" s="268">
        <f>'Initial unit rates'!O190</f>
        <v>0</v>
      </c>
      <c r="P61" s="268">
        <f>'Initial unit rates'!P190</f>
        <v>0</v>
      </c>
      <c r="Q61" s="268">
        <f>'Initial unit rates'!Q190</f>
        <v>1.1110114737481754E-2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7.4899020866887548E-3</v>
      </c>
      <c r="K66" s="267">
        <f>'Initial unit rates'!K193</f>
        <v>7.4899020866887548E-3</v>
      </c>
      <c r="L66" s="267">
        <f>'Initial unit rates'!L193</f>
        <v>7.1588521389702618E-3</v>
      </c>
      <c r="M66" s="267">
        <f>'Initial unit rates'!M193</f>
        <v>7.1588521389702618E-3</v>
      </c>
      <c r="N66" s="267">
        <f>'Initial unit rates'!N193</f>
        <v>6.0058464100818231E-3</v>
      </c>
      <c r="O66" s="267">
        <f>'Initial unit rates'!O193</f>
        <v>5.2162373163696192E-3</v>
      </c>
      <c r="P66" s="267">
        <f>'Initial unit rates'!P193</f>
        <v>4.8333867282809636E-3</v>
      </c>
      <c r="Q66" s="267">
        <f>'Initial unit rates'!Q193</f>
        <v>4.8406476983128164E-3</v>
      </c>
      <c r="R66" s="267">
        <f>'Initial unit rates'!R193</f>
        <v>-4.6007649336606993E-3</v>
      </c>
      <c r="S66" s="267">
        <f>'Initial unit rates'!S193</f>
        <v>-4.535721131582556E-3</v>
      </c>
      <c r="T66" s="267">
        <f>'Initial unit rates'!T193</f>
        <v>-4.6007649336606993E-3</v>
      </c>
      <c r="U66" s="267">
        <f>'Initial unit rates'!U193</f>
        <v>-4.6007649336606993E-3</v>
      </c>
      <c r="V66" s="267">
        <f>'Initial unit rates'!V193</f>
        <v>-4.535721131582556E-3</v>
      </c>
      <c r="W66" s="267">
        <f>'Initial unit rates'!W193</f>
        <v>-4.535721131582556E-3</v>
      </c>
      <c r="X66" s="267">
        <f>'Initial unit rates'!X193</f>
        <v>-4.4793498364481639E-3</v>
      </c>
      <c r="Y66" s="267">
        <f>'Initial unit rates'!Y193</f>
        <v>-4.4793498364481639E-3</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4.6361398725210362E-2</v>
      </c>
      <c r="K68" s="268">
        <f>'Initial unit rates'!K195</f>
        <v>4.6361398725210362E-2</v>
      </c>
      <c r="L68" s="268">
        <f>'Initial unit rates'!L195</f>
        <v>4.4312247955747848E-2</v>
      </c>
      <c r="M68" s="268">
        <f>'Initial unit rates'!M195</f>
        <v>4.4312247955747848E-2</v>
      </c>
      <c r="N68" s="268">
        <f>'Initial unit rates'!N195</f>
        <v>3.717531108918317E-2</v>
      </c>
      <c r="O68" s="268">
        <f>'Initial unit rates'!O195</f>
        <v>3.2287746257634427E-2</v>
      </c>
      <c r="P68" s="268">
        <f>'Initial unit rates'!P195</f>
        <v>2.9917957098694121E-2</v>
      </c>
      <c r="Q68" s="268">
        <f>'Initial unit rates'!Q195</f>
        <v>4.7587020415173674E-2</v>
      </c>
      <c r="R68" s="268">
        <f>'Initial unit rates'!R195</f>
        <v>-2.8478062204509737E-2</v>
      </c>
      <c r="S68" s="268">
        <f>'Initial unit rates'!S195</f>
        <v>-2.8075450580506301E-2</v>
      </c>
      <c r="T68" s="268">
        <f>'Initial unit rates'!T195</f>
        <v>-2.8478062204509737E-2</v>
      </c>
      <c r="U68" s="268">
        <f>'Initial unit rates'!U195</f>
        <v>-2.8478062204509737E-2</v>
      </c>
      <c r="V68" s="268">
        <f>'Initial unit rates'!V195</f>
        <v>-2.8075450580506301E-2</v>
      </c>
      <c r="W68" s="268">
        <f>'Initial unit rates'!W195</f>
        <v>-2.8075450580506301E-2</v>
      </c>
      <c r="X68" s="268">
        <f>'Initial unit rates'!X195</f>
        <v>-2.7726520506369992E-2</v>
      </c>
      <c r="Y68" s="268">
        <f>'Initial unit rates'!Y195</f>
        <v>-2.7726520506369992E-2</v>
      </c>
      <c r="Z68" s="256"/>
      <c r="AA68" s="256"/>
    </row>
    <row r="69" spans="3:27" x14ac:dyDescent="0.25">
      <c r="D69"/>
      <c r="F69" t="s">
        <v>193</v>
      </c>
      <c r="G69" t="s">
        <v>269</v>
      </c>
      <c r="H69" s="256"/>
      <c r="I69" s="256"/>
      <c r="J69" s="268">
        <f>'Initial unit rates'!J196</f>
        <v>6.5902399007704438E-3</v>
      </c>
      <c r="K69" s="268">
        <f>'Initial unit rates'!K196</f>
        <v>6.5902399007704438E-3</v>
      </c>
      <c r="L69" s="268">
        <f>'Initial unit rates'!L196</f>
        <v>6.2989545742933783E-3</v>
      </c>
      <c r="M69" s="268">
        <f>'Initial unit rates'!M196</f>
        <v>6.2989545742933783E-3</v>
      </c>
      <c r="N69" s="268">
        <f>'Initial unit rates'!N196</f>
        <v>5.284444067695182E-3</v>
      </c>
      <c r="O69" s="268">
        <f>'Initial unit rates'!O196</f>
        <v>4.5896801982660317E-3</v>
      </c>
      <c r="P69" s="268">
        <f>'Initial unit rates'!P196</f>
        <v>4.2528163524569703E-3</v>
      </c>
      <c r="Q69" s="268">
        <f>'Initial unit rates'!Q196</f>
        <v>6.7644611535052912E-3</v>
      </c>
      <c r="R69" s="268">
        <f>'Initial unit rates'!R196</f>
        <v>-4.0481363159288767E-3</v>
      </c>
      <c r="S69" s="268">
        <f>'Initial unit rates'!S196</f>
        <v>-3.9909053595302609E-3</v>
      </c>
      <c r="T69" s="268">
        <f>'Initial unit rates'!T196</f>
        <v>-4.0481363159288767E-3</v>
      </c>
      <c r="U69" s="268">
        <f>'Initial unit rates'!U196</f>
        <v>-4.0481363159288767E-3</v>
      </c>
      <c r="V69" s="268">
        <f>'Initial unit rates'!V196</f>
        <v>-3.9909053595302609E-3</v>
      </c>
      <c r="W69" s="268">
        <f>'Initial unit rates'!W196</f>
        <v>-3.9909053595302609E-3</v>
      </c>
      <c r="X69" s="268">
        <f>'Initial unit rates'!X196</f>
        <v>-3.9413051973181245E-3</v>
      </c>
      <c r="Y69" s="268">
        <f>'Initial unit rates'!Y196</f>
        <v>-3.9413051973181245E-3</v>
      </c>
      <c r="Z69" s="256"/>
      <c r="AA69" s="256"/>
    </row>
    <row r="70" spans="3:27" x14ac:dyDescent="0.25">
      <c r="D70"/>
      <c r="F70" t="s">
        <v>194</v>
      </c>
      <c r="G70" t="s">
        <v>269</v>
      </c>
      <c r="H70" s="256"/>
      <c r="I70" s="256"/>
      <c r="J70" s="268">
        <f>'Initial unit rates'!J197</f>
        <v>6.3681450701540604E-2</v>
      </c>
      <c r="K70" s="268">
        <f>'Initial unit rates'!K197</f>
        <v>6.3681450701540604E-2</v>
      </c>
      <c r="L70" s="268">
        <f>'Initial unit rates'!L197</f>
        <v>6.0866762247488597E-2</v>
      </c>
      <c r="M70" s="268">
        <f>'Initial unit rates'!M197</f>
        <v>6.0866762247488597E-2</v>
      </c>
      <c r="N70" s="268">
        <f>'Initial unit rates'!N197</f>
        <v>5.1063552988812717E-2</v>
      </c>
      <c r="O70" s="268">
        <f>'Initial unit rates'!O197</f>
        <v>4.4350053667628411E-2</v>
      </c>
      <c r="P70" s="268">
        <f>'Initial unit rates'!P197</f>
        <v>4.1094940240344352E-2</v>
      </c>
      <c r="Q70" s="268">
        <f>'Initial unit rates'!Q197</f>
        <v>5.2160339562404026E-2</v>
      </c>
      <c r="R70" s="268">
        <f>'Initial unit rates'!R197</f>
        <v>-3.9117118210795852E-2</v>
      </c>
      <c r="S70" s="268">
        <f>'Initial unit rates'!S197</f>
        <v>-3.8564095804422674E-2</v>
      </c>
      <c r="T70" s="268">
        <f>'Initial unit rates'!T197</f>
        <v>-3.9117118210795852E-2</v>
      </c>
      <c r="U70" s="268">
        <f>'Initial unit rates'!U197</f>
        <v>-3.9117118210795852E-2</v>
      </c>
      <c r="V70" s="268">
        <f>'Initial unit rates'!V197</f>
        <v>-3.8564095804422674E-2</v>
      </c>
      <c r="W70" s="268">
        <f>'Initial unit rates'!W197</f>
        <v>-3.8564095804422674E-2</v>
      </c>
      <c r="X70" s="268">
        <f>'Initial unit rates'!X197</f>
        <v>-3.808480971889925E-2</v>
      </c>
      <c r="Y70" s="268">
        <f>'Initial unit rates'!Y197</f>
        <v>-3.808480971889925E-2</v>
      </c>
      <c r="Z70" s="256"/>
      <c r="AA70" s="256"/>
    </row>
    <row r="71" spans="3:27" x14ac:dyDescent="0.25">
      <c r="D71"/>
      <c r="F71" t="s">
        <v>195</v>
      </c>
      <c r="G71" t="s">
        <v>269</v>
      </c>
      <c r="H71" s="256"/>
      <c r="I71" s="256"/>
      <c r="J71" s="268">
        <f>'Initial unit rates'!J198</f>
        <v>5.5488151754937549E-2</v>
      </c>
      <c r="K71" s="268">
        <f>'Initial unit rates'!K198</f>
        <v>5.5488151754937549E-2</v>
      </c>
      <c r="L71" s="268">
        <f>'Initial unit rates'!L198</f>
        <v>5.30356030400332E-2</v>
      </c>
      <c r="M71" s="268">
        <f>'Initial unit rates'!M198</f>
        <v>5.30356030400332E-2</v>
      </c>
      <c r="N71" s="268">
        <f>'Initial unit rates'!N198</f>
        <v>4.4493681380926645E-2</v>
      </c>
      <c r="O71" s="268">
        <f>'Initial unit rates'!O198</f>
        <v>3.864394546824379E-2</v>
      </c>
      <c r="P71" s="268">
        <f>'Initial unit rates'!P198</f>
        <v>3.5807637158007652E-2</v>
      </c>
      <c r="Q71" s="268">
        <f>'Initial unit rates'!Q198</f>
        <v>4.544935464476986E-2</v>
      </c>
      <c r="R71" s="268">
        <f>'Initial unit rates'!R198</f>
        <v>-3.4084283061785854E-2</v>
      </c>
      <c r="S71" s="268">
        <f>'Initial unit rates'!S198</f>
        <v>-3.360241289597362E-2</v>
      </c>
      <c r="T71" s="268">
        <f>'Initial unit rates'!T198</f>
        <v>-3.4084283061785854E-2</v>
      </c>
      <c r="U71" s="268">
        <f>'Initial unit rates'!U198</f>
        <v>-3.4084283061785854E-2</v>
      </c>
      <c r="V71" s="268">
        <f>'Initial unit rates'!V198</f>
        <v>-3.360241289597362E-2</v>
      </c>
      <c r="W71" s="268">
        <f>'Initial unit rates'!W198</f>
        <v>-3.360241289597362E-2</v>
      </c>
      <c r="X71" s="268">
        <f>'Initial unit rates'!X198</f>
        <v>-3.3184792085603008E-2</v>
      </c>
      <c r="Y71" s="268">
        <f>'Initial unit rates'!Y198</f>
        <v>-3.3184792085603008E-2</v>
      </c>
      <c r="Z71" s="256"/>
      <c r="AA71" s="256"/>
    </row>
    <row r="72" spans="3:27" x14ac:dyDescent="0.25">
      <c r="D72"/>
      <c r="F72" t="s">
        <v>196</v>
      </c>
      <c r="G72" t="s">
        <v>269</v>
      </c>
      <c r="H72" s="256"/>
      <c r="I72" s="256"/>
      <c r="J72" s="268">
        <f>'Initial unit rates'!J199</f>
        <v>0</v>
      </c>
      <c r="K72" s="268">
        <f>'Initial unit rates'!K199</f>
        <v>0</v>
      </c>
      <c r="L72" s="268">
        <f>'Initial unit rates'!L199</f>
        <v>0</v>
      </c>
      <c r="M72" s="268">
        <f>'Initial unit rates'!M199</f>
        <v>0</v>
      </c>
      <c r="N72" s="268">
        <f>'Initial unit rates'!N199</f>
        <v>0</v>
      </c>
      <c r="O72" s="268">
        <f>'Initial unit rates'!O199</f>
        <v>0</v>
      </c>
      <c r="P72" s="268">
        <f>'Initial unit rates'!P199</f>
        <v>0</v>
      </c>
      <c r="Q72" s="268">
        <f>'Initial unit rates'!Q199</f>
        <v>0</v>
      </c>
      <c r="R72" s="268">
        <f>'Initial unit rates'!R199</f>
        <v>0</v>
      </c>
      <c r="S72" s="268">
        <f>'Initial unit rates'!S199</f>
        <v>0</v>
      </c>
      <c r="T72" s="268">
        <f>'Initial unit rates'!T199</f>
        <v>0</v>
      </c>
      <c r="U72" s="268">
        <f>'Initial unit rates'!U199</f>
        <v>0</v>
      </c>
      <c r="V72" s="268">
        <f>'Initial unit rates'!V199</f>
        <v>0</v>
      </c>
      <c r="W72" s="268">
        <f>'Initial unit rates'!W199</f>
        <v>0</v>
      </c>
      <c r="X72" s="268">
        <f>'Initial unit rates'!X199</f>
        <v>0</v>
      </c>
      <c r="Y72" s="268">
        <f>'Initial unit rates'!Y199</f>
        <v>0</v>
      </c>
      <c r="Z72" s="256"/>
      <c r="AA72" s="256"/>
    </row>
    <row r="73" spans="3:27" x14ac:dyDescent="0.25">
      <c r="D73"/>
      <c r="F73" t="s">
        <v>197</v>
      </c>
      <c r="G73" t="s">
        <v>269</v>
      </c>
      <c r="H73" s="256"/>
      <c r="I73" s="256"/>
      <c r="J73" s="268">
        <f>'Initial unit rates'!J200</f>
        <v>0.23588722195539222</v>
      </c>
      <c r="K73" s="268">
        <f>'Initial unit rates'!K200</f>
        <v>0.23588722195539222</v>
      </c>
      <c r="L73" s="268">
        <f>'Initial unit rates'!L200</f>
        <v>0.22546112404490318</v>
      </c>
      <c r="M73" s="268">
        <f>'Initial unit rates'!M200</f>
        <v>0.22546112404490318</v>
      </c>
      <c r="N73" s="268">
        <f>'Initial unit rates'!N200</f>
        <v>0.18914832380556298</v>
      </c>
      <c r="O73" s="268">
        <f>'Initial unit rates'!O200</f>
        <v>0.16428034911234096</v>
      </c>
      <c r="P73" s="268">
        <f>'Initial unit rates'!P200</f>
        <v>0.15222284013519141</v>
      </c>
      <c r="Q73" s="268">
        <f>'Initial unit rates'!Q200</f>
        <v>0.1932110129414461</v>
      </c>
      <c r="R73" s="268">
        <f>'Initial unit rates'!R200</f>
        <v>-0.14489664170640645</v>
      </c>
      <c r="S73" s="268">
        <f>'Initial unit rates'!S200</f>
        <v>-0.1428481500705949</v>
      </c>
      <c r="T73" s="268">
        <f>'Initial unit rates'!T200</f>
        <v>-0.14489664170640645</v>
      </c>
      <c r="U73" s="268">
        <f>'Initial unit rates'!U200</f>
        <v>-0.14489664170640645</v>
      </c>
      <c r="V73" s="268">
        <f>'Initial unit rates'!V200</f>
        <v>-0.1428481500705949</v>
      </c>
      <c r="W73" s="268">
        <f>'Initial unit rates'!W200</f>
        <v>-0.1428481500705949</v>
      </c>
      <c r="X73" s="268">
        <f>'Initial unit rates'!X200</f>
        <v>0</v>
      </c>
      <c r="Y73" s="268">
        <f>'Initial unit rates'!Y200</f>
        <v>0</v>
      </c>
      <c r="Z73" s="256"/>
      <c r="AA73" s="256"/>
    </row>
    <row r="74" spans="3:27" x14ac:dyDescent="0.25">
      <c r="D74"/>
      <c r="F74" t="s">
        <v>198</v>
      </c>
      <c r="G74" t="s">
        <v>269</v>
      </c>
      <c r="H74" s="256"/>
      <c r="I74" s="256"/>
      <c r="J74" s="268">
        <f>'Initial unit rates'!J201</f>
        <v>9.2173672990240443E-2</v>
      </c>
      <c r="K74" s="268">
        <f>'Initial unit rates'!K201</f>
        <v>9.2173672990240443E-2</v>
      </c>
      <c r="L74" s="268">
        <f>'Initial unit rates'!L201</f>
        <v>8.8099642479391574E-2</v>
      </c>
      <c r="M74" s="268">
        <f>'Initial unit rates'!M201</f>
        <v>8.8099642479391574E-2</v>
      </c>
      <c r="N74" s="268">
        <f>'Initial unit rates'!N201</f>
        <v>7.3910301713600454E-2</v>
      </c>
      <c r="O74" s="268">
        <f>'Initial unit rates'!O201</f>
        <v>6.419306248248989E-2</v>
      </c>
      <c r="P74" s="268">
        <f>'Initial unit rates'!P201</f>
        <v>0</v>
      </c>
      <c r="Q74" s="268">
        <f>'Initial unit rates'!Q201</f>
        <v>7.5497810255893208E-2</v>
      </c>
      <c r="R74" s="268">
        <f>'Initial unit rates'!R201</f>
        <v>-5.6618817922049147E-2</v>
      </c>
      <c r="S74" s="268">
        <f>'Initial unit rates'!S201</f>
        <v>0</v>
      </c>
      <c r="T74" s="268">
        <f>'Initial unit rates'!T201</f>
        <v>-5.6618817922049147E-2</v>
      </c>
      <c r="U74" s="268">
        <f>'Initial unit rates'!U201</f>
        <v>-5.6618817922049147E-2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0.23915611919071239</v>
      </c>
      <c r="K75" s="268">
        <f>'Initial unit rates'!K202</f>
        <v>0.23915611919071239</v>
      </c>
      <c r="L75" s="268">
        <f>'Initial unit rates'!L202</f>
        <v>0.22858553764795089</v>
      </c>
      <c r="M75" s="268">
        <f>'Initial unit rates'!M202</f>
        <v>0.22858553764795089</v>
      </c>
      <c r="N75" s="268">
        <f>'Initial unit rates'!N202</f>
        <v>0.1917695189157855</v>
      </c>
      <c r="O75" s="268">
        <f>'Initial unit rates'!O202</f>
        <v>0</v>
      </c>
      <c r="P75" s="268">
        <f>'Initial unit rates'!P202</f>
        <v>0</v>
      </c>
      <c r="Q75" s="268">
        <f>'Initial unit rates'!Q202</f>
        <v>0.19588850831742347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1.1340982822850263</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6.9545984767105102E-4</v>
      </c>
      <c r="K84" s="268">
        <f>'Initial unit rates'!K212</f>
        <v>6.9545984767105102E-4</v>
      </c>
      <c r="L84" s="268">
        <f>'Initial unit rates'!L212</f>
        <v>6.6472086823619479E-4</v>
      </c>
      <c r="M84" s="268">
        <f>'Initial unit rates'!M212</f>
        <v>6.6472086823619479E-4</v>
      </c>
      <c r="N84" s="268">
        <f>'Initial unit rates'!N212</f>
        <v>5.5766083203068737E-4</v>
      </c>
      <c r="O84" s="268">
        <f>'Initial unit rates'!O212</f>
        <v>4.843432620976019E-4</v>
      </c>
      <c r="P84" s="268">
        <f>'Initial unit rates'!P212</f>
        <v>4.487944380153611E-4</v>
      </c>
      <c r="Q84" s="268">
        <f>'Initial unit rates'!Q212</f>
        <v>4.9731783296675638E-4</v>
      </c>
      <c r="R84" s="268">
        <f>'Initial unit rates'!R212</f>
        <v>-4.271948074755847E-4</v>
      </c>
      <c r="S84" s="268">
        <f>'Initial unit rates'!S212</f>
        <v>-4.2115529558855959E-4</v>
      </c>
      <c r="T84" s="268">
        <f>'Initial unit rates'!T212</f>
        <v>-4.271948074755847E-4</v>
      </c>
      <c r="U84" s="268">
        <f>'Initial unit rates'!U212</f>
        <v>-4.271948074755847E-4</v>
      </c>
      <c r="V84" s="268">
        <f>'Initial unit rates'!V212</f>
        <v>-4.2115529558855959E-4</v>
      </c>
      <c r="W84" s="268">
        <f>'Initial unit rates'!W212</f>
        <v>-4.2115529558855959E-4</v>
      </c>
      <c r="X84" s="268">
        <f>'Initial unit rates'!X212</f>
        <v>-4.1592105195313768E-4</v>
      </c>
      <c r="Y84" s="268">
        <f>'Initial unit rates'!Y212</f>
        <v>-4.1592105195313768E-4</v>
      </c>
      <c r="Z84" s="256"/>
      <c r="AA84" s="256"/>
    </row>
    <row r="85" spans="4:27" x14ac:dyDescent="0.25">
      <c r="D85"/>
      <c r="F85" t="s">
        <v>193</v>
      </c>
      <c r="G85" t="s">
        <v>269</v>
      </c>
      <c r="H85" s="256"/>
      <c r="I85" s="256"/>
      <c r="J85" s="268">
        <f>'Initial unit rates'!J213</f>
        <v>9.8859123398561792E-5</v>
      </c>
      <c r="K85" s="268">
        <f>'Initial unit rates'!K213</f>
        <v>9.8859123398561792E-5</v>
      </c>
      <c r="L85" s="268">
        <f>'Initial unit rates'!L213</f>
        <v>9.4489599304147564E-5</v>
      </c>
      <c r="M85" s="268">
        <f>'Initial unit rates'!M213</f>
        <v>9.4489599304147564E-5</v>
      </c>
      <c r="N85" s="268">
        <f>'Initial unit rates'!N213</f>
        <v>7.9271091196543827E-5</v>
      </c>
      <c r="O85" s="268">
        <f>'Initial unit rates'!O213</f>
        <v>6.8849050704098449E-5</v>
      </c>
      <c r="P85" s="268">
        <f>'Initial unit rates'!P213</f>
        <v>2.1052617501047062E-5</v>
      </c>
      <c r="Q85" s="268">
        <f>'Initial unit rates'!Q213</f>
        <v>7.0693376738006049E-5</v>
      </c>
      <c r="R85" s="268">
        <f>'Initial unit rates'!R213</f>
        <v>-6.0725438469064929E-5</v>
      </c>
      <c r="S85" s="268">
        <f>'Initial unit rates'!S213</f>
        <v>-5.9866926143866085E-5</v>
      </c>
      <c r="T85" s="268">
        <f>'Initial unit rates'!T213</f>
        <v>-6.0725438469064929E-5</v>
      </c>
      <c r="U85" s="268">
        <f>'Initial unit rates'!U213</f>
        <v>-6.0725438469064929E-5</v>
      </c>
      <c r="V85" s="268">
        <f>'Initial unit rates'!V213</f>
        <v>-5.9866926143866085E-5</v>
      </c>
      <c r="W85" s="268">
        <f>'Initial unit rates'!W213</f>
        <v>-5.9866926143866085E-5</v>
      </c>
      <c r="X85" s="268">
        <f>'Initial unit rates'!X213</f>
        <v>-1.9510551102468938E-5</v>
      </c>
      <c r="Y85" s="268">
        <f>'Initial unit rates'!Y213</f>
        <v>-1.9510551102468938E-5</v>
      </c>
      <c r="Z85" s="256"/>
      <c r="AA85" s="256"/>
    </row>
    <row r="86" spans="4:27" x14ac:dyDescent="0.25">
      <c r="D86"/>
      <c r="F86" t="s">
        <v>194</v>
      </c>
      <c r="G86" t="s">
        <v>269</v>
      </c>
      <c r="H86" s="256"/>
      <c r="I86" s="256"/>
      <c r="J86" s="268">
        <f>'Initial unit rates'!J214</f>
        <v>5.2109901849619212E-3</v>
      </c>
      <c r="K86" s="268">
        <f>'Initial unit rates'!K214</f>
        <v>5.2109901849619212E-3</v>
      </c>
      <c r="L86" s="268">
        <f>'Initial unit rates'!L214</f>
        <v>4.9806670100623306E-3</v>
      </c>
      <c r="M86" s="268">
        <f>'Initial unit rates'!M214</f>
        <v>4.9806670100623306E-3</v>
      </c>
      <c r="N86" s="268">
        <f>'Initial unit rates'!N214</f>
        <v>4.1784800833305881E-3</v>
      </c>
      <c r="O86" s="268">
        <f>'Initial unit rates'!O214</f>
        <v>3.6291210677296191E-3</v>
      </c>
      <c r="P86" s="268">
        <f>'Initial unit rates'!P214</f>
        <v>1.1097102563151981E-3</v>
      </c>
      <c r="Q86" s="268">
        <f>'Initial unit rates'!Q214</f>
        <v>3.7263378397397783E-3</v>
      </c>
      <c r="R86" s="268">
        <f>'Initial unit rates'!R214</f>
        <v>-3.2009151301498387E-3</v>
      </c>
      <c r="S86" s="268">
        <f>'Initial unit rates'!S214</f>
        <v>-3.1556618530977684E-3</v>
      </c>
      <c r="T86" s="268">
        <f>'Initial unit rates'!T214</f>
        <v>-3.2009151301498387E-3</v>
      </c>
      <c r="U86" s="268">
        <f>'Initial unit rates'!U214</f>
        <v>-3.2009151301498387E-3</v>
      </c>
      <c r="V86" s="268">
        <f>'Initial unit rates'!V214</f>
        <v>-3.1556618530977684E-3</v>
      </c>
      <c r="W86" s="268">
        <f>'Initial unit rates'!W214</f>
        <v>-3.1556618530977684E-3</v>
      </c>
      <c r="X86" s="268">
        <f>'Initial unit rates'!X214</f>
        <v>-1.0284259742853708E-3</v>
      </c>
      <c r="Y86" s="268">
        <f>'Initial unit rates'!Y214</f>
        <v>-1.0284259742853708E-3</v>
      </c>
      <c r="Z86" s="256"/>
      <c r="AA86" s="256"/>
    </row>
    <row r="87" spans="4:27" x14ac:dyDescent="0.25">
      <c r="D87"/>
      <c r="F87" t="s">
        <v>195</v>
      </c>
      <c r="G87" t="s">
        <v>269</v>
      </c>
      <c r="H87" s="256"/>
      <c r="I87" s="256"/>
      <c r="J87" s="268">
        <f>'Initial unit rates'!J215</f>
        <v>8.6270271936873095E-4</v>
      </c>
      <c r="K87" s="268">
        <f>'Initial unit rates'!K215</f>
        <v>8.6270271936873095E-4</v>
      </c>
      <c r="L87" s="268">
        <f>'Initial unit rates'!L215</f>
        <v>8.2457168816991305E-4</v>
      </c>
      <c r="M87" s="268">
        <f>'Initial unit rates'!M215</f>
        <v>8.2457168816991305E-4</v>
      </c>
      <c r="N87" s="268">
        <f>'Initial unit rates'!N215</f>
        <v>6.917660565011639E-4</v>
      </c>
      <c r="O87" s="268">
        <f>'Initial unit rates'!O215</f>
        <v>6.0081721571532258E-4</v>
      </c>
      <c r="P87" s="268">
        <f>'Initial unit rates'!P215</f>
        <v>0</v>
      </c>
      <c r="Q87" s="268">
        <f>'Initial unit rates'!Q215</f>
        <v>6.1691188690151028E-4</v>
      </c>
      <c r="R87" s="268">
        <f>'Initial unit rates'!R215</f>
        <v>-5.299258085762371E-4</v>
      </c>
      <c r="S87" s="268">
        <f>'Initial unit rates'!S215</f>
        <v>-5.224339262683733E-4</v>
      </c>
      <c r="T87" s="268">
        <f>'Initial unit rates'!T215</f>
        <v>-5.299258085762371E-4</v>
      </c>
      <c r="U87" s="268">
        <f>'Initial unit rates'!U215</f>
        <v>-5.299258085762371E-4</v>
      </c>
      <c r="V87" s="268">
        <f>'Initial unit rates'!V215</f>
        <v>-5.224339262683733E-4</v>
      </c>
      <c r="W87" s="268">
        <f>'Initial unit rates'!W215</f>
        <v>-5.224339262683733E-4</v>
      </c>
      <c r="X87" s="268">
        <f>'Initial unit rates'!X215</f>
        <v>0</v>
      </c>
      <c r="Y87" s="268">
        <f>'Initial unit rates'!Y215</f>
        <v>0</v>
      </c>
      <c r="Z87" s="256"/>
      <c r="AA87" s="256"/>
    </row>
    <row r="88" spans="4:27" x14ac:dyDescent="0.25">
      <c r="D88"/>
      <c r="F88" t="s">
        <v>196</v>
      </c>
      <c r="G88" t="s">
        <v>269</v>
      </c>
      <c r="H88" s="256"/>
      <c r="I88" s="256"/>
      <c r="J88" s="268">
        <f>'Initial unit rates'!J216</f>
        <v>0</v>
      </c>
      <c r="K88" s="268">
        <f>'Initial unit rates'!K216</f>
        <v>0</v>
      </c>
      <c r="L88" s="268">
        <f>'Initial unit rates'!L216</f>
        <v>0</v>
      </c>
      <c r="M88" s="268">
        <f>'Initial unit rates'!M216</f>
        <v>0</v>
      </c>
      <c r="N88" s="268">
        <f>'Initial unit rates'!N216</f>
        <v>0</v>
      </c>
      <c r="O88" s="268">
        <f>'Initial unit rates'!O216</f>
        <v>0</v>
      </c>
      <c r="P88" s="268">
        <f>'Initial unit rates'!P216</f>
        <v>0</v>
      </c>
      <c r="Q88" s="268">
        <f>'Initial unit rates'!Q216</f>
        <v>0</v>
      </c>
      <c r="R88" s="268">
        <f>'Initial unit rates'!R216</f>
        <v>0</v>
      </c>
      <c r="S88" s="268">
        <f>'Initial unit rates'!S216</f>
        <v>0</v>
      </c>
      <c r="T88" s="268">
        <f>'Initial unit rates'!T216</f>
        <v>0</v>
      </c>
      <c r="U88" s="268">
        <f>'Initial unit rates'!U216</f>
        <v>0</v>
      </c>
      <c r="V88" s="268">
        <f>'Initial unit rates'!V216</f>
        <v>0</v>
      </c>
      <c r="W88" s="268">
        <f>'Initial unit rates'!W216</f>
        <v>0</v>
      </c>
      <c r="X88" s="268">
        <f>'Initial unit rates'!X216</f>
        <v>0</v>
      </c>
      <c r="Y88" s="268">
        <f>'Initial unit rates'!Y216</f>
        <v>0</v>
      </c>
      <c r="Z88" s="256"/>
      <c r="AA88" s="256"/>
    </row>
    <row r="89" spans="4:27" x14ac:dyDescent="0.25">
      <c r="D89"/>
      <c r="F89" t="s">
        <v>197</v>
      </c>
      <c r="G89" t="s">
        <v>269</v>
      </c>
      <c r="H89" s="256"/>
      <c r="I89" s="256"/>
      <c r="J89" s="268">
        <f>'Initial unit rates'!J217</f>
        <v>3.6674594739433547E-3</v>
      </c>
      <c r="K89" s="268">
        <f>'Initial unit rates'!K217</f>
        <v>3.6674594739433547E-3</v>
      </c>
      <c r="L89" s="268">
        <f>'Initial unit rates'!L217</f>
        <v>3.5053595889173016E-3</v>
      </c>
      <c r="M89" s="268">
        <f>'Initial unit rates'!M217</f>
        <v>3.5053595889173016E-3</v>
      </c>
      <c r="N89" s="268">
        <f>'Initial unit rates'!N217</f>
        <v>2.9407858822145063E-3</v>
      </c>
      <c r="O89" s="268">
        <f>'Initial unit rates'!O217</f>
        <v>2.5541507409363256E-3</v>
      </c>
      <c r="P89" s="268">
        <f>'Initial unit rates'!P217</f>
        <v>0</v>
      </c>
      <c r="Q89" s="268">
        <f>'Initial unit rates'!Q217</f>
        <v>2.6225712443108599E-3</v>
      </c>
      <c r="R89" s="268">
        <f>'Initial unit rates'!R217</f>
        <v>-2.2527823125121542E-3</v>
      </c>
      <c r="S89" s="268">
        <f>'Initial unit rates'!S217</f>
        <v>-2.2209333637018972E-3</v>
      </c>
      <c r="T89" s="268">
        <f>'Initial unit rates'!T217</f>
        <v>-2.2527823125121542E-3</v>
      </c>
      <c r="U89" s="268">
        <f>'Initial unit rates'!U217</f>
        <v>-2.2527823125121542E-3</v>
      </c>
      <c r="V89" s="268">
        <f>'Initial unit rates'!V217</f>
        <v>-2.2209333637018972E-3</v>
      </c>
      <c r="W89" s="268">
        <f>'Initial unit rates'!W217</f>
        <v>-2.2209333637018972E-3</v>
      </c>
      <c r="X89" s="268">
        <f>'Initial unit rates'!X217</f>
        <v>0</v>
      </c>
      <c r="Y89" s="268">
        <f>'Initial unit rates'!Y217</f>
        <v>0</v>
      </c>
      <c r="Z89" s="256"/>
      <c r="AA89" s="256"/>
    </row>
    <row r="90" spans="4:27" x14ac:dyDescent="0.25">
      <c r="D90"/>
      <c r="F90" t="s">
        <v>198</v>
      </c>
      <c r="G90" t="s">
        <v>269</v>
      </c>
      <c r="H90" s="256"/>
      <c r="I90" s="256"/>
      <c r="J90" s="268">
        <f>'Initial unit rates'!J218</f>
        <v>3.7712402903253365E-4</v>
      </c>
      <c r="K90" s="268">
        <f>'Initial unit rates'!K218</f>
        <v>3.7712402903253365E-4</v>
      </c>
      <c r="L90" s="268">
        <f>'Initial unit rates'!L218</f>
        <v>3.604553344822419E-4</v>
      </c>
      <c r="M90" s="268">
        <f>'Initial unit rates'!M218</f>
        <v>3.604553344822419E-4</v>
      </c>
      <c r="N90" s="268">
        <f>'Initial unit rates'!N218</f>
        <v>3.0240034778905323E-4</v>
      </c>
      <c r="O90" s="268">
        <f>'Initial unit rates'!O218</f>
        <v>2.6264274357274493E-4</v>
      </c>
      <c r="P90" s="268">
        <f>'Initial unit rates'!P218</f>
        <v>0</v>
      </c>
      <c r="Q90" s="268">
        <f>'Initial unit rates'!Q218</f>
        <v>2.6967840847493788E-4</v>
      </c>
      <c r="R90" s="268">
        <f>'Initial unit rates'!R218</f>
        <v>-2.3165309617295413E-4</v>
      </c>
      <c r="S90" s="268">
        <f>'Initial unit rates'!S218</f>
        <v>0</v>
      </c>
      <c r="T90" s="268">
        <f>'Initial unit rates'!T218</f>
        <v>-2.3165309617295413E-4</v>
      </c>
      <c r="U90" s="268">
        <f>'Initial unit rates'!U218</f>
        <v>-2.3165309617295413E-4</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9.7849544572815275E-4</v>
      </c>
      <c r="K91" s="268">
        <f>'Initial unit rates'!K219</f>
        <v>9.7849544572815275E-4</v>
      </c>
      <c r="L91" s="268">
        <f>'Initial unit rates'!L219</f>
        <v>9.3524643360464474E-4</v>
      </c>
      <c r="M91" s="268">
        <f>'Initial unit rates'!M219</f>
        <v>9.3524643360464474E-4</v>
      </c>
      <c r="N91" s="268">
        <f>'Initial unit rates'!N219</f>
        <v>7.8461551192398737E-4</v>
      </c>
      <c r="O91" s="268">
        <f>'Initial unit rates'!O219</f>
        <v>0</v>
      </c>
      <c r="P91" s="268">
        <f>'Initial unit rates'!P219</f>
        <v>0</v>
      </c>
      <c r="Q91" s="268">
        <f>'Initial unit rates'!Q219</f>
        <v>6.9971434909860619E-4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6.1310164374514693E-4</v>
      </c>
      <c r="K98" s="268">
        <f>'Initial unit rates'!K224</f>
        <v>6.1310164374514693E-4</v>
      </c>
      <c r="L98" s="268">
        <f>'Initial unit rates'!L224</f>
        <v>5.8600285596944665E-4</v>
      </c>
      <c r="M98" s="268">
        <f>'Initial unit rates'!M224</f>
        <v>5.8600285596944665E-4</v>
      </c>
      <c r="N98" s="268">
        <f>'Initial unit rates'!N224</f>
        <v>4.9162115385275131E-4</v>
      </c>
      <c r="O98" s="268">
        <f>'Initial unit rates'!O224</f>
        <v>4.2698604545374539E-4</v>
      </c>
      <c r="P98" s="268">
        <f>'Initial unit rates'!P224</f>
        <v>3.9564700761997833E-4</v>
      </c>
      <c r="Q98" s="268">
        <f>'Initial unit rates'!Q224</f>
        <v>4.3842413314982908E-4</v>
      </c>
      <c r="R98" s="268">
        <f>'Initial unit rates'!R224</f>
        <v>-3.7660526274775895E-4</v>
      </c>
      <c r="S98" s="268">
        <f>'Initial unit rates'!S224</f>
        <v>-3.7128096591343624E-4</v>
      </c>
      <c r="T98" s="268">
        <f>'Initial unit rates'!T224</f>
        <v>-3.7660526274775895E-4</v>
      </c>
      <c r="U98" s="268">
        <f>'Initial unit rates'!U224</f>
        <v>-3.7660526274775895E-4</v>
      </c>
      <c r="V98" s="268">
        <f>'Initial unit rates'!V224</f>
        <v>-3.7128096591343624E-4</v>
      </c>
      <c r="W98" s="268">
        <f>'Initial unit rates'!W224</f>
        <v>-3.7128096591343624E-4</v>
      </c>
      <c r="X98" s="268">
        <f>'Initial unit rates'!X224</f>
        <v>-3.6666657532368987E-4</v>
      </c>
      <c r="Y98" s="268">
        <f>'Initial unit rates'!Y224</f>
        <v>-3.6666657532368987E-4</v>
      </c>
      <c r="Z98" s="256"/>
      <c r="AA98" s="256"/>
    </row>
    <row r="99" spans="3:42" x14ac:dyDescent="0.25">
      <c r="D99"/>
      <c r="F99" t="s">
        <v>193</v>
      </c>
      <c r="G99" t="s">
        <v>269</v>
      </c>
      <c r="H99" s="256"/>
      <c r="I99" s="256"/>
      <c r="J99" s="268">
        <f>'Initial unit rates'!J225</f>
        <v>8.715196320511531E-5</v>
      </c>
      <c r="K99" s="268">
        <f>'Initial unit rates'!K225</f>
        <v>8.715196320511531E-5</v>
      </c>
      <c r="L99" s="268">
        <f>'Initial unit rates'!L225</f>
        <v>8.3299889769616957E-5</v>
      </c>
      <c r="M99" s="268">
        <f>'Initial unit rates'!M225</f>
        <v>8.3299889769616957E-5</v>
      </c>
      <c r="N99" s="268">
        <f>'Initial unit rates'!N225</f>
        <v>6.9883597847996242E-5</v>
      </c>
      <c r="O99" s="268">
        <f>'Initial unit rates'!O225</f>
        <v>6.0695763095932947E-5</v>
      </c>
      <c r="P99" s="268">
        <f>'Initial unit rates'!P225</f>
        <v>5.6240941126302883E-5</v>
      </c>
      <c r="Q99" s="268">
        <f>'Initial unit rates'!Q225</f>
        <v>6.2321679138070219E-5</v>
      </c>
      <c r="R99" s="268">
        <f>'Initial unit rates'!R225</f>
        <v>-5.3534170617048321E-5</v>
      </c>
      <c r="S99" s="268">
        <f>'Initial unit rates'!S225</f>
        <v>-5.2777325603612221E-5</v>
      </c>
      <c r="T99" s="268">
        <f>'Initial unit rates'!T225</f>
        <v>-5.3534170617048321E-5</v>
      </c>
      <c r="U99" s="268">
        <f>'Initial unit rates'!U225</f>
        <v>-5.3534170617048321E-5</v>
      </c>
      <c r="V99" s="268">
        <f>'Initial unit rates'!V225</f>
        <v>-5.2777325603612221E-5</v>
      </c>
      <c r="W99" s="268">
        <f>'Initial unit rates'!W225</f>
        <v>-5.2777325603612221E-5</v>
      </c>
      <c r="X99" s="268">
        <f>'Initial unit rates'!X225</f>
        <v>-5.2121393258634232E-5</v>
      </c>
      <c r="Y99" s="268">
        <f>'Initial unit rates'!Y225</f>
        <v>-5.2121393258634232E-5</v>
      </c>
      <c r="Z99" s="256"/>
      <c r="AA99" s="256"/>
    </row>
    <row r="100" spans="3:42" x14ac:dyDescent="0.25">
      <c r="D100"/>
      <c r="F100" t="s">
        <v>194</v>
      </c>
      <c r="G100" t="s">
        <v>269</v>
      </c>
      <c r="H100" s="256"/>
      <c r="I100" s="256"/>
      <c r="J100" s="268">
        <f>'Initial unit rates'!J226</f>
        <v>4.5938908747053028E-3</v>
      </c>
      <c r="K100" s="268">
        <f>'Initial unit rates'!K226</f>
        <v>4.5938908747053028E-3</v>
      </c>
      <c r="L100" s="268">
        <f>'Initial unit rates'!L226</f>
        <v>4.3908431824532948E-3</v>
      </c>
      <c r="M100" s="268">
        <f>'Initial unit rates'!M226</f>
        <v>4.3908431824532948E-3</v>
      </c>
      <c r="N100" s="268">
        <f>'Initial unit rates'!N226</f>
        <v>3.6836533640660666E-3</v>
      </c>
      <c r="O100" s="268">
        <f>'Initial unit rates'!O226</f>
        <v>3.1993509034724246E-3</v>
      </c>
      <c r="P100" s="268">
        <f>'Initial unit rates'!P226</f>
        <v>2.9645315690352276E-3</v>
      </c>
      <c r="Q100" s="268">
        <f>'Initial unit rates'!Q226</f>
        <v>3.2850550069064713E-3</v>
      </c>
      <c r="R100" s="268">
        <f>'Initial unit rates'!R226</f>
        <v>-2.821854251335331E-3</v>
      </c>
      <c r="S100" s="268">
        <f>'Initial unit rates'!S226</f>
        <v>-2.7819599876501002E-3</v>
      </c>
      <c r="T100" s="268">
        <f>'Initial unit rates'!T226</f>
        <v>-2.821854251335331E-3</v>
      </c>
      <c r="U100" s="268">
        <f>'Initial unit rates'!U226</f>
        <v>-2.821854251335331E-3</v>
      </c>
      <c r="V100" s="268">
        <f>'Initial unit rates'!V226</f>
        <v>-2.7819599876501002E-3</v>
      </c>
      <c r="W100" s="268">
        <f>'Initial unit rates'!W226</f>
        <v>-2.7819599876501002E-3</v>
      </c>
      <c r="X100" s="268">
        <f>'Initial unit rates'!X226</f>
        <v>-2.7473849591229003E-3</v>
      </c>
      <c r="Y100" s="268">
        <f>'Initial unit rates'!Y226</f>
        <v>-2.7473849591229003E-3</v>
      </c>
      <c r="Z100" s="256"/>
      <c r="AA100" s="256"/>
    </row>
    <row r="101" spans="3:42" x14ac:dyDescent="0.25">
      <c r="D101"/>
      <c r="F101" t="s">
        <v>195</v>
      </c>
      <c r="G101" t="s">
        <v>269</v>
      </c>
      <c r="H101" s="256"/>
      <c r="I101" s="256"/>
      <c r="J101" s="268">
        <f>'Initial unit rates'!J227</f>
        <v>4.002837736783906E-3</v>
      </c>
      <c r="K101" s="268">
        <f>'Initial unit rates'!K227</f>
        <v>4.002837736783906E-3</v>
      </c>
      <c r="L101" s="268">
        <f>'Initial unit rates'!L227</f>
        <v>3.8259142993142758E-3</v>
      </c>
      <c r="M101" s="268">
        <f>'Initial unit rates'!M227</f>
        <v>3.8259142993142758E-3</v>
      </c>
      <c r="N101" s="268">
        <f>'Initial unit rates'!N227</f>
        <v>3.2097120060259436E-3</v>
      </c>
      <c r="O101" s="268">
        <f>'Initial unit rates'!O227</f>
        <v>2.7877202308282164E-3</v>
      </c>
      <c r="P101" s="268">
        <f>'Initial unit rates'!P227</f>
        <v>2.5831129123594274E-3</v>
      </c>
      <c r="Q101" s="268">
        <f>'Initial unit rates'!Q227</f>
        <v>2.8623975857719254E-3</v>
      </c>
      <c r="R101" s="268">
        <f>'Initial unit rates'!R227</f>
        <v>-2.4587925558144127E-3</v>
      </c>
      <c r="S101" s="268">
        <f>'Initial unit rates'!S227</f>
        <v>-2.4240311153457834E-3</v>
      </c>
      <c r="T101" s="268">
        <f>'Initial unit rates'!T227</f>
        <v>-2.4587925558144127E-3</v>
      </c>
      <c r="U101" s="268">
        <f>'Initial unit rates'!U227</f>
        <v>-2.4587925558144127E-3</v>
      </c>
      <c r="V101" s="268">
        <f>'Initial unit rates'!V227</f>
        <v>-2.4240311153457834E-3</v>
      </c>
      <c r="W101" s="268">
        <f>'Initial unit rates'!W227</f>
        <v>-2.4240311153457834E-3</v>
      </c>
      <c r="X101" s="268">
        <f>'Initial unit rates'!X227</f>
        <v>-2.3939045336063038E-3</v>
      </c>
      <c r="Y101" s="268">
        <f>'Initial unit rates'!Y227</f>
        <v>-2.3939045336063038E-3</v>
      </c>
      <c r="Z101" s="256"/>
      <c r="AA101" s="256"/>
    </row>
    <row r="102" spans="3:42" x14ac:dyDescent="0.25">
      <c r="D102"/>
      <c r="F102" t="s">
        <v>196</v>
      </c>
      <c r="G102" t="s">
        <v>269</v>
      </c>
      <c r="H102" s="256"/>
      <c r="I102" s="256"/>
      <c r="J102" s="268">
        <f>'Initial unit rates'!J228</f>
        <v>0</v>
      </c>
      <c r="K102" s="268">
        <f>'Initial unit rates'!K228</f>
        <v>0</v>
      </c>
      <c r="L102" s="268">
        <f>'Initial unit rates'!L228</f>
        <v>0</v>
      </c>
      <c r="M102" s="268">
        <f>'Initial unit rates'!M228</f>
        <v>0</v>
      </c>
      <c r="N102" s="268">
        <f>'Initial unit rates'!N228</f>
        <v>0</v>
      </c>
      <c r="O102" s="268">
        <f>'Initial unit rates'!O228</f>
        <v>0</v>
      </c>
      <c r="P102" s="268">
        <f>'Initial unit rates'!P228</f>
        <v>0</v>
      </c>
      <c r="Q102" s="268">
        <f>'Initial unit rates'!Q228</f>
        <v>0</v>
      </c>
      <c r="R102" s="268">
        <f>'Initial unit rates'!R228</f>
        <v>0</v>
      </c>
      <c r="S102" s="268">
        <f>'Initial unit rates'!S228</f>
        <v>0</v>
      </c>
      <c r="T102" s="268">
        <f>'Initial unit rates'!T228</f>
        <v>0</v>
      </c>
      <c r="U102" s="268">
        <f>'Initial unit rates'!U228</f>
        <v>0</v>
      </c>
      <c r="V102" s="268">
        <f>'Initial unit rates'!V228</f>
        <v>0</v>
      </c>
      <c r="W102" s="268">
        <f>'Initial unit rates'!W228</f>
        <v>0</v>
      </c>
      <c r="X102" s="268">
        <f>'Initial unit rates'!X228</f>
        <v>0</v>
      </c>
      <c r="Y102" s="268">
        <f>'Initial unit rates'!Y228</f>
        <v>0</v>
      </c>
      <c r="Z102" s="256"/>
      <c r="AA102" s="256"/>
    </row>
    <row r="103" spans="3:42" x14ac:dyDescent="0.25">
      <c r="D103"/>
      <c r="F103" t="s">
        <v>197</v>
      </c>
      <c r="G103" t="s">
        <v>269</v>
      </c>
      <c r="H103" s="256"/>
      <c r="I103" s="256"/>
      <c r="J103" s="268">
        <f>'Initial unit rates'!J229</f>
        <v>1.7016574598452808E-2</v>
      </c>
      <c r="K103" s="268">
        <f>'Initial unit rates'!K229</f>
        <v>1.7016574598452808E-2</v>
      </c>
      <c r="L103" s="268">
        <f>'Initial unit rates'!L229</f>
        <v>1.6264450463054917E-2</v>
      </c>
      <c r="M103" s="268">
        <f>'Initial unit rates'!M229</f>
        <v>1.6264450463054917E-2</v>
      </c>
      <c r="N103" s="268">
        <f>'Initial unit rates'!N229</f>
        <v>1.364489579184725E-2</v>
      </c>
      <c r="O103" s="268">
        <f>'Initial unit rates'!O229</f>
        <v>1.1850954844254621E-2</v>
      </c>
      <c r="P103" s="268">
        <f>'Initial unit rates'!P229</f>
        <v>1.0981142993996874E-2</v>
      </c>
      <c r="Q103" s="268">
        <f>'Initial unit rates'!Q229</f>
        <v>1.216841782046703E-2</v>
      </c>
      <c r="R103" s="268">
        <f>'Initial unit rates'!R229</f>
        <v>-1.0452641275874719E-2</v>
      </c>
      <c r="S103" s="268">
        <f>'Initial unit rates'!S229</f>
        <v>-1.0304865951522109E-2</v>
      </c>
      <c r="T103" s="268">
        <f>'Initial unit rates'!T229</f>
        <v>-1.0452641275874719E-2</v>
      </c>
      <c r="U103" s="268">
        <f>'Initial unit rates'!U229</f>
        <v>-1.0452641275874719E-2</v>
      </c>
      <c r="V103" s="268">
        <f>'Initial unit rates'!V229</f>
        <v>-1.0304865951522109E-2</v>
      </c>
      <c r="W103" s="268">
        <f>'Initial unit rates'!W229</f>
        <v>-1.0304865951522109E-2</v>
      </c>
      <c r="X103" s="268">
        <f>'Initial unit rates'!X229</f>
        <v>0</v>
      </c>
      <c r="Y103" s="268">
        <f>'Initial unit rates'!Y229</f>
        <v>0</v>
      </c>
      <c r="Z103" s="256"/>
      <c r="AA103" s="256"/>
    </row>
    <row r="104" spans="3:42" x14ac:dyDescent="0.25">
      <c r="D104"/>
      <c r="F104" t="s">
        <v>198</v>
      </c>
      <c r="G104" t="s">
        <v>269</v>
      </c>
      <c r="H104" s="256"/>
      <c r="I104" s="256"/>
      <c r="J104" s="268">
        <f>'Initial unit rates'!J230</f>
        <v>6.64927997985593E-3</v>
      </c>
      <c r="K104" s="268">
        <f>'Initial unit rates'!K230</f>
        <v>6.64927997985593E-3</v>
      </c>
      <c r="L104" s="268">
        <f>'Initial unit rates'!L230</f>
        <v>6.355385111242221E-3</v>
      </c>
      <c r="M104" s="268">
        <f>'Initial unit rates'!M230</f>
        <v>6.355385111242221E-3</v>
      </c>
      <c r="N104" s="268">
        <f>'Initial unit rates'!N230</f>
        <v>5.331785894453731E-3</v>
      </c>
      <c r="O104" s="268">
        <f>'Initial unit rates'!O230</f>
        <v>4.6307978337334485E-3</v>
      </c>
      <c r="P104" s="268">
        <f>'Initial unit rates'!P230</f>
        <v>0</v>
      </c>
      <c r="Q104" s="268">
        <f>'Initial unit rates'!Q230</f>
        <v>4.7548474889599814E-3</v>
      </c>
      <c r="R104" s="268">
        <f>'Initial unit rates'!R230</f>
        <v>-4.0844024142560904E-3</v>
      </c>
      <c r="S104" s="268">
        <f>'Initial unit rates'!S230</f>
        <v>0</v>
      </c>
      <c r="T104" s="268">
        <f>'Initial unit rates'!T230</f>
        <v>-4.0844024142560904E-3</v>
      </c>
      <c r="U104" s="268">
        <f>'Initial unit rates'!U230</f>
        <v>-4.0844024142560904E-3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1.7252388277542306E-2</v>
      </c>
      <c r="K105" s="268">
        <f>'Initial unit rates'!K231</f>
        <v>1.7252388277542306E-2</v>
      </c>
      <c r="L105" s="268">
        <f>'Initial unit rates'!L231</f>
        <v>1.6489841294792029E-2</v>
      </c>
      <c r="M105" s="268">
        <f>'Initial unit rates'!M231</f>
        <v>1.6489841294792029E-2</v>
      </c>
      <c r="N105" s="268">
        <f>'Initial unit rates'!N231</f>
        <v>1.3833985144633966E-2</v>
      </c>
      <c r="O105" s="268">
        <f>'Initial unit rates'!O231</f>
        <v>0</v>
      </c>
      <c r="P105" s="268">
        <f>'Initial unit rates'!P231</f>
        <v>0</v>
      </c>
      <c r="Q105" s="268">
        <f>'Initial unit rates'!Q231</f>
        <v>1.2337046316075273E-2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1.1340982822850263</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3.3720487178284042</v>
      </c>
      <c r="K129" s="271">
        <f t="shared" si="14"/>
        <v>3.3720487178284042</v>
      </c>
      <c r="L129" s="271">
        <f t="shared" ref="L129:M129" si="15">L24 * (1 - L$113)</f>
        <v>3.2230058413233489</v>
      </c>
      <c r="M129" s="271">
        <f t="shared" si="15"/>
        <v>3.2230058413233489</v>
      </c>
      <c r="N129" s="271">
        <f t="shared" ref="N129:P129" si="16">N24 * (1 - N$113)</f>
        <v>2.7039080687827837</v>
      </c>
      <c r="O129" s="271">
        <f t="shared" si="16"/>
        <v>2.3484160608472027</v>
      </c>
      <c r="P129" s="271">
        <f t="shared" si="16"/>
        <v>2.1760518804157152</v>
      </c>
      <c r="Q129" s="271">
        <f t="shared" ref="Q129:S129" si="17">Q24 * (1 - Q$113)</f>
        <v>7.648319697857934</v>
      </c>
      <c r="R129" s="271">
        <f t="shared" si="17"/>
        <v>-2.0713226042236688</v>
      </c>
      <c r="S129" s="271">
        <f t="shared" si="17"/>
        <v>-2.0420390612798851</v>
      </c>
      <c r="T129" s="271">
        <f t="shared" ref="T129:U129" si="18">T24 * (1 - T$113)</f>
        <v>-2.0713226042236688</v>
      </c>
      <c r="U129" s="271">
        <f t="shared" si="18"/>
        <v>-2.0713226042236688</v>
      </c>
      <c r="V129" s="271">
        <f t="shared" ref="V129:W129" si="19">V24 * (1 - V$113)</f>
        <v>-2.0420390612798851</v>
      </c>
      <c r="W129" s="271">
        <f t="shared" si="19"/>
        <v>-2.0420390612798851</v>
      </c>
      <c r="X129" s="271">
        <f t="shared" ref="X129:Y129" si="20">X24 * (1 - X$113)</f>
        <v>-2.0166599907286051</v>
      </c>
      <c r="Y129" s="271">
        <f t="shared" si="20"/>
        <v>-2.0166599907286051</v>
      </c>
      <c r="Z129" s="256"/>
      <c r="AA129" s="256"/>
    </row>
    <row r="130" spans="4:27" x14ac:dyDescent="0.25">
      <c r="F130" t="s">
        <v>193</v>
      </c>
      <c r="G130" t="s">
        <v>269</v>
      </c>
      <c r="H130" s="256"/>
      <c r="I130" s="256"/>
      <c r="J130" s="271">
        <f t="shared" ref="J130:K130" si="21">J25 * (1 - J$114)</f>
        <v>0.47933433025372418</v>
      </c>
      <c r="K130" s="271">
        <f t="shared" si="21"/>
        <v>0.47933433025372418</v>
      </c>
      <c r="L130" s="271">
        <f t="shared" ref="L130:M130" si="22">L25 * (1 - L$114)</f>
        <v>0.45814799121570238</v>
      </c>
      <c r="M130" s="271">
        <f t="shared" si="22"/>
        <v>0.45814799121570238</v>
      </c>
      <c r="N130" s="271">
        <f t="shared" ref="N130:P130" si="23">N25 * (1 - N$114)</f>
        <v>0.38435861153640394</v>
      </c>
      <c r="O130" s="271">
        <f t="shared" si="23"/>
        <v>0.3338256750952926</v>
      </c>
      <c r="P130" s="271">
        <f t="shared" si="23"/>
        <v>0.10207699565844049</v>
      </c>
      <c r="Q130" s="271">
        <f t="shared" ref="Q130:S130" si="24">Q25 * (1 - Q$114)</f>
        <v>1.0872032128586997</v>
      </c>
      <c r="R130" s="271">
        <f t="shared" si="24"/>
        <v>-0.2944370370408973</v>
      </c>
      <c r="S130" s="271">
        <f t="shared" si="24"/>
        <v>-0.29027440220997042</v>
      </c>
      <c r="T130" s="271">
        <f t="shared" ref="T130:U130" si="25">T25 * (1 - T$114)</f>
        <v>-0.2944370370408973</v>
      </c>
      <c r="U130" s="271">
        <f t="shared" si="25"/>
        <v>-0.2944370370408973</v>
      </c>
      <c r="V130" s="271">
        <f t="shared" ref="V130:W130" si="26">V25 * (1 - V$114)</f>
        <v>-0.29027440220997042</v>
      </c>
      <c r="W130" s="271">
        <f t="shared" si="26"/>
        <v>-0.29027440220997042</v>
      </c>
      <c r="X130" s="271">
        <f t="shared" ref="X130:Y130" si="27">X25 * (1 - X$114)</f>
        <v>-9.4600039167645117E-2</v>
      </c>
      <c r="Y130" s="271">
        <f t="shared" si="27"/>
        <v>-9.4600039167645117E-2</v>
      </c>
      <c r="Z130" s="256"/>
      <c r="AA130" s="256"/>
    </row>
    <row r="131" spans="4:27" x14ac:dyDescent="0.25">
      <c r="F131" t="s">
        <v>194</v>
      </c>
      <c r="G131" t="s">
        <v>269</v>
      </c>
      <c r="H131" s="256"/>
      <c r="I131" s="256"/>
      <c r="J131" s="271">
        <f t="shared" ref="J131:K131" si="28">J26 * (1 - J$115)</f>
        <v>1.0126438908252691</v>
      </c>
      <c r="K131" s="271">
        <f t="shared" si="28"/>
        <v>1.0126438908252691</v>
      </c>
      <c r="L131" s="271">
        <f t="shared" ref="L131:M131" si="29">L26 * (1 - L$115)</f>
        <v>0.96788553440950942</v>
      </c>
      <c r="M131" s="271">
        <f t="shared" si="29"/>
        <v>0.96788553440950942</v>
      </c>
      <c r="N131" s="271">
        <f t="shared" ref="N131:P131" si="30">N26 * (1 - N$115)</f>
        <v>0.81199775457851875</v>
      </c>
      <c r="O131" s="271">
        <f t="shared" si="30"/>
        <v>0.70524164273177015</v>
      </c>
      <c r="P131" s="271">
        <f t="shared" si="30"/>
        <v>0.17251866102326044</v>
      </c>
      <c r="Q131" s="271">
        <f t="shared" ref="Q131:S131" si="31">Q26 * (1 - Q$115)</f>
        <v>2.1368100961300245</v>
      </c>
      <c r="R131" s="271">
        <f t="shared" si="31"/>
        <v>-0.62202902645077451</v>
      </c>
      <c r="S131" s="271">
        <f t="shared" si="31"/>
        <v>-0.61323502513431694</v>
      </c>
      <c r="T131" s="271">
        <f t="shared" ref="T131:U131" si="32">T26 * (1 - T$115)</f>
        <v>-0.62202902645077451</v>
      </c>
      <c r="U131" s="271">
        <f t="shared" si="32"/>
        <v>-0.62202902645077451</v>
      </c>
      <c r="V131" s="271">
        <f t="shared" ref="V131:W131" si="33">V26 * (1 - V$115)</f>
        <v>-0.61323502513431694</v>
      </c>
      <c r="W131" s="271">
        <f t="shared" si="33"/>
        <v>-0.61323502513431694</v>
      </c>
      <c r="X131" s="271">
        <f t="shared" ref="X131:Y131" si="34">X26 * (1 - X$115)</f>
        <v>-0.19985247391781763</v>
      </c>
      <c r="Y131" s="271">
        <f t="shared" si="34"/>
        <v>-0.19985247391781763</v>
      </c>
      <c r="Z131" s="256"/>
      <c r="AA131" s="256"/>
    </row>
    <row r="132" spans="4:27" x14ac:dyDescent="0.25">
      <c r="F132" t="s">
        <v>195</v>
      </c>
      <c r="G132" t="s">
        <v>269</v>
      </c>
      <c r="H132" s="256"/>
      <c r="I132" s="256"/>
      <c r="J132" s="271">
        <f t="shared" ref="J132:K132" si="35">J27 * (1 - J$116)</f>
        <v>0.16764772286238258</v>
      </c>
      <c r="K132" s="271">
        <f t="shared" si="35"/>
        <v>0.16764772286238258</v>
      </c>
      <c r="L132" s="271">
        <f t="shared" ref="L132:M132" si="36">L27 * (1 - L$116)</f>
        <v>0.16023777687826191</v>
      </c>
      <c r="M132" s="271">
        <f t="shared" si="36"/>
        <v>0.16023777687826191</v>
      </c>
      <c r="N132" s="271">
        <f t="shared" ref="N132:P132" si="37">N27 * (1 - N$116)</f>
        <v>0.13442985807529598</v>
      </c>
      <c r="O132" s="271">
        <f t="shared" si="37"/>
        <v>0.11675590653625746</v>
      </c>
      <c r="P132" s="271">
        <f t="shared" si="37"/>
        <v>0</v>
      </c>
      <c r="Q132" s="271">
        <f t="shared" ref="Q132:S132" si="38">Q27 * (1 - Q$116)</f>
        <v>0.35375846341560557</v>
      </c>
      <c r="R132" s="271">
        <f t="shared" si="38"/>
        <v>-0.10297968593262448</v>
      </c>
      <c r="S132" s="271">
        <f t="shared" si="38"/>
        <v>-0.10152379970360531</v>
      </c>
      <c r="T132" s="271">
        <f t="shared" ref="T132:U132" si="39">T27 * (1 - T$116)</f>
        <v>-0.10297968593262448</v>
      </c>
      <c r="U132" s="271">
        <f t="shared" si="39"/>
        <v>-0.10297968593262448</v>
      </c>
      <c r="V132" s="271">
        <f t="shared" ref="V132:W132" si="40">V27 * (1 - V$116)</f>
        <v>-0.10152379970360531</v>
      </c>
      <c r="W132" s="271">
        <f t="shared" si="40"/>
        <v>-0.10152379970360531</v>
      </c>
      <c r="X132" s="271">
        <f t="shared" ref="X132:Y132" si="41">X27 * (1 - X$116)</f>
        <v>0</v>
      </c>
      <c r="Y132" s="271">
        <f t="shared" si="41"/>
        <v>0</v>
      </c>
      <c r="Z132" s="256"/>
      <c r="AA132" s="256"/>
    </row>
    <row r="133" spans="4:27" x14ac:dyDescent="0.25">
      <c r="F133" t="s">
        <v>196</v>
      </c>
      <c r="G133" t="s">
        <v>269</v>
      </c>
      <c r="H133" s="256"/>
      <c r="I133" s="256"/>
      <c r="J133" s="271">
        <f t="shared" ref="J133:K133" si="42">J28 * (1 - J$117)</f>
        <v>0</v>
      </c>
      <c r="K133" s="271">
        <f t="shared" si="42"/>
        <v>0</v>
      </c>
      <c r="L133" s="271">
        <f t="shared" ref="L133:M133" si="43">L28 * (1 - L$117)</f>
        <v>0</v>
      </c>
      <c r="M133" s="271">
        <f t="shared" si="43"/>
        <v>0</v>
      </c>
      <c r="N133" s="271">
        <f t="shared" ref="N133:P133" si="44">N28 * (1 - N$117)</f>
        <v>0</v>
      </c>
      <c r="O133" s="271">
        <f t="shared" si="44"/>
        <v>0</v>
      </c>
      <c r="P133" s="271">
        <f t="shared" si="44"/>
        <v>0</v>
      </c>
      <c r="Q133" s="271">
        <f t="shared" ref="Q133:S133" si="45">Q28 * (1 - Q$117)</f>
        <v>0</v>
      </c>
      <c r="R133" s="271">
        <f t="shared" si="45"/>
        <v>0</v>
      </c>
      <c r="S133" s="271">
        <f t="shared" si="45"/>
        <v>0</v>
      </c>
      <c r="T133" s="271">
        <f t="shared" ref="T133:U133" si="46">T28 * (1 - T$117)</f>
        <v>0</v>
      </c>
      <c r="U133" s="271">
        <f t="shared" si="46"/>
        <v>0</v>
      </c>
      <c r="V133" s="271">
        <f t="shared" ref="V133:W133" si="47">V28 * (1 - V$117)</f>
        <v>0</v>
      </c>
      <c r="W133" s="271">
        <f t="shared" si="47"/>
        <v>0</v>
      </c>
      <c r="X133" s="271">
        <f t="shared" ref="X133:Y133" si="48">X28 * (1 - X$117)</f>
        <v>0</v>
      </c>
      <c r="Y133" s="271">
        <f t="shared" si="48"/>
        <v>0</v>
      </c>
      <c r="Z133" s="256"/>
      <c r="AA133" s="256"/>
    </row>
    <row r="134" spans="4:27" x14ac:dyDescent="0.25">
      <c r="F134" t="s">
        <v>197</v>
      </c>
      <c r="G134" t="s">
        <v>269</v>
      </c>
      <c r="H134" s="256"/>
      <c r="I134" s="256"/>
      <c r="J134" s="271">
        <f t="shared" ref="J134:K134" si="49">J29 * (1 - J$118)</f>
        <v>0.71269188759086699</v>
      </c>
      <c r="K134" s="271">
        <f t="shared" si="49"/>
        <v>0.71269188759086699</v>
      </c>
      <c r="L134" s="271">
        <f t="shared" ref="L134:M134" si="50">L29 * (1 - L$118)</f>
        <v>0.68119126056055324</v>
      </c>
      <c r="M134" s="271">
        <f t="shared" si="50"/>
        <v>0.68119126056055324</v>
      </c>
      <c r="N134" s="271">
        <f t="shared" ref="N134:P134" si="51">N29 * (1 - N$118)</f>
        <v>0.45718280052703353</v>
      </c>
      <c r="O134" s="271">
        <f t="shared" si="51"/>
        <v>0</v>
      </c>
      <c r="P134" s="271">
        <f t="shared" si="51"/>
        <v>0</v>
      </c>
      <c r="Q134" s="271">
        <f t="shared" ref="Q134:S134" si="52">Q29 * (1 - Q$118)</f>
        <v>1.5038724221137896</v>
      </c>
      <c r="R134" s="271">
        <f t="shared" si="52"/>
        <v>-0.43777980098830771</v>
      </c>
      <c r="S134" s="271">
        <f t="shared" si="52"/>
        <v>-0.43159064263314784</v>
      </c>
      <c r="T134" s="271">
        <f t="shared" ref="T134:U134" si="53">T29 * (1 - T$118)</f>
        <v>-0.43777980098830771</v>
      </c>
      <c r="U134" s="271">
        <f t="shared" si="53"/>
        <v>-0.43777980098830771</v>
      </c>
      <c r="V134" s="271">
        <f t="shared" ref="V134:W134" si="54">V29 * (1 - V$118)</f>
        <v>-0.43159064263314784</v>
      </c>
      <c r="W134" s="271">
        <f t="shared" si="54"/>
        <v>-0.43159064263314784</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7.3285945766178265E-2</v>
      </c>
      <c r="K135" s="271">
        <f t="shared" si="56"/>
        <v>7.3285945766178265E-2</v>
      </c>
      <c r="L135" s="271">
        <f t="shared" ref="L135:M135" si="57">L30 * (1 - L$119)</f>
        <v>7.0046743406308759E-2</v>
      </c>
      <c r="M135" s="271">
        <f t="shared" si="57"/>
        <v>7.0046743406308759E-2</v>
      </c>
      <c r="N135" s="271">
        <f t="shared" ref="N135:P135" si="58">N30 * (1 - N$119)</f>
        <v>0</v>
      </c>
      <c r="O135" s="271">
        <f t="shared" si="58"/>
        <v>0</v>
      </c>
      <c r="P135" s="271">
        <f t="shared" si="58"/>
        <v>0</v>
      </c>
      <c r="Q135" s="271">
        <f t="shared" ref="Q135:S135" si="59">Q30 * (1 - Q$119)</f>
        <v>0.15464286136164329</v>
      </c>
      <c r="R135" s="271">
        <f t="shared" si="59"/>
        <v>-4.5016798018017133E-2</v>
      </c>
      <c r="S135" s="271">
        <f t="shared" si="59"/>
        <v>0</v>
      </c>
      <c r="T135" s="271">
        <f t="shared" ref="T135:U135" si="60">T30 * (1 - T$119)</f>
        <v>-4.5016798018017133E-2</v>
      </c>
      <c r="U135" s="271">
        <f t="shared" si="60"/>
        <v>-4.5016798018017133E-2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0.4012402390399904</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0.88464843727111842</v>
      </c>
      <c r="K141" s="421">
        <f t="shared" si="70"/>
        <v>0.88464843727111842</v>
      </c>
      <c r="L141" s="421">
        <f t="shared" ref="L141:M141" si="71">L36 * (1 - L$112)</f>
        <v>0.84554741625398999</v>
      </c>
      <c r="M141" s="421">
        <f t="shared" si="71"/>
        <v>0.84554741625398999</v>
      </c>
      <c r="N141" s="421">
        <f t="shared" ref="N141:P141" si="72">N36 * (1 - N$112)</f>
        <v>0.70936343088005793</v>
      </c>
      <c r="O141" s="421">
        <f t="shared" si="72"/>
        <v>0.61610100331788664</v>
      </c>
      <c r="P141" s="421">
        <f t="shared" si="72"/>
        <v>0.57088169730547822</v>
      </c>
      <c r="Q141" s="421">
        <f t="shared" ref="Q141:S141" si="73">Q36 * (1 - Q$112)</f>
        <v>2.1360691556208904</v>
      </c>
      <c r="R141" s="421">
        <f t="shared" si="73"/>
        <v>-0.54340623705189839</v>
      </c>
      <c r="S141" s="421">
        <f t="shared" si="73"/>
        <v>-0.53572377375710256</v>
      </c>
      <c r="T141" s="421">
        <f t="shared" ref="T141:U141" si="74">T36 * (1 - T$112)</f>
        <v>-0.54340623705189839</v>
      </c>
      <c r="U141" s="421">
        <f t="shared" si="74"/>
        <v>-0.54340623705189839</v>
      </c>
      <c r="V141" s="421">
        <f t="shared" ref="V141:W141" si="75">V36 * (1 - V$112)</f>
        <v>-0.53572377375710256</v>
      </c>
      <c r="W141" s="421">
        <f t="shared" si="75"/>
        <v>-0.53572377375710256</v>
      </c>
      <c r="X141" s="421">
        <f t="shared" ref="X141:Y141" si="76">X36 * (1 - X$112)</f>
        <v>-0.52906563890161262</v>
      </c>
      <c r="Y141" s="421">
        <f t="shared" si="76"/>
        <v>-0.52906563890161262</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2.9727217446307317</v>
      </c>
      <c r="K143" s="271">
        <f t="shared" si="84"/>
        <v>2.9727217446307317</v>
      </c>
      <c r="L143" s="271">
        <f t="shared" ref="L143:M143" si="85">L38 * (1 - L$113)</f>
        <v>2.8413289217671811</v>
      </c>
      <c r="M143" s="271">
        <f t="shared" si="85"/>
        <v>2.8413289217671811</v>
      </c>
      <c r="N143" s="271">
        <f t="shared" ref="N143:P143" si="86">N38 * (1 - N$113)</f>
        <v>2.3837040873862323</v>
      </c>
      <c r="O143" s="271">
        <f t="shared" si="86"/>
        <v>2.0703103880469449</v>
      </c>
      <c r="P143" s="271">
        <f t="shared" si="86"/>
        <v>1.9183580320637497</v>
      </c>
      <c r="Q143" s="271">
        <f t="shared" ref="Q143:S143" si="87">Q38 * (1 - Q$113)</f>
        <v>6.7425853474477675</v>
      </c>
      <c r="R143" s="271">
        <f t="shared" si="87"/>
        <v>-1.8260310751637827</v>
      </c>
      <c r="S143" s="271">
        <f t="shared" si="87"/>
        <v>-1.800215367220845</v>
      </c>
      <c r="T143" s="271">
        <f t="shared" ref="T143:U143" si="88">T38 * (1 - T$113)</f>
        <v>-1.8260310751637827</v>
      </c>
      <c r="U143" s="271">
        <f t="shared" si="88"/>
        <v>-1.8260310751637827</v>
      </c>
      <c r="V143" s="271">
        <f t="shared" ref="V143:W143" si="89">V38 * (1 - V$113)</f>
        <v>-1.800215367220845</v>
      </c>
      <c r="W143" s="271">
        <f t="shared" si="89"/>
        <v>-1.800215367220845</v>
      </c>
      <c r="X143" s="271">
        <f t="shared" ref="X143:Y143" si="90">X38 * (1 - X$113)</f>
        <v>-1.7778417536702993</v>
      </c>
      <c r="Y143" s="271">
        <f t="shared" si="90"/>
        <v>-1.7778417536702993</v>
      </c>
      <c r="Z143" s="256"/>
      <c r="AA143" s="256"/>
    </row>
    <row r="144" spans="4:27" x14ac:dyDescent="0.25">
      <c r="F144" t="s">
        <v>193</v>
      </c>
      <c r="G144" t="s">
        <v>269</v>
      </c>
      <c r="H144" s="256"/>
      <c r="I144" s="256"/>
      <c r="J144" s="271">
        <f t="shared" ref="J144:K144" si="91">J39 * (1 - J$114)</f>
        <v>0.42257028463423446</v>
      </c>
      <c r="K144" s="271">
        <f t="shared" si="91"/>
        <v>0.42257028463423446</v>
      </c>
      <c r="L144" s="271">
        <f t="shared" ref="L144:M144" si="92">L39 * (1 - L$114)</f>
        <v>0.40389288818546487</v>
      </c>
      <c r="M144" s="271">
        <f t="shared" si="92"/>
        <v>0.40389288818546487</v>
      </c>
      <c r="N144" s="271">
        <f t="shared" ref="N144:P144" si="93">N39 * (1 - N$114)</f>
        <v>0.33884184300462056</v>
      </c>
      <c r="O144" s="271">
        <f t="shared" si="93"/>
        <v>0.29429315123029898</v>
      </c>
      <c r="P144" s="271">
        <f t="shared" si="93"/>
        <v>0.27269323175090698</v>
      </c>
      <c r="Q144" s="271">
        <f t="shared" ref="Q144:S144" si="94">Q39 * (1 - Q$114)</f>
        <v>0.95845371824248826</v>
      </c>
      <c r="R144" s="271">
        <f t="shared" si="94"/>
        <v>-0.25956902040246871</v>
      </c>
      <c r="S144" s="271">
        <f t="shared" si="94"/>
        <v>-0.25589933585389474</v>
      </c>
      <c r="T144" s="271">
        <f t="shared" ref="T144:U144" si="95">T39 * (1 - T$114)</f>
        <v>-0.25956902040246871</v>
      </c>
      <c r="U144" s="271">
        <f t="shared" si="95"/>
        <v>-0.25956902040246871</v>
      </c>
      <c r="V144" s="271">
        <f t="shared" ref="V144:W144" si="96">V39 * (1 - V$114)</f>
        <v>-0.25589933585389474</v>
      </c>
      <c r="W144" s="271">
        <f t="shared" si="96"/>
        <v>-0.25589933585389474</v>
      </c>
      <c r="X144" s="271">
        <f t="shared" ref="X144:Y144" si="97">X39 * (1 - X$114)</f>
        <v>-0.25271894257846389</v>
      </c>
      <c r="Y144" s="271">
        <f t="shared" si="97"/>
        <v>-0.25271894257846389</v>
      </c>
      <c r="Z144" s="256"/>
      <c r="AA144" s="256"/>
    </row>
    <row r="145" spans="3:27" x14ac:dyDescent="0.25">
      <c r="F145" t="s">
        <v>194</v>
      </c>
      <c r="G145" t="s">
        <v>269</v>
      </c>
      <c r="H145" s="256"/>
      <c r="I145" s="256"/>
      <c r="J145" s="271">
        <f t="shared" ref="J145:K145" si="98">J40 * (1 - J$115)</f>
        <v>0.89272390932785262</v>
      </c>
      <c r="K145" s="271">
        <f t="shared" si="98"/>
        <v>0.89272390932785262</v>
      </c>
      <c r="L145" s="271">
        <f t="shared" ref="L145:M145" si="99">L40 * (1 - L$115)</f>
        <v>0.85326595646151682</v>
      </c>
      <c r="M145" s="271">
        <f t="shared" si="99"/>
        <v>0.85326595646151682</v>
      </c>
      <c r="N145" s="271">
        <f t="shared" ref="N145:P145" si="100">N40 * (1 - N$115)</f>
        <v>0.71583882191992865</v>
      </c>
      <c r="O145" s="271">
        <f t="shared" si="100"/>
        <v>0.62172505263149525</v>
      </c>
      <c r="P145" s="271">
        <f t="shared" si="100"/>
        <v>0.46087437143220944</v>
      </c>
      <c r="Q145" s="271">
        <f t="shared" ref="Q145:S145" si="101">Q40 * (1 - Q$115)</f>
        <v>1.8837633641909484</v>
      </c>
      <c r="R145" s="271">
        <f t="shared" si="101"/>
        <v>-0.548366695577439</v>
      </c>
      <c r="S145" s="271">
        <f t="shared" si="101"/>
        <v>-0.54061410327427062</v>
      </c>
      <c r="T145" s="271">
        <f t="shared" ref="T145:U145" si="102">T40 * (1 - T$115)</f>
        <v>-0.548366695577439</v>
      </c>
      <c r="U145" s="271">
        <f t="shared" si="102"/>
        <v>-0.548366695577439</v>
      </c>
      <c r="V145" s="271">
        <f t="shared" ref="V145:W145" si="103">V40 * (1 - V$115)</f>
        <v>-0.54061410327427062</v>
      </c>
      <c r="W145" s="271">
        <f t="shared" si="103"/>
        <v>-0.54061410327427062</v>
      </c>
      <c r="X145" s="271">
        <f t="shared" ref="X145:Y145" si="104">X40 * (1 - X$115)</f>
        <v>-0.53389518994485807</v>
      </c>
      <c r="Y145" s="271">
        <f t="shared" si="104"/>
        <v>-0.53389518994485807</v>
      </c>
      <c r="Z145" s="256"/>
      <c r="AA145" s="256"/>
    </row>
    <row r="146" spans="3:27" x14ac:dyDescent="0.25">
      <c r="F146" t="s">
        <v>195</v>
      </c>
      <c r="G146" t="s">
        <v>269</v>
      </c>
      <c r="H146" s="256"/>
      <c r="I146" s="256"/>
      <c r="J146" s="271">
        <f t="shared" ref="J146:K146" si="105">J41 * (1 - J$116)</f>
        <v>0.77786544135444158</v>
      </c>
      <c r="K146" s="271">
        <f t="shared" si="105"/>
        <v>0.77786544135444158</v>
      </c>
      <c r="L146" s="271">
        <f t="shared" ref="L146:M146" si="106">L41 * (1 - L$116)</f>
        <v>0.74348417565671387</v>
      </c>
      <c r="M146" s="271">
        <f t="shared" si="106"/>
        <v>0.74348417565671387</v>
      </c>
      <c r="N146" s="271">
        <f t="shared" ref="N146:P146" si="107">N41 * (1 - N$116)</f>
        <v>0.62373851011857973</v>
      </c>
      <c r="O146" s="271">
        <f t="shared" si="107"/>
        <v>0.54173348267375998</v>
      </c>
      <c r="P146" s="271">
        <f t="shared" si="107"/>
        <v>0</v>
      </c>
      <c r="Q146" s="271">
        <f t="shared" ref="Q146:S146" si="108">Q41 * (1 - Q$116)</f>
        <v>1.6413970829984605</v>
      </c>
      <c r="R146" s="271">
        <f t="shared" si="108"/>
        <v>-0.47781346194769486</v>
      </c>
      <c r="S146" s="271">
        <f t="shared" si="108"/>
        <v>-0.47105832346587079</v>
      </c>
      <c r="T146" s="271">
        <f t="shared" ref="T146:U146" si="109">T41 * (1 - T$116)</f>
        <v>-0.47781346194769486</v>
      </c>
      <c r="U146" s="271">
        <f t="shared" si="109"/>
        <v>-0.47781346194769486</v>
      </c>
      <c r="V146" s="271">
        <f t="shared" ref="V146:W146" si="110">V41 * (1 - V$116)</f>
        <v>-0.47105832346587079</v>
      </c>
      <c r="W146" s="271">
        <f t="shared" si="110"/>
        <v>-0.47105832346587079</v>
      </c>
      <c r="X146" s="271">
        <f t="shared" ref="X146:Y146" si="111">X41 * (1 - X$116)</f>
        <v>-0.46520387011495645</v>
      </c>
      <c r="Y146" s="271">
        <f t="shared" si="111"/>
        <v>-0.46520387011495645</v>
      </c>
      <c r="Z146" s="256"/>
      <c r="AA146" s="256"/>
    </row>
    <row r="147" spans="3:27" x14ac:dyDescent="0.25">
      <c r="F147" t="s">
        <v>196</v>
      </c>
      <c r="G147" t="s">
        <v>269</v>
      </c>
      <c r="H147" s="256"/>
      <c r="I147" s="256"/>
      <c r="J147" s="271">
        <f t="shared" ref="J147:K147" si="112">J42 * (1 - J$117)</f>
        <v>0</v>
      </c>
      <c r="K147" s="271">
        <f t="shared" si="112"/>
        <v>0</v>
      </c>
      <c r="L147" s="271">
        <f t="shared" ref="L147:M147" si="113">L42 * (1 - L$117)</f>
        <v>0</v>
      </c>
      <c r="M147" s="271">
        <f t="shared" si="113"/>
        <v>0</v>
      </c>
      <c r="N147" s="271">
        <f t="shared" ref="N147:P147" si="114">N42 * (1 - N$117)</f>
        <v>0</v>
      </c>
      <c r="O147" s="271">
        <f t="shared" si="114"/>
        <v>0</v>
      </c>
      <c r="P147" s="271">
        <f t="shared" si="114"/>
        <v>0</v>
      </c>
      <c r="Q147" s="271">
        <f t="shared" ref="Q147:S147" si="115">Q42 * (1 - Q$117)</f>
        <v>0</v>
      </c>
      <c r="R147" s="271">
        <f t="shared" si="115"/>
        <v>0</v>
      </c>
      <c r="S147" s="271">
        <f t="shared" si="115"/>
        <v>0</v>
      </c>
      <c r="T147" s="271">
        <f t="shared" ref="T147:U147" si="116">T42 * (1 - T$117)</f>
        <v>0</v>
      </c>
      <c r="U147" s="271">
        <f t="shared" si="116"/>
        <v>0</v>
      </c>
      <c r="V147" s="271">
        <f t="shared" ref="V147:W147" si="117">V42 * (1 - V$117)</f>
        <v>0</v>
      </c>
      <c r="W147" s="271">
        <f t="shared" si="117"/>
        <v>0</v>
      </c>
      <c r="X147" s="271">
        <f t="shared" ref="X147:Y147" si="118">X42 * (1 - X$117)</f>
        <v>0</v>
      </c>
      <c r="Y147" s="271">
        <f t="shared" si="118"/>
        <v>0</v>
      </c>
      <c r="Z147" s="256"/>
      <c r="AA147" s="256"/>
    </row>
    <row r="148" spans="3:27" x14ac:dyDescent="0.25">
      <c r="F148" t="s">
        <v>197</v>
      </c>
      <c r="G148" t="s">
        <v>269</v>
      </c>
      <c r="H148" s="256"/>
      <c r="I148" s="256"/>
      <c r="J148" s="271">
        <f t="shared" ref="J148:K148" si="119">J43 * (1 - J$118)</f>
        <v>3.3068053667849329</v>
      </c>
      <c r="K148" s="271">
        <f t="shared" si="119"/>
        <v>3.3068053667849329</v>
      </c>
      <c r="L148" s="271">
        <f t="shared" ref="L148:M148" si="120">L43 * (1 - L$118)</f>
        <v>3.1606462139523548</v>
      </c>
      <c r="M148" s="271">
        <f t="shared" si="120"/>
        <v>3.1606462139523548</v>
      </c>
      <c r="N148" s="271">
        <f t="shared" ref="N148:P148" si="121">N43 * (1 - N$118)</f>
        <v>2.1212736733891986</v>
      </c>
      <c r="O148" s="271">
        <f t="shared" si="121"/>
        <v>0</v>
      </c>
      <c r="P148" s="271">
        <f t="shared" si="121"/>
        <v>0</v>
      </c>
      <c r="Q148" s="271">
        <f t="shared" ref="Q148:S148" si="122">Q43 * (1 - Q$118)</f>
        <v>6.9777886952188499</v>
      </c>
      <c r="R148" s="271">
        <f t="shared" si="122"/>
        <v>-2.0312460694223948</v>
      </c>
      <c r="S148" s="271">
        <f t="shared" si="122"/>
        <v>-2.0025291127387606</v>
      </c>
      <c r="T148" s="271">
        <f t="shared" ref="T148:U148" si="123">T43 * (1 - T$118)</f>
        <v>-2.0312460694223948</v>
      </c>
      <c r="U148" s="271">
        <f t="shared" si="123"/>
        <v>-2.0312460694223948</v>
      </c>
      <c r="V148" s="271">
        <f t="shared" ref="V148:W148" si="124">V43 * (1 - V$118)</f>
        <v>-2.0025291127387606</v>
      </c>
      <c r="W148" s="271">
        <f t="shared" si="124"/>
        <v>-2.0025291127387606</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1.2921445850002262</v>
      </c>
      <c r="K149" s="271">
        <f t="shared" si="126"/>
        <v>1.2921445850002262</v>
      </c>
      <c r="L149" s="271">
        <f t="shared" ref="L149:M149" si="127">L44 * (1 - L$119)</f>
        <v>1.2350324368895995</v>
      </c>
      <c r="M149" s="271">
        <f t="shared" si="127"/>
        <v>1.2350324368895995</v>
      </c>
      <c r="N149" s="271">
        <f t="shared" ref="N149:P149" si="128">N44 * (1 - N$119)</f>
        <v>0</v>
      </c>
      <c r="O149" s="271">
        <f t="shared" si="128"/>
        <v>0</v>
      </c>
      <c r="P149" s="271">
        <f t="shared" si="128"/>
        <v>0</v>
      </c>
      <c r="Q149" s="271">
        <f t="shared" ref="Q149:S149" si="129">Q44 * (1 - Q$119)</f>
        <v>2.7265928525358025</v>
      </c>
      <c r="R149" s="271">
        <f t="shared" si="129"/>
        <v>-0.79371578254059461</v>
      </c>
      <c r="S149" s="271">
        <f t="shared" si="129"/>
        <v>0</v>
      </c>
      <c r="T149" s="271">
        <f t="shared" ref="T149:U149" si="130">T44 * (1 - T$119)</f>
        <v>-0.79371578254059461</v>
      </c>
      <c r="U149" s="271">
        <f t="shared" si="130"/>
        <v>-0.79371578254059461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7.0744860660444848</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1.1340982822850263</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5.2589145085792925E-2</v>
      </c>
      <c r="K159" s="271">
        <f t="shared" si="155"/>
        <v>5.2589145085792925E-2</v>
      </c>
      <c r="L159" s="271">
        <f t="shared" ref="L159:M159" si="156">L54 * (1 - L$113)</f>
        <v>5.0264731024072029E-2</v>
      </c>
      <c r="M159" s="271">
        <f t="shared" si="156"/>
        <v>5.0264731024072029E-2</v>
      </c>
      <c r="N159" s="271">
        <f t="shared" ref="N159:P159" si="157">N54 * (1 - N$113)</f>
        <v>4.2169086400222051E-2</v>
      </c>
      <c r="O159" s="271">
        <f t="shared" si="157"/>
        <v>3.6624972911196395E-2</v>
      </c>
      <c r="P159" s="271">
        <f t="shared" si="157"/>
        <v>3.3936848969101388E-2</v>
      </c>
      <c r="Q159" s="271">
        <f t="shared" ref="Q159:S159" si="158">Q54 * (1 - Q$113)</f>
        <v>5.3979405057365482E-2</v>
      </c>
      <c r="R159" s="271">
        <f t="shared" si="158"/>
        <v>-3.2303532382874693E-2</v>
      </c>
      <c r="S159" s="271">
        <f t="shared" si="158"/>
        <v>-3.1846837768602199E-2</v>
      </c>
      <c r="T159" s="271">
        <f t="shared" ref="T159:U159" si="159">T54 * (1 - T$113)</f>
        <v>-3.2303532382874693E-2</v>
      </c>
      <c r="U159" s="271">
        <f t="shared" si="159"/>
        <v>-3.2303532382874693E-2</v>
      </c>
      <c r="V159" s="271">
        <f t="shared" ref="V159:W159" si="160">V54 * (1 - V$113)</f>
        <v>-3.1846837768602199E-2</v>
      </c>
      <c r="W159" s="271">
        <f t="shared" si="160"/>
        <v>-3.1846837768602199E-2</v>
      </c>
      <c r="X159" s="271">
        <f t="shared" ref="X159:Y159" si="161">X54 * (1 - X$113)</f>
        <v>-3.1451035769566031E-2</v>
      </c>
      <c r="Y159" s="271">
        <f t="shared" si="161"/>
        <v>-3.1451035769566031E-2</v>
      </c>
      <c r="Z159" s="256"/>
      <c r="AA159" s="256"/>
    </row>
    <row r="160" spans="3:27" x14ac:dyDescent="0.25">
      <c r="F160" t="s">
        <v>193</v>
      </c>
      <c r="G160" t="s">
        <v>269</v>
      </c>
      <c r="H160" s="256"/>
      <c r="I160" s="256"/>
      <c r="J160" s="271">
        <f t="shared" ref="J160:K160" si="162">J55 * (1 - J$114)</f>
        <v>7.4755096226925997E-3</v>
      </c>
      <c r="K160" s="271">
        <f t="shared" si="162"/>
        <v>7.4755096226925997E-3</v>
      </c>
      <c r="L160" s="271">
        <f t="shared" ref="L160:M160" si="163">L55 * (1 - L$114)</f>
        <v>7.145095814725777E-3</v>
      </c>
      <c r="M160" s="271">
        <f t="shared" si="163"/>
        <v>7.145095814725777E-3</v>
      </c>
      <c r="N160" s="271">
        <f t="shared" ref="N160:P160" si="164">N55 * (1 - N$114)</f>
        <v>5.9943056813482436E-3</v>
      </c>
      <c r="O160" s="271">
        <f t="shared" si="164"/>
        <v>5.206213886570092E-3</v>
      </c>
      <c r="P160" s="271">
        <f t="shared" si="164"/>
        <v>1.5919526625524729E-3</v>
      </c>
      <c r="Q160" s="271">
        <f t="shared" ref="Q160:S160" si="165">Q55 * (1 - Q$114)</f>
        <v>7.673134090224451E-3</v>
      </c>
      <c r="R160" s="271">
        <f t="shared" si="165"/>
        <v>-4.5919241847568962E-3</v>
      </c>
      <c r="S160" s="271">
        <f t="shared" si="165"/>
        <v>-4.5270053697037821E-3</v>
      </c>
      <c r="T160" s="271">
        <f t="shared" ref="T160:U160" si="166">T55 * (1 - T$114)</f>
        <v>-4.5919241847568962E-3</v>
      </c>
      <c r="U160" s="271">
        <f t="shared" si="166"/>
        <v>-4.5919241847568962E-3</v>
      </c>
      <c r="V160" s="271">
        <f t="shared" ref="V160:W160" si="167">V55 * (1 - V$114)</f>
        <v>-4.5270053697037821E-3</v>
      </c>
      <c r="W160" s="271">
        <f t="shared" si="167"/>
        <v>-4.5270053697037821E-3</v>
      </c>
      <c r="X160" s="271">
        <f t="shared" ref="X160:Y160" si="168">X55 * (1 - X$114)</f>
        <v>-1.4753449908970577E-3</v>
      </c>
      <c r="Y160" s="271">
        <f t="shared" si="168"/>
        <v>-1.4753449908970577E-3</v>
      </c>
      <c r="Z160" s="256"/>
      <c r="AA160" s="256"/>
    </row>
    <row r="161" spans="4:27" x14ac:dyDescent="0.25">
      <c r="F161" t="s">
        <v>194</v>
      </c>
      <c r="G161" t="s">
        <v>269</v>
      </c>
      <c r="H161" s="256"/>
      <c r="I161" s="256"/>
      <c r="J161" s="271">
        <f t="shared" ref="J161:K161" si="169">J56 * (1 - J$115)</f>
        <v>7.2235806992509866E-2</v>
      </c>
      <c r="K161" s="271">
        <f t="shared" si="169"/>
        <v>7.2235806992509866E-2</v>
      </c>
      <c r="L161" s="271">
        <f t="shared" ref="L161:M161" si="170">L56 * (1 - L$115)</f>
        <v>6.9043020244232658E-2</v>
      </c>
      <c r="M161" s="271">
        <f t="shared" si="170"/>
        <v>6.9043020244232658E-2</v>
      </c>
      <c r="N161" s="271">
        <f t="shared" ref="N161:P161" si="171">N56 * (1 - N$115)</f>
        <v>5.792294172661553E-2</v>
      </c>
      <c r="O161" s="271">
        <f t="shared" si="171"/>
        <v>5.0307615193269407E-2</v>
      </c>
      <c r="P161" s="271">
        <f t="shared" si="171"/>
        <v>1.230642362353696E-2</v>
      </c>
      <c r="Q161" s="271">
        <f t="shared" ref="Q161:S161" si="172">Q56 * (1 - Q$115)</f>
        <v>5.9167060105972745E-2</v>
      </c>
      <c r="R161" s="271">
        <f t="shared" si="172"/>
        <v>-4.437173729633459E-2</v>
      </c>
      <c r="S161" s="271">
        <f t="shared" si="172"/>
        <v>-4.3744427155481616E-2</v>
      </c>
      <c r="T161" s="271">
        <f t="shared" ref="T161:U161" si="173">T56 * (1 - T$115)</f>
        <v>-4.437173729633459E-2</v>
      </c>
      <c r="U161" s="271">
        <f t="shared" si="173"/>
        <v>-4.437173729633459E-2</v>
      </c>
      <c r="V161" s="271">
        <f t="shared" ref="V161:W161" si="174">V56 * (1 - V$115)</f>
        <v>-4.3744427155481616E-2</v>
      </c>
      <c r="W161" s="271">
        <f t="shared" si="174"/>
        <v>-4.3744427155481616E-2</v>
      </c>
      <c r="X161" s="271">
        <f t="shared" ref="X161:Y161" si="175">X56 * (1 - X$115)</f>
        <v>-1.4256250261024972E-2</v>
      </c>
      <c r="Y161" s="271">
        <f t="shared" si="175"/>
        <v>-1.4256250261024972E-2</v>
      </c>
      <c r="Z161" s="256"/>
      <c r="AA161" s="256"/>
    </row>
    <row r="162" spans="4:27" x14ac:dyDescent="0.25">
      <c r="F162" t="s">
        <v>195</v>
      </c>
      <c r="G162" t="s">
        <v>269</v>
      </c>
      <c r="H162" s="256"/>
      <c r="I162" s="256"/>
      <c r="J162" s="271">
        <f t="shared" ref="J162:K162" si="176">J57 * (1 - J$116)</f>
        <v>1.1958960757222846E-2</v>
      </c>
      <c r="K162" s="271">
        <f t="shared" si="176"/>
        <v>1.1958960757222846E-2</v>
      </c>
      <c r="L162" s="271">
        <f t="shared" ref="L162:M162" si="177">L57 * (1 - L$116)</f>
        <v>1.1430380638601245E-2</v>
      </c>
      <c r="M162" s="271">
        <f t="shared" si="177"/>
        <v>1.1430380638601245E-2</v>
      </c>
      <c r="N162" s="271">
        <f t="shared" ref="N162:P162" si="178">N57 * (1 - N$116)</f>
        <v>9.5894019308641054E-3</v>
      </c>
      <c r="O162" s="271">
        <f t="shared" si="178"/>
        <v>8.3286505811191319E-3</v>
      </c>
      <c r="P162" s="271">
        <f t="shared" si="178"/>
        <v>0</v>
      </c>
      <c r="Q162" s="271">
        <f t="shared" ref="Q162:S162" si="179">Q57 * (1 - Q$116)</f>
        <v>9.7953712900437639E-3</v>
      </c>
      <c r="R162" s="271">
        <f t="shared" si="179"/>
        <v>-7.3459394606291148E-3</v>
      </c>
      <c r="S162" s="271">
        <f t="shared" si="179"/>
        <v>-7.2420854625994879E-3</v>
      </c>
      <c r="T162" s="271">
        <f t="shared" ref="T162:U162" si="180">T57 * (1 - T$116)</f>
        <v>-7.3459394606291148E-3</v>
      </c>
      <c r="U162" s="271">
        <f t="shared" si="180"/>
        <v>-7.3459394606291148E-3</v>
      </c>
      <c r="V162" s="271">
        <f t="shared" ref="V162:W162" si="181">V57 * (1 - V$116)</f>
        <v>-7.2420854625994879E-3</v>
      </c>
      <c r="W162" s="271">
        <f t="shared" si="181"/>
        <v>-7.2420854625994879E-3</v>
      </c>
      <c r="X162" s="271">
        <f t="shared" ref="X162:Y162" si="182">X57 * (1 - X$116)</f>
        <v>0</v>
      </c>
      <c r="Y162" s="271">
        <f t="shared" si="182"/>
        <v>0</v>
      </c>
      <c r="Z162" s="256"/>
      <c r="AA162" s="256"/>
    </row>
    <row r="163" spans="4:27" x14ac:dyDescent="0.25">
      <c r="F163" t="s">
        <v>196</v>
      </c>
      <c r="G163" t="s">
        <v>269</v>
      </c>
      <c r="H163" s="256"/>
      <c r="I163" s="256"/>
      <c r="J163" s="271">
        <f t="shared" ref="J163:K163" si="183">J58 * (1 - J$117)</f>
        <v>0</v>
      </c>
      <c r="K163" s="271">
        <f t="shared" si="183"/>
        <v>0</v>
      </c>
      <c r="L163" s="271">
        <f t="shared" ref="L163:M163" si="184">L58 * (1 - L$117)</f>
        <v>0</v>
      </c>
      <c r="M163" s="271">
        <f t="shared" si="184"/>
        <v>0</v>
      </c>
      <c r="N163" s="271">
        <f t="shared" ref="N163:P163" si="185">N58 * (1 - N$117)</f>
        <v>0</v>
      </c>
      <c r="O163" s="271">
        <f t="shared" si="185"/>
        <v>0</v>
      </c>
      <c r="P163" s="271">
        <f t="shared" si="185"/>
        <v>0</v>
      </c>
      <c r="Q163" s="271">
        <f t="shared" ref="Q163:S163" si="186">Q58 * (1 - Q$117)</f>
        <v>0</v>
      </c>
      <c r="R163" s="271">
        <f t="shared" si="186"/>
        <v>0</v>
      </c>
      <c r="S163" s="271">
        <f t="shared" si="186"/>
        <v>0</v>
      </c>
      <c r="T163" s="271">
        <f t="shared" ref="T163:U163" si="187">T58 * (1 - T$117)</f>
        <v>0</v>
      </c>
      <c r="U163" s="271">
        <f t="shared" si="187"/>
        <v>0</v>
      </c>
      <c r="V163" s="271">
        <f t="shared" ref="V163:W163" si="188">V58 * (1 - V$117)</f>
        <v>0</v>
      </c>
      <c r="W163" s="271">
        <f t="shared" si="188"/>
        <v>0</v>
      </c>
      <c r="X163" s="271">
        <f t="shared" ref="X163:Y163" si="189">X58 * (1 - X$117)</f>
        <v>0</v>
      </c>
      <c r="Y163" s="271">
        <f t="shared" si="189"/>
        <v>0</v>
      </c>
      <c r="Z163" s="256"/>
      <c r="AA163" s="256"/>
    </row>
    <row r="164" spans="4:27" x14ac:dyDescent="0.25">
      <c r="F164" t="s">
        <v>197</v>
      </c>
      <c r="G164" t="s">
        <v>269</v>
      </c>
      <c r="H164" s="256"/>
      <c r="I164" s="256"/>
      <c r="J164" s="271">
        <f t="shared" ref="J164:K164" si="190">J59 * (1 - J$118)</f>
        <v>5.083906998657297E-2</v>
      </c>
      <c r="K164" s="271">
        <f t="shared" si="190"/>
        <v>5.083906998657297E-2</v>
      </c>
      <c r="L164" s="271">
        <f t="shared" ref="L164:M164" si="191">L59 * (1 - L$118)</f>
        <v>4.8592008373975516E-2</v>
      </c>
      <c r="M164" s="271">
        <f t="shared" si="191"/>
        <v>4.8592008373975516E-2</v>
      </c>
      <c r="N164" s="271">
        <f t="shared" ref="N164:P164" si="192">N59 * (1 - N$118)</f>
        <v>3.2612618155679333E-2</v>
      </c>
      <c r="O164" s="271">
        <f t="shared" si="192"/>
        <v>0</v>
      </c>
      <c r="P164" s="271">
        <f t="shared" si="192"/>
        <v>0</v>
      </c>
      <c r="Q164" s="271">
        <f t="shared" ref="Q164:S164" si="193">Q59 * (1 - Q$118)</f>
        <v>4.1641374753925257E-2</v>
      </c>
      <c r="R164" s="271">
        <f t="shared" si="193"/>
        <v>-3.1228527121848169E-2</v>
      </c>
      <c r="S164" s="271">
        <f t="shared" si="193"/>
        <v>-3.0787030508438444E-2</v>
      </c>
      <c r="T164" s="271">
        <f t="shared" ref="T164:U164" si="194">T59 * (1 - T$118)</f>
        <v>-3.1228527121848169E-2</v>
      </c>
      <c r="U164" s="271">
        <f t="shared" si="194"/>
        <v>-3.1228527121848169E-2</v>
      </c>
      <c r="V164" s="271">
        <f t="shared" ref="V164:W164" si="195">V59 * (1 - V$118)</f>
        <v>-3.0787030508438444E-2</v>
      </c>
      <c r="W164" s="271">
        <f t="shared" si="195"/>
        <v>-3.0787030508438444E-2</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5.227770079484587E-3</v>
      </c>
      <c r="K165" s="271">
        <f t="shared" si="197"/>
        <v>5.227770079484587E-3</v>
      </c>
      <c r="L165" s="271">
        <f t="shared" ref="L165:M165" si="198">L60 * (1 - L$119)</f>
        <v>4.9967052415912537E-3</v>
      </c>
      <c r="M165" s="271">
        <f t="shared" si="198"/>
        <v>4.9967052415912537E-3</v>
      </c>
      <c r="N165" s="271">
        <f t="shared" ref="N165:P165" si="199">N60 * (1 - N$119)</f>
        <v>0</v>
      </c>
      <c r="O165" s="271">
        <f t="shared" si="199"/>
        <v>0</v>
      </c>
      <c r="P165" s="271">
        <f t="shared" si="199"/>
        <v>0</v>
      </c>
      <c r="Q165" s="271">
        <f t="shared" ref="Q165:S165" si="200">Q60 * (1 - Q$119)</f>
        <v>4.2819731569572281E-3</v>
      </c>
      <c r="R165" s="271">
        <f t="shared" si="200"/>
        <v>-3.2112223877637418E-3</v>
      </c>
      <c r="S165" s="271">
        <f t="shared" si="200"/>
        <v>0</v>
      </c>
      <c r="T165" s="271">
        <f t="shared" ref="T165:U165" si="201">T60 * (1 - T$119)</f>
        <v>-3.2112223877637418E-3</v>
      </c>
      <c r="U165" s="271">
        <f t="shared" si="201"/>
        <v>-3.2112223877637418E-3</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1.1110114737481754E-2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7.4899020866887548E-3</v>
      </c>
      <c r="K171" s="421">
        <f t="shared" si="211"/>
        <v>7.4899020866887548E-3</v>
      </c>
      <c r="L171" s="421">
        <f t="shared" ref="L171:M171" si="212">L66 * (1 - L$112)</f>
        <v>7.1588521389702618E-3</v>
      </c>
      <c r="M171" s="421">
        <f t="shared" si="212"/>
        <v>7.1588521389702618E-3</v>
      </c>
      <c r="N171" s="421">
        <f t="shared" ref="N171:P171" si="213">N66 * (1 - N$112)</f>
        <v>6.0058464100818231E-3</v>
      </c>
      <c r="O171" s="421">
        <f t="shared" si="213"/>
        <v>5.2162373163696192E-3</v>
      </c>
      <c r="P171" s="421">
        <f t="shared" si="213"/>
        <v>4.8333867282809636E-3</v>
      </c>
      <c r="Q171" s="421">
        <f t="shared" ref="Q171:S171" si="214">Q66 * (1 - Q$112)</f>
        <v>4.8406476983128164E-3</v>
      </c>
      <c r="R171" s="421">
        <f t="shared" si="214"/>
        <v>-4.6007649336606993E-3</v>
      </c>
      <c r="S171" s="421">
        <f t="shared" si="214"/>
        <v>-4.535721131582556E-3</v>
      </c>
      <c r="T171" s="421">
        <f t="shared" ref="T171:U171" si="215">T66 * (1 - T$112)</f>
        <v>-4.6007649336606993E-3</v>
      </c>
      <c r="U171" s="421">
        <f t="shared" si="215"/>
        <v>-4.6007649336606993E-3</v>
      </c>
      <c r="V171" s="421">
        <f t="shared" ref="V171:W171" si="216">V66 * (1 - V$112)</f>
        <v>-4.535721131582556E-3</v>
      </c>
      <c r="W171" s="421">
        <f t="shared" si="216"/>
        <v>-4.535721131582556E-3</v>
      </c>
      <c r="X171" s="421">
        <f t="shared" ref="X171:Y171" si="217">X66 * (1 - X$112)</f>
        <v>-4.4793498364481639E-3</v>
      </c>
      <c r="Y171" s="421">
        <f t="shared" si="217"/>
        <v>-4.4793498364481639E-3</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4.6361398725210362E-2</v>
      </c>
      <c r="K173" s="271">
        <f t="shared" si="225"/>
        <v>4.6361398725210362E-2</v>
      </c>
      <c r="L173" s="271">
        <f t="shared" ref="L173:M173" si="226">L68 * (1 - L$113)</f>
        <v>4.4312247955747848E-2</v>
      </c>
      <c r="M173" s="271">
        <f t="shared" si="226"/>
        <v>4.4312247955747848E-2</v>
      </c>
      <c r="N173" s="271">
        <f t="shared" ref="N173:P173" si="227">N68 * (1 - N$113)</f>
        <v>3.717531108918317E-2</v>
      </c>
      <c r="O173" s="271">
        <f t="shared" si="227"/>
        <v>3.2287746257634427E-2</v>
      </c>
      <c r="P173" s="271">
        <f t="shared" si="227"/>
        <v>2.9917957098694121E-2</v>
      </c>
      <c r="Q173" s="271">
        <f t="shared" ref="Q173:S173" si="228">Q68 * (1 - Q$113)</f>
        <v>4.7587020415173674E-2</v>
      </c>
      <c r="R173" s="271">
        <f t="shared" si="228"/>
        <v>-2.8478062204509737E-2</v>
      </c>
      <c r="S173" s="271">
        <f t="shared" si="228"/>
        <v>-2.8075450580506301E-2</v>
      </c>
      <c r="T173" s="271">
        <f t="shared" ref="T173:U173" si="229">T68 * (1 - T$113)</f>
        <v>-2.8478062204509737E-2</v>
      </c>
      <c r="U173" s="271">
        <f t="shared" si="229"/>
        <v>-2.8478062204509737E-2</v>
      </c>
      <c r="V173" s="271">
        <f t="shared" ref="V173:W173" si="230">V68 * (1 - V$113)</f>
        <v>-2.8075450580506301E-2</v>
      </c>
      <c r="W173" s="271">
        <f t="shared" si="230"/>
        <v>-2.8075450580506301E-2</v>
      </c>
      <c r="X173" s="271">
        <f t="shared" ref="X173:Y173" si="231">X68 * (1 - X$113)</f>
        <v>-2.7726520506369992E-2</v>
      </c>
      <c r="Y173" s="271">
        <f t="shared" si="231"/>
        <v>-2.7726520506369992E-2</v>
      </c>
      <c r="Z173" s="256"/>
      <c r="AA173" s="256"/>
    </row>
    <row r="174" spans="4:27" x14ac:dyDescent="0.25">
      <c r="F174" t="s">
        <v>193</v>
      </c>
      <c r="G174" t="s">
        <v>269</v>
      </c>
      <c r="H174" s="256"/>
      <c r="I174" s="256"/>
      <c r="J174" s="271">
        <f t="shared" ref="J174:K174" si="232">J69 * (1 - J$114)</f>
        <v>6.5902399007704438E-3</v>
      </c>
      <c r="K174" s="271">
        <f t="shared" si="232"/>
        <v>6.5902399007704438E-3</v>
      </c>
      <c r="L174" s="271">
        <f t="shared" ref="L174:M174" si="233">L69 * (1 - L$114)</f>
        <v>6.2989545742933783E-3</v>
      </c>
      <c r="M174" s="271">
        <f t="shared" si="233"/>
        <v>6.2989545742933783E-3</v>
      </c>
      <c r="N174" s="271">
        <f t="shared" ref="N174:P174" si="234">N69 * (1 - N$114)</f>
        <v>5.284444067695182E-3</v>
      </c>
      <c r="O174" s="271">
        <f t="shared" si="234"/>
        <v>4.5896801982660317E-3</v>
      </c>
      <c r="P174" s="271">
        <f t="shared" si="234"/>
        <v>4.2528163524569703E-3</v>
      </c>
      <c r="Q174" s="271">
        <f t="shared" ref="Q174:S174" si="235">Q69 * (1 - Q$114)</f>
        <v>6.7644611535052912E-3</v>
      </c>
      <c r="R174" s="271">
        <f t="shared" si="235"/>
        <v>-4.0481363159288767E-3</v>
      </c>
      <c r="S174" s="271">
        <f t="shared" si="235"/>
        <v>-3.9909053595302609E-3</v>
      </c>
      <c r="T174" s="271">
        <f t="shared" ref="T174:U174" si="236">T69 * (1 - T$114)</f>
        <v>-4.0481363159288767E-3</v>
      </c>
      <c r="U174" s="271">
        <f t="shared" si="236"/>
        <v>-4.0481363159288767E-3</v>
      </c>
      <c r="V174" s="271">
        <f t="shared" ref="V174:W174" si="237">V69 * (1 - V$114)</f>
        <v>-3.9909053595302609E-3</v>
      </c>
      <c r="W174" s="271">
        <f t="shared" si="237"/>
        <v>-3.9909053595302609E-3</v>
      </c>
      <c r="X174" s="271">
        <f t="shared" ref="X174:Y174" si="238">X69 * (1 - X$114)</f>
        <v>-3.9413051973181245E-3</v>
      </c>
      <c r="Y174" s="271">
        <f t="shared" si="238"/>
        <v>-3.9413051973181245E-3</v>
      </c>
      <c r="Z174" s="256"/>
      <c r="AA174" s="256"/>
    </row>
    <row r="175" spans="4:27" x14ac:dyDescent="0.25">
      <c r="F175" t="s">
        <v>194</v>
      </c>
      <c r="G175" t="s">
        <v>269</v>
      </c>
      <c r="H175" s="256"/>
      <c r="I175" s="256"/>
      <c r="J175" s="271">
        <f t="shared" ref="J175:K175" si="239">J70 * (1 - J$115)</f>
        <v>6.3681450701540604E-2</v>
      </c>
      <c r="K175" s="271">
        <f t="shared" si="239"/>
        <v>6.3681450701540604E-2</v>
      </c>
      <c r="L175" s="271">
        <f t="shared" ref="L175:M175" si="240">L70 * (1 - L$115)</f>
        <v>6.0866762247488597E-2</v>
      </c>
      <c r="M175" s="271">
        <f t="shared" si="240"/>
        <v>6.0866762247488597E-2</v>
      </c>
      <c r="N175" s="271">
        <f t="shared" ref="N175:P175" si="241">N70 * (1 - N$115)</f>
        <v>5.1063552988812717E-2</v>
      </c>
      <c r="O175" s="271">
        <f t="shared" si="241"/>
        <v>4.4350053667628411E-2</v>
      </c>
      <c r="P175" s="271">
        <f t="shared" si="241"/>
        <v>3.287595219227548E-2</v>
      </c>
      <c r="Q175" s="271">
        <f t="shared" ref="Q175:S175" si="242">Q70 * (1 - Q$115)</f>
        <v>5.2160339562404026E-2</v>
      </c>
      <c r="R175" s="271">
        <f t="shared" si="242"/>
        <v>-3.9117118210795852E-2</v>
      </c>
      <c r="S175" s="271">
        <f t="shared" si="242"/>
        <v>-3.8564095804422674E-2</v>
      </c>
      <c r="T175" s="271">
        <f t="shared" ref="T175:U175" si="243">T70 * (1 - T$115)</f>
        <v>-3.9117118210795852E-2</v>
      </c>
      <c r="U175" s="271">
        <f t="shared" si="243"/>
        <v>-3.9117118210795852E-2</v>
      </c>
      <c r="V175" s="271">
        <f t="shared" ref="V175:W175" si="244">V70 * (1 - V$115)</f>
        <v>-3.8564095804422674E-2</v>
      </c>
      <c r="W175" s="271">
        <f t="shared" si="244"/>
        <v>-3.8564095804422674E-2</v>
      </c>
      <c r="X175" s="271">
        <f t="shared" ref="X175:Y175" si="245">X70 * (1 - X$115)</f>
        <v>-3.808480971889925E-2</v>
      </c>
      <c r="Y175" s="271">
        <f t="shared" si="245"/>
        <v>-3.808480971889925E-2</v>
      </c>
      <c r="Z175" s="256"/>
      <c r="AA175" s="256"/>
    </row>
    <row r="176" spans="4:27" x14ac:dyDescent="0.25">
      <c r="F176" t="s">
        <v>195</v>
      </c>
      <c r="G176" t="s">
        <v>269</v>
      </c>
      <c r="H176" s="256"/>
      <c r="I176" s="256"/>
      <c r="J176" s="271">
        <f t="shared" ref="J176:K176" si="246">J71 * (1 - J$116)</f>
        <v>5.5488151754937549E-2</v>
      </c>
      <c r="K176" s="271">
        <f t="shared" si="246"/>
        <v>5.5488151754937549E-2</v>
      </c>
      <c r="L176" s="271">
        <f t="shared" ref="L176:M176" si="247">L71 * (1 - L$116)</f>
        <v>5.30356030400332E-2</v>
      </c>
      <c r="M176" s="271">
        <f t="shared" si="247"/>
        <v>5.30356030400332E-2</v>
      </c>
      <c r="N176" s="271">
        <f t="shared" ref="N176:P176" si="248">N71 * (1 - N$116)</f>
        <v>4.4493681380926645E-2</v>
      </c>
      <c r="O176" s="271">
        <f t="shared" si="248"/>
        <v>3.864394546824379E-2</v>
      </c>
      <c r="P176" s="271">
        <f t="shared" si="248"/>
        <v>0</v>
      </c>
      <c r="Q176" s="271">
        <f t="shared" ref="Q176:S176" si="249">Q71 * (1 - Q$116)</f>
        <v>4.544935464476986E-2</v>
      </c>
      <c r="R176" s="271">
        <f t="shared" si="249"/>
        <v>-3.4084283061785854E-2</v>
      </c>
      <c r="S176" s="271">
        <f t="shared" si="249"/>
        <v>-3.360241289597362E-2</v>
      </c>
      <c r="T176" s="271">
        <f t="shared" ref="T176:U176" si="250">T71 * (1 - T$116)</f>
        <v>-3.4084283061785854E-2</v>
      </c>
      <c r="U176" s="271">
        <f t="shared" si="250"/>
        <v>-3.4084283061785854E-2</v>
      </c>
      <c r="V176" s="271">
        <f t="shared" ref="V176:W176" si="251">V71 * (1 - V$116)</f>
        <v>-3.360241289597362E-2</v>
      </c>
      <c r="W176" s="271">
        <f t="shared" si="251"/>
        <v>-3.360241289597362E-2</v>
      </c>
      <c r="X176" s="271">
        <f t="shared" ref="X176:Y176" si="252">X71 * (1 - X$116)</f>
        <v>-3.3184792085603008E-2</v>
      </c>
      <c r="Y176" s="271">
        <f t="shared" si="252"/>
        <v>-3.3184792085603008E-2</v>
      </c>
      <c r="Z176" s="256"/>
      <c r="AA176" s="256"/>
    </row>
    <row r="177" spans="3:27" x14ac:dyDescent="0.25">
      <c r="F177" t="s">
        <v>196</v>
      </c>
      <c r="G177" t="s">
        <v>269</v>
      </c>
      <c r="H177" s="256"/>
      <c r="I177" s="256"/>
      <c r="J177" s="271">
        <f t="shared" ref="J177:K177" si="253">J72 * (1 - J$117)</f>
        <v>0</v>
      </c>
      <c r="K177" s="271">
        <f t="shared" si="253"/>
        <v>0</v>
      </c>
      <c r="L177" s="271">
        <f t="shared" ref="L177:M177" si="254">L72 * (1 - L$117)</f>
        <v>0</v>
      </c>
      <c r="M177" s="271">
        <f t="shared" si="254"/>
        <v>0</v>
      </c>
      <c r="N177" s="271">
        <f t="shared" ref="N177:P177" si="255">N72 * (1 - N$117)</f>
        <v>0</v>
      </c>
      <c r="O177" s="271">
        <f t="shared" si="255"/>
        <v>0</v>
      </c>
      <c r="P177" s="271">
        <f t="shared" si="255"/>
        <v>0</v>
      </c>
      <c r="Q177" s="271">
        <f t="shared" ref="Q177:S177" si="256">Q72 * (1 - Q$117)</f>
        <v>0</v>
      </c>
      <c r="R177" s="271">
        <f t="shared" si="256"/>
        <v>0</v>
      </c>
      <c r="S177" s="271">
        <f t="shared" si="256"/>
        <v>0</v>
      </c>
      <c r="T177" s="271">
        <f t="shared" ref="T177:U177" si="257">T72 * (1 - T$117)</f>
        <v>0</v>
      </c>
      <c r="U177" s="271">
        <f t="shared" si="257"/>
        <v>0</v>
      </c>
      <c r="V177" s="271">
        <f t="shared" ref="V177:W177" si="258">V72 * (1 - V$117)</f>
        <v>0</v>
      </c>
      <c r="W177" s="271">
        <f t="shared" si="258"/>
        <v>0</v>
      </c>
      <c r="X177" s="271">
        <f t="shared" ref="X177:Y177" si="259">X72 * (1 - X$117)</f>
        <v>0</v>
      </c>
      <c r="Y177" s="271">
        <f t="shared" si="259"/>
        <v>0</v>
      </c>
      <c r="Z177" s="256"/>
      <c r="AA177" s="256"/>
    </row>
    <row r="178" spans="3:27" x14ac:dyDescent="0.25">
      <c r="F178" t="s">
        <v>197</v>
      </c>
      <c r="G178" t="s">
        <v>269</v>
      </c>
      <c r="H178" s="256"/>
      <c r="I178" s="256"/>
      <c r="J178" s="271">
        <f t="shared" ref="J178:K178" si="260">J73 * (1 - J$118)</f>
        <v>0.23588722195539222</v>
      </c>
      <c r="K178" s="271">
        <f t="shared" si="260"/>
        <v>0.23588722195539222</v>
      </c>
      <c r="L178" s="271">
        <f t="shared" ref="L178:M178" si="261">L73 * (1 - L$118)</f>
        <v>0.22546112404490318</v>
      </c>
      <c r="M178" s="271">
        <f t="shared" si="261"/>
        <v>0.22546112404490318</v>
      </c>
      <c r="N178" s="271">
        <f t="shared" ref="N178:P178" si="262">N73 * (1 - N$118)</f>
        <v>0.15131865904445041</v>
      </c>
      <c r="O178" s="271">
        <f t="shared" si="262"/>
        <v>0</v>
      </c>
      <c r="P178" s="271">
        <f t="shared" si="262"/>
        <v>0</v>
      </c>
      <c r="Q178" s="271">
        <f t="shared" ref="Q178:S178" si="263">Q73 * (1 - Q$118)</f>
        <v>0.1932110129414461</v>
      </c>
      <c r="R178" s="271">
        <f t="shared" si="263"/>
        <v>-0.14489664170640645</v>
      </c>
      <c r="S178" s="271">
        <f t="shared" si="263"/>
        <v>-0.1428481500705949</v>
      </c>
      <c r="T178" s="271">
        <f t="shared" ref="T178:U178" si="264">T73 * (1 - T$118)</f>
        <v>-0.14489664170640645</v>
      </c>
      <c r="U178" s="271">
        <f t="shared" si="264"/>
        <v>-0.14489664170640645</v>
      </c>
      <c r="V178" s="271">
        <f t="shared" ref="V178:W178" si="265">V73 * (1 - V$118)</f>
        <v>-0.1428481500705949</v>
      </c>
      <c r="W178" s="271">
        <f t="shared" si="265"/>
        <v>-0.1428481500705949</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9.2173672990240443E-2</v>
      </c>
      <c r="K179" s="271">
        <f t="shared" si="267"/>
        <v>9.2173672990240443E-2</v>
      </c>
      <c r="L179" s="271">
        <f t="shared" ref="L179:M179" si="268">L74 * (1 - L$119)</f>
        <v>8.8099642479391574E-2</v>
      </c>
      <c r="M179" s="271">
        <f t="shared" si="268"/>
        <v>8.8099642479391574E-2</v>
      </c>
      <c r="N179" s="271">
        <f t="shared" ref="N179:P179" si="269">N74 * (1 - N$119)</f>
        <v>0</v>
      </c>
      <c r="O179" s="271">
        <f t="shared" si="269"/>
        <v>0</v>
      </c>
      <c r="P179" s="271">
        <f t="shared" si="269"/>
        <v>0</v>
      </c>
      <c r="Q179" s="271">
        <f t="shared" ref="Q179:S179" si="270">Q74 * (1 - Q$119)</f>
        <v>7.5497810255893208E-2</v>
      </c>
      <c r="R179" s="271">
        <f t="shared" si="270"/>
        <v>-5.6618817922049147E-2</v>
      </c>
      <c r="S179" s="271">
        <f t="shared" si="270"/>
        <v>0</v>
      </c>
      <c r="T179" s="271">
        <f t="shared" ref="T179:U179" si="271">T74 * (1 - T$119)</f>
        <v>-5.6618817922049147E-2</v>
      </c>
      <c r="U179" s="271">
        <f t="shared" si="271"/>
        <v>-5.6618817922049147E-2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0.19588850831742347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1.1340982822850263</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6.9545984767105102E-4</v>
      </c>
      <c r="K189" s="271">
        <f t="shared" si="295"/>
        <v>6.9545984767105102E-4</v>
      </c>
      <c r="L189" s="271">
        <f t="shared" ref="L189:M189" si="296">L84 * (1 - L$113)</f>
        <v>6.6472086823619479E-4</v>
      </c>
      <c r="M189" s="271">
        <f t="shared" si="296"/>
        <v>6.6472086823619479E-4</v>
      </c>
      <c r="N189" s="271">
        <f t="shared" ref="N189:P189" si="297">N84 * (1 - N$113)</f>
        <v>5.5766083203068737E-4</v>
      </c>
      <c r="O189" s="271">
        <f t="shared" si="297"/>
        <v>4.843432620976019E-4</v>
      </c>
      <c r="P189" s="271">
        <f t="shared" si="297"/>
        <v>4.487944380153611E-4</v>
      </c>
      <c r="Q189" s="271">
        <f t="shared" ref="Q189:S189" si="298">Q84 * (1 - Q$113)</f>
        <v>4.9731783296675638E-4</v>
      </c>
      <c r="R189" s="271">
        <f t="shared" si="298"/>
        <v>-4.271948074755847E-4</v>
      </c>
      <c r="S189" s="271">
        <f t="shared" si="298"/>
        <v>-4.2115529558855959E-4</v>
      </c>
      <c r="T189" s="271">
        <f t="shared" ref="T189:U189" si="299">T84 * (1 - T$113)</f>
        <v>-4.271948074755847E-4</v>
      </c>
      <c r="U189" s="271">
        <f t="shared" si="299"/>
        <v>-4.271948074755847E-4</v>
      </c>
      <c r="V189" s="271">
        <f t="shared" ref="V189:W189" si="300">V84 * (1 - V$113)</f>
        <v>-4.2115529558855959E-4</v>
      </c>
      <c r="W189" s="271">
        <f t="shared" si="300"/>
        <v>-4.2115529558855959E-4</v>
      </c>
      <c r="X189" s="271">
        <f t="shared" ref="X189:Y189" si="301">X84 * (1 - X$113)</f>
        <v>-4.1592105195313768E-4</v>
      </c>
      <c r="Y189" s="271">
        <f t="shared" si="301"/>
        <v>-4.1592105195313768E-4</v>
      </c>
      <c r="Z189" s="256"/>
      <c r="AA189" s="256"/>
    </row>
    <row r="190" spans="3:27" x14ac:dyDescent="0.25">
      <c r="F190" t="s">
        <v>193</v>
      </c>
      <c r="G190" t="s">
        <v>269</v>
      </c>
      <c r="H190" s="256"/>
      <c r="I190" s="256"/>
      <c r="J190" s="271">
        <f t="shared" ref="J190:K190" si="302">J85 * (1 - J$114)</f>
        <v>9.8859123398561792E-5</v>
      </c>
      <c r="K190" s="271">
        <f t="shared" si="302"/>
        <v>9.8859123398561792E-5</v>
      </c>
      <c r="L190" s="271">
        <f t="shared" ref="L190:M190" si="303">L85 * (1 - L$114)</f>
        <v>9.4489599304147564E-5</v>
      </c>
      <c r="M190" s="271">
        <f t="shared" si="303"/>
        <v>9.4489599304147564E-5</v>
      </c>
      <c r="N190" s="271">
        <f t="shared" ref="N190:P190" si="304">N85 * (1 - N$114)</f>
        <v>7.9271091196543827E-5</v>
      </c>
      <c r="O190" s="271">
        <f t="shared" si="304"/>
        <v>6.8849050704098449E-5</v>
      </c>
      <c r="P190" s="271">
        <f t="shared" si="304"/>
        <v>2.1052617501047062E-5</v>
      </c>
      <c r="Q190" s="271">
        <f t="shared" ref="Q190:S190" si="305">Q85 * (1 - Q$114)</f>
        <v>7.0693376738006049E-5</v>
      </c>
      <c r="R190" s="271">
        <f t="shared" si="305"/>
        <v>-6.0725438469064929E-5</v>
      </c>
      <c r="S190" s="271">
        <f t="shared" si="305"/>
        <v>-5.9866926143866085E-5</v>
      </c>
      <c r="T190" s="271">
        <f t="shared" ref="T190:U190" si="306">T85 * (1 - T$114)</f>
        <v>-6.0725438469064929E-5</v>
      </c>
      <c r="U190" s="271">
        <f t="shared" si="306"/>
        <v>-6.0725438469064929E-5</v>
      </c>
      <c r="V190" s="271">
        <f t="shared" ref="V190:W190" si="307">V85 * (1 - V$114)</f>
        <v>-5.9866926143866085E-5</v>
      </c>
      <c r="W190" s="271">
        <f t="shared" si="307"/>
        <v>-5.9866926143866085E-5</v>
      </c>
      <c r="X190" s="271">
        <f t="shared" ref="X190:Y190" si="308">X85 * (1 - X$114)</f>
        <v>-1.9510551102468938E-5</v>
      </c>
      <c r="Y190" s="271">
        <f t="shared" si="308"/>
        <v>-1.9510551102468938E-5</v>
      </c>
      <c r="Z190" s="256"/>
      <c r="AA190" s="256"/>
    </row>
    <row r="191" spans="3:27" x14ac:dyDescent="0.25">
      <c r="F191" t="s">
        <v>194</v>
      </c>
      <c r="G191" t="s">
        <v>269</v>
      </c>
      <c r="H191" s="256"/>
      <c r="I191" s="256"/>
      <c r="J191" s="271">
        <f t="shared" ref="J191:K191" si="309">J86 * (1 - J$115)</f>
        <v>5.2109901849619212E-3</v>
      </c>
      <c r="K191" s="271">
        <f t="shared" si="309"/>
        <v>5.2109901849619212E-3</v>
      </c>
      <c r="L191" s="271">
        <f t="shared" ref="L191:M191" si="310">L86 * (1 - L$115)</f>
        <v>4.9806670100623306E-3</v>
      </c>
      <c r="M191" s="271">
        <f t="shared" si="310"/>
        <v>4.9806670100623306E-3</v>
      </c>
      <c r="N191" s="271">
        <f t="shared" ref="N191:P191" si="311">N86 * (1 - N$115)</f>
        <v>4.1784800833305881E-3</v>
      </c>
      <c r="O191" s="271">
        <f t="shared" si="311"/>
        <v>3.6291210677296191E-3</v>
      </c>
      <c r="P191" s="271">
        <f t="shared" si="311"/>
        <v>8.8776820505215856E-4</v>
      </c>
      <c r="Q191" s="271">
        <f t="shared" ref="Q191:S191" si="312">Q86 * (1 - Q$115)</f>
        <v>3.7263378397397783E-3</v>
      </c>
      <c r="R191" s="271">
        <f t="shared" si="312"/>
        <v>-3.2009151301498387E-3</v>
      </c>
      <c r="S191" s="271">
        <f t="shared" si="312"/>
        <v>-3.1556618530977684E-3</v>
      </c>
      <c r="T191" s="271">
        <f t="shared" ref="T191:U191" si="313">T86 * (1 - T$115)</f>
        <v>-3.2009151301498387E-3</v>
      </c>
      <c r="U191" s="271">
        <f t="shared" si="313"/>
        <v>-3.2009151301498387E-3</v>
      </c>
      <c r="V191" s="271">
        <f t="shared" ref="V191:W191" si="314">V86 * (1 - V$115)</f>
        <v>-3.1556618530977684E-3</v>
      </c>
      <c r="W191" s="271">
        <f t="shared" si="314"/>
        <v>-3.1556618530977684E-3</v>
      </c>
      <c r="X191" s="271">
        <f t="shared" ref="X191:Y191" si="315">X86 * (1 - X$115)</f>
        <v>-1.0284259742853708E-3</v>
      </c>
      <c r="Y191" s="271">
        <f t="shared" si="315"/>
        <v>-1.0284259742853708E-3</v>
      </c>
      <c r="Z191" s="256"/>
      <c r="AA191" s="256"/>
    </row>
    <row r="192" spans="3:27" x14ac:dyDescent="0.25">
      <c r="F192" t="s">
        <v>195</v>
      </c>
      <c r="G192" t="s">
        <v>269</v>
      </c>
      <c r="H192" s="256"/>
      <c r="I192" s="256"/>
      <c r="J192" s="271">
        <f t="shared" ref="J192:K192" si="316">J87 * (1 - J$116)</f>
        <v>8.6270271936873095E-4</v>
      </c>
      <c r="K192" s="271">
        <f t="shared" si="316"/>
        <v>8.6270271936873095E-4</v>
      </c>
      <c r="L192" s="271">
        <f t="shared" ref="L192:M192" si="317">L87 * (1 - L$116)</f>
        <v>8.2457168816991305E-4</v>
      </c>
      <c r="M192" s="271">
        <f t="shared" si="317"/>
        <v>8.2457168816991305E-4</v>
      </c>
      <c r="N192" s="271">
        <f t="shared" ref="N192:P192" si="318">N87 * (1 - N$116)</f>
        <v>6.917660565011639E-4</v>
      </c>
      <c r="O192" s="271">
        <f t="shared" si="318"/>
        <v>6.0081721571532258E-4</v>
      </c>
      <c r="P192" s="271">
        <f t="shared" si="318"/>
        <v>0</v>
      </c>
      <c r="Q192" s="271">
        <f t="shared" ref="Q192:S192" si="319">Q87 * (1 - Q$116)</f>
        <v>6.1691188690151028E-4</v>
      </c>
      <c r="R192" s="271">
        <f t="shared" si="319"/>
        <v>-5.299258085762371E-4</v>
      </c>
      <c r="S192" s="271">
        <f t="shared" si="319"/>
        <v>-5.224339262683733E-4</v>
      </c>
      <c r="T192" s="271">
        <f t="shared" ref="T192:U192" si="320">T87 * (1 - T$116)</f>
        <v>-5.299258085762371E-4</v>
      </c>
      <c r="U192" s="271">
        <f t="shared" si="320"/>
        <v>-5.299258085762371E-4</v>
      </c>
      <c r="V192" s="271">
        <f t="shared" ref="V192:W192" si="321">V87 * (1 - V$116)</f>
        <v>-5.224339262683733E-4</v>
      </c>
      <c r="W192" s="271">
        <f t="shared" si="321"/>
        <v>-5.224339262683733E-4</v>
      </c>
      <c r="X192" s="271">
        <f t="shared" ref="X192:Y192" si="322">X87 * (1 - X$116)</f>
        <v>0</v>
      </c>
      <c r="Y192" s="271">
        <f t="shared" si="322"/>
        <v>0</v>
      </c>
      <c r="Z192" s="256"/>
      <c r="AA192" s="256"/>
    </row>
    <row r="193" spans="4:27" x14ac:dyDescent="0.25">
      <c r="F193" t="s">
        <v>196</v>
      </c>
      <c r="G193" t="s">
        <v>269</v>
      </c>
      <c r="H193" s="256"/>
      <c r="I193" s="256"/>
      <c r="J193" s="271">
        <f t="shared" ref="J193:K193" si="323">J88 * (1 - J$117)</f>
        <v>0</v>
      </c>
      <c r="K193" s="271">
        <f t="shared" si="323"/>
        <v>0</v>
      </c>
      <c r="L193" s="271">
        <f t="shared" ref="L193:M193" si="324">L88 * (1 - L$117)</f>
        <v>0</v>
      </c>
      <c r="M193" s="271">
        <f t="shared" si="324"/>
        <v>0</v>
      </c>
      <c r="N193" s="271">
        <f t="shared" ref="N193:P193" si="325">N88 * (1 - N$117)</f>
        <v>0</v>
      </c>
      <c r="O193" s="271">
        <f t="shared" si="325"/>
        <v>0</v>
      </c>
      <c r="P193" s="271">
        <f t="shared" si="325"/>
        <v>0</v>
      </c>
      <c r="Q193" s="271">
        <f t="shared" ref="Q193:S193" si="326">Q88 * (1 - Q$117)</f>
        <v>0</v>
      </c>
      <c r="R193" s="271">
        <f t="shared" si="326"/>
        <v>0</v>
      </c>
      <c r="S193" s="271">
        <f t="shared" si="326"/>
        <v>0</v>
      </c>
      <c r="T193" s="271">
        <f t="shared" ref="T193:U193" si="327">T88 * (1 - T$117)</f>
        <v>0</v>
      </c>
      <c r="U193" s="271">
        <f t="shared" si="327"/>
        <v>0</v>
      </c>
      <c r="V193" s="271">
        <f t="shared" ref="V193:W193" si="328">V88 * (1 - V$117)</f>
        <v>0</v>
      </c>
      <c r="W193" s="271">
        <f t="shared" si="328"/>
        <v>0</v>
      </c>
      <c r="X193" s="271">
        <f t="shared" ref="X193:Y193" si="329">X88 * (1 - X$117)</f>
        <v>0</v>
      </c>
      <c r="Y193" s="271">
        <f t="shared" si="329"/>
        <v>0</v>
      </c>
      <c r="Z193" s="256"/>
      <c r="AA193" s="256"/>
    </row>
    <row r="194" spans="4:27" x14ac:dyDescent="0.25">
      <c r="F194" t="s">
        <v>197</v>
      </c>
      <c r="G194" t="s">
        <v>269</v>
      </c>
      <c r="H194" s="256"/>
      <c r="I194" s="256"/>
      <c r="J194" s="271">
        <f t="shared" ref="J194:K194" si="330">J89 * (1 - J$118)</f>
        <v>3.6674594739433547E-3</v>
      </c>
      <c r="K194" s="271">
        <f t="shared" si="330"/>
        <v>3.6674594739433547E-3</v>
      </c>
      <c r="L194" s="271">
        <f t="shared" ref="L194:M194" si="331">L89 * (1 - L$118)</f>
        <v>3.5053595889173016E-3</v>
      </c>
      <c r="M194" s="271">
        <f t="shared" si="331"/>
        <v>3.5053595889173016E-3</v>
      </c>
      <c r="N194" s="271">
        <f t="shared" ref="N194:P194" si="332">N89 * (1 - N$118)</f>
        <v>2.3526287057716051E-3</v>
      </c>
      <c r="O194" s="271">
        <f t="shared" si="332"/>
        <v>0</v>
      </c>
      <c r="P194" s="271">
        <f t="shared" si="332"/>
        <v>0</v>
      </c>
      <c r="Q194" s="271">
        <f t="shared" ref="Q194:S194" si="333">Q89 * (1 - Q$118)</f>
        <v>2.6225712443108599E-3</v>
      </c>
      <c r="R194" s="271">
        <f t="shared" si="333"/>
        <v>-2.2527823125121542E-3</v>
      </c>
      <c r="S194" s="271">
        <f t="shared" si="333"/>
        <v>-2.2209333637018972E-3</v>
      </c>
      <c r="T194" s="271">
        <f t="shared" ref="T194:U194" si="334">T89 * (1 - T$118)</f>
        <v>-2.2527823125121542E-3</v>
      </c>
      <c r="U194" s="271">
        <f t="shared" si="334"/>
        <v>-2.2527823125121542E-3</v>
      </c>
      <c r="V194" s="271">
        <f t="shared" ref="V194:W194" si="335">V89 * (1 - V$118)</f>
        <v>-2.2209333637018972E-3</v>
      </c>
      <c r="W194" s="271">
        <f t="shared" si="335"/>
        <v>-2.2209333637018972E-3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3.7712402903253365E-4</v>
      </c>
      <c r="K195" s="271">
        <f t="shared" si="337"/>
        <v>3.7712402903253365E-4</v>
      </c>
      <c r="L195" s="271">
        <f t="shared" ref="L195:M195" si="338">L90 * (1 - L$119)</f>
        <v>3.604553344822419E-4</v>
      </c>
      <c r="M195" s="271">
        <f t="shared" si="338"/>
        <v>3.604553344822419E-4</v>
      </c>
      <c r="N195" s="271">
        <f t="shared" ref="N195:P195" si="339">N90 * (1 - N$119)</f>
        <v>0</v>
      </c>
      <c r="O195" s="271">
        <f t="shared" si="339"/>
        <v>0</v>
      </c>
      <c r="P195" s="271">
        <f t="shared" si="339"/>
        <v>0</v>
      </c>
      <c r="Q195" s="271">
        <f t="shared" ref="Q195:S195" si="340">Q90 * (1 - Q$119)</f>
        <v>2.6967840847493788E-4</v>
      </c>
      <c r="R195" s="271">
        <f t="shared" si="340"/>
        <v>-2.3165309617295413E-4</v>
      </c>
      <c r="S195" s="271">
        <f t="shared" si="340"/>
        <v>0</v>
      </c>
      <c r="T195" s="271">
        <f t="shared" ref="T195:U195" si="341">T90 * (1 - T$119)</f>
        <v>-2.3165309617295413E-4</v>
      </c>
      <c r="U195" s="271">
        <f t="shared" si="341"/>
        <v>-2.3165309617295413E-4</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6.9971434909860619E-4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6.1310164374514693E-4</v>
      </c>
      <c r="K203" s="271">
        <f t="shared" si="365"/>
        <v>6.1310164374514693E-4</v>
      </c>
      <c r="L203" s="271">
        <f t="shared" ref="L203:M203" si="366">L98 * (1 - L$113)</f>
        <v>5.8600285596944665E-4</v>
      </c>
      <c r="M203" s="271">
        <f t="shared" si="366"/>
        <v>5.8600285596944665E-4</v>
      </c>
      <c r="N203" s="271">
        <f t="shared" ref="N203:P203" si="367">N98 * (1 - N$113)</f>
        <v>4.9162115385275131E-4</v>
      </c>
      <c r="O203" s="271">
        <f t="shared" si="367"/>
        <v>4.2698604545374539E-4</v>
      </c>
      <c r="P203" s="271">
        <f t="shared" si="367"/>
        <v>3.9564700761997833E-4</v>
      </c>
      <c r="Q203" s="271">
        <f t="shared" ref="Q203:S203" si="368">Q98 * (1 - Q$113)</f>
        <v>4.3842413314982908E-4</v>
      </c>
      <c r="R203" s="271">
        <f t="shared" si="368"/>
        <v>-3.7660526274775895E-4</v>
      </c>
      <c r="S203" s="271">
        <f t="shared" si="368"/>
        <v>-3.7128096591343624E-4</v>
      </c>
      <c r="T203" s="271">
        <f t="shared" ref="T203:U203" si="369">T98 * (1 - T$113)</f>
        <v>-3.7660526274775895E-4</v>
      </c>
      <c r="U203" s="271">
        <f t="shared" si="369"/>
        <v>-3.7660526274775895E-4</v>
      </c>
      <c r="V203" s="271">
        <f t="shared" ref="V203:W203" si="370">V98 * (1 - V$113)</f>
        <v>-3.7128096591343624E-4</v>
      </c>
      <c r="W203" s="271">
        <f t="shared" si="370"/>
        <v>-3.7128096591343624E-4</v>
      </c>
      <c r="X203" s="271">
        <f t="shared" ref="X203:Y203" si="371">X98 * (1 - X$113)</f>
        <v>-3.6666657532368987E-4</v>
      </c>
      <c r="Y203" s="271">
        <f t="shared" si="371"/>
        <v>-3.6666657532368987E-4</v>
      </c>
      <c r="Z203" s="256"/>
      <c r="AA203" s="256"/>
    </row>
    <row r="204" spans="4:27" x14ac:dyDescent="0.25">
      <c r="F204" t="s">
        <v>193</v>
      </c>
      <c r="G204" t="s">
        <v>269</v>
      </c>
      <c r="H204" s="256"/>
      <c r="I204" s="256"/>
      <c r="J204" s="271">
        <f t="shared" ref="J204:K204" si="372">J99 * (1 - J$114)</f>
        <v>8.715196320511531E-5</v>
      </c>
      <c r="K204" s="271">
        <f t="shared" si="372"/>
        <v>8.715196320511531E-5</v>
      </c>
      <c r="L204" s="271">
        <f t="shared" ref="L204:M204" si="373">L99 * (1 - L$114)</f>
        <v>8.3299889769616957E-5</v>
      </c>
      <c r="M204" s="271">
        <f t="shared" si="373"/>
        <v>8.3299889769616957E-5</v>
      </c>
      <c r="N204" s="271">
        <f t="shared" ref="N204:P204" si="374">N99 * (1 - N$114)</f>
        <v>6.9883597847996242E-5</v>
      </c>
      <c r="O204" s="271">
        <f t="shared" si="374"/>
        <v>6.0695763095932947E-5</v>
      </c>
      <c r="P204" s="271">
        <f t="shared" si="374"/>
        <v>5.6240941126302883E-5</v>
      </c>
      <c r="Q204" s="271">
        <f t="shared" ref="Q204:S204" si="375">Q99 * (1 - Q$114)</f>
        <v>6.2321679138070219E-5</v>
      </c>
      <c r="R204" s="271">
        <f t="shared" si="375"/>
        <v>-5.3534170617048321E-5</v>
      </c>
      <c r="S204" s="271">
        <f t="shared" si="375"/>
        <v>-5.2777325603612221E-5</v>
      </c>
      <c r="T204" s="271">
        <f t="shared" ref="T204:U204" si="376">T99 * (1 - T$114)</f>
        <v>-5.3534170617048321E-5</v>
      </c>
      <c r="U204" s="271">
        <f t="shared" si="376"/>
        <v>-5.3534170617048321E-5</v>
      </c>
      <c r="V204" s="271">
        <f t="shared" ref="V204:W204" si="377">V99 * (1 - V$114)</f>
        <v>-5.2777325603612221E-5</v>
      </c>
      <c r="W204" s="271">
        <f t="shared" si="377"/>
        <v>-5.2777325603612221E-5</v>
      </c>
      <c r="X204" s="271">
        <f t="shared" ref="X204:Y204" si="378">X99 * (1 - X$114)</f>
        <v>-5.2121393258634232E-5</v>
      </c>
      <c r="Y204" s="271">
        <f t="shared" si="378"/>
        <v>-5.2121393258634232E-5</v>
      </c>
      <c r="Z204" s="256"/>
      <c r="AA204" s="256"/>
    </row>
    <row r="205" spans="4:27" x14ac:dyDescent="0.25">
      <c r="F205" t="s">
        <v>194</v>
      </c>
      <c r="G205" t="s">
        <v>269</v>
      </c>
      <c r="H205" s="256"/>
      <c r="I205" s="256"/>
      <c r="J205" s="271">
        <f t="shared" ref="J205:K205" si="379">J100 * (1 - J$115)</f>
        <v>4.5938908747053028E-3</v>
      </c>
      <c r="K205" s="271">
        <f t="shared" si="379"/>
        <v>4.5938908747053028E-3</v>
      </c>
      <c r="L205" s="271">
        <f t="shared" ref="L205:M205" si="380">L100 * (1 - L$115)</f>
        <v>4.3908431824532948E-3</v>
      </c>
      <c r="M205" s="271">
        <f t="shared" si="380"/>
        <v>4.3908431824532948E-3</v>
      </c>
      <c r="N205" s="271">
        <f t="shared" ref="N205:P205" si="381">N100 * (1 - N$115)</f>
        <v>3.6836533640660666E-3</v>
      </c>
      <c r="O205" s="271">
        <f t="shared" si="381"/>
        <v>3.1993509034724246E-3</v>
      </c>
      <c r="P205" s="271">
        <f t="shared" si="381"/>
        <v>2.3716252552281824E-3</v>
      </c>
      <c r="Q205" s="271">
        <f t="shared" ref="Q205:S205" si="382">Q100 * (1 - Q$115)</f>
        <v>3.2850550069064713E-3</v>
      </c>
      <c r="R205" s="271">
        <f t="shared" si="382"/>
        <v>-2.821854251335331E-3</v>
      </c>
      <c r="S205" s="271">
        <f t="shared" si="382"/>
        <v>-2.7819599876501002E-3</v>
      </c>
      <c r="T205" s="271">
        <f t="shared" ref="T205:U205" si="383">T100 * (1 - T$115)</f>
        <v>-2.821854251335331E-3</v>
      </c>
      <c r="U205" s="271">
        <f t="shared" si="383"/>
        <v>-2.821854251335331E-3</v>
      </c>
      <c r="V205" s="271">
        <f t="shared" ref="V205:W205" si="384">V100 * (1 - V$115)</f>
        <v>-2.7819599876501002E-3</v>
      </c>
      <c r="W205" s="271">
        <f t="shared" si="384"/>
        <v>-2.7819599876501002E-3</v>
      </c>
      <c r="X205" s="271">
        <f t="shared" ref="X205:Y205" si="385">X100 * (1 - X$115)</f>
        <v>-2.7473849591229003E-3</v>
      </c>
      <c r="Y205" s="271">
        <f t="shared" si="385"/>
        <v>-2.7473849591229003E-3</v>
      </c>
      <c r="Z205" s="256"/>
      <c r="AA205" s="256"/>
    </row>
    <row r="206" spans="4:27" x14ac:dyDescent="0.25">
      <c r="F206" t="s">
        <v>195</v>
      </c>
      <c r="G206" t="s">
        <v>269</v>
      </c>
      <c r="H206" s="256"/>
      <c r="I206" s="256"/>
      <c r="J206" s="271">
        <f t="shared" ref="J206:K206" si="386">J101 * (1 - J$116)</f>
        <v>4.002837736783906E-3</v>
      </c>
      <c r="K206" s="271">
        <f t="shared" si="386"/>
        <v>4.002837736783906E-3</v>
      </c>
      <c r="L206" s="271">
        <f t="shared" ref="L206:M206" si="387">L101 * (1 - L$116)</f>
        <v>3.8259142993142758E-3</v>
      </c>
      <c r="M206" s="271">
        <f t="shared" si="387"/>
        <v>3.8259142993142758E-3</v>
      </c>
      <c r="N206" s="271">
        <f t="shared" ref="N206:P206" si="388">N101 * (1 - N$116)</f>
        <v>3.2097120060259436E-3</v>
      </c>
      <c r="O206" s="271">
        <f t="shared" si="388"/>
        <v>2.7877202308282164E-3</v>
      </c>
      <c r="P206" s="271">
        <f t="shared" si="388"/>
        <v>0</v>
      </c>
      <c r="Q206" s="271">
        <f t="shared" ref="Q206:S206" si="389">Q101 * (1 - Q$116)</f>
        <v>2.8623975857719254E-3</v>
      </c>
      <c r="R206" s="271">
        <f t="shared" si="389"/>
        <v>-2.4587925558144127E-3</v>
      </c>
      <c r="S206" s="271">
        <f t="shared" si="389"/>
        <v>-2.4240311153457834E-3</v>
      </c>
      <c r="T206" s="271">
        <f t="shared" ref="T206:U206" si="390">T101 * (1 - T$116)</f>
        <v>-2.4587925558144127E-3</v>
      </c>
      <c r="U206" s="271">
        <f t="shared" si="390"/>
        <v>-2.4587925558144127E-3</v>
      </c>
      <c r="V206" s="271">
        <f t="shared" ref="V206:W206" si="391">V101 * (1 - V$116)</f>
        <v>-2.4240311153457834E-3</v>
      </c>
      <c r="W206" s="271">
        <f t="shared" si="391"/>
        <v>-2.4240311153457834E-3</v>
      </c>
      <c r="X206" s="271">
        <f t="shared" ref="X206:Y206" si="392">X101 * (1 - X$116)</f>
        <v>-2.3939045336063038E-3</v>
      </c>
      <c r="Y206" s="271">
        <f t="shared" si="392"/>
        <v>-2.3939045336063038E-3</v>
      </c>
      <c r="Z206" s="256"/>
      <c r="AA206" s="256"/>
    </row>
    <row r="207" spans="4:27" x14ac:dyDescent="0.25">
      <c r="F207" t="s">
        <v>196</v>
      </c>
      <c r="G207" t="s">
        <v>269</v>
      </c>
      <c r="H207" s="256"/>
      <c r="I207" s="256"/>
      <c r="J207" s="271">
        <f t="shared" ref="J207:K207" si="393">J102 * (1 - J$117)</f>
        <v>0</v>
      </c>
      <c r="K207" s="271">
        <f t="shared" si="393"/>
        <v>0</v>
      </c>
      <c r="L207" s="271">
        <f t="shared" ref="L207:M207" si="394">L102 * (1 - L$117)</f>
        <v>0</v>
      </c>
      <c r="M207" s="271">
        <f t="shared" si="394"/>
        <v>0</v>
      </c>
      <c r="N207" s="271">
        <f t="shared" ref="N207:P207" si="395">N102 * (1 - N$117)</f>
        <v>0</v>
      </c>
      <c r="O207" s="271">
        <f t="shared" si="395"/>
        <v>0</v>
      </c>
      <c r="P207" s="271">
        <f t="shared" si="395"/>
        <v>0</v>
      </c>
      <c r="Q207" s="271">
        <f t="shared" ref="Q207:S207" si="396">Q102 * (1 - Q$117)</f>
        <v>0</v>
      </c>
      <c r="R207" s="271">
        <f t="shared" si="396"/>
        <v>0</v>
      </c>
      <c r="S207" s="271">
        <f t="shared" si="396"/>
        <v>0</v>
      </c>
      <c r="T207" s="271">
        <f t="shared" ref="T207:U207" si="397">T102 * (1 - T$117)</f>
        <v>0</v>
      </c>
      <c r="U207" s="271">
        <f t="shared" si="397"/>
        <v>0</v>
      </c>
      <c r="V207" s="271">
        <f t="shared" ref="V207:W207" si="398">V102 * (1 - V$117)</f>
        <v>0</v>
      </c>
      <c r="W207" s="271">
        <f t="shared" si="398"/>
        <v>0</v>
      </c>
      <c r="X207" s="271">
        <f t="shared" ref="X207:Y207" si="399">X102 * (1 - X$117)</f>
        <v>0</v>
      </c>
      <c r="Y207" s="271">
        <f t="shared" si="399"/>
        <v>0</v>
      </c>
      <c r="Z207" s="256"/>
      <c r="AA207" s="256"/>
    </row>
    <row r="208" spans="4:27" x14ac:dyDescent="0.25">
      <c r="F208" t="s">
        <v>197</v>
      </c>
      <c r="G208" t="s">
        <v>269</v>
      </c>
      <c r="H208" s="256"/>
      <c r="I208" s="256"/>
      <c r="J208" s="271">
        <f t="shared" ref="J208:K208" si="400">J103 * (1 - J$118)</f>
        <v>1.7016574598452808E-2</v>
      </c>
      <c r="K208" s="271">
        <f t="shared" si="400"/>
        <v>1.7016574598452808E-2</v>
      </c>
      <c r="L208" s="271">
        <f t="shared" ref="L208:M208" si="401">L103 * (1 - L$118)</f>
        <v>1.6264450463054917E-2</v>
      </c>
      <c r="M208" s="271">
        <f t="shared" si="401"/>
        <v>1.6264450463054917E-2</v>
      </c>
      <c r="N208" s="271">
        <f t="shared" ref="N208:P208" si="402">N103 * (1 - N$118)</f>
        <v>1.0915916633477801E-2</v>
      </c>
      <c r="O208" s="271">
        <f t="shared" si="402"/>
        <v>0</v>
      </c>
      <c r="P208" s="271">
        <f t="shared" si="402"/>
        <v>0</v>
      </c>
      <c r="Q208" s="271">
        <f t="shared" ref="Q208:S208" si="403">Q103 * (1 - Q$118)</f>
        <v>1.216841782046703E-2</v>
      </c>
      <c r="R208" s="271">
        <f t="shared" si="403"/>
        <v>-1.0452641275874719E-2</v>
      </c>
      <c r="S208" s="271">
        <f t="shared" si="403"/>
        <v>-1.0304865951522109E-2</v>
      </c>
      <c r="T208" s="271">
        <f t="shared" ref="T208:U208" si="404">T103 * (1 - T$118)</f>
        <v>-1.0452641275874719E-2</v>
      </c>
      <c r="U208" s="271">
        <f t="shared" si="404"/>
        <v>-1.0452641275874719E-2</v>
      </c>
      <c r="V208" s="271">
        <f t="shared" ref="V208:W208" si="405">V103 * (1 - V$118)</f>
        <v>-1.0304865951522109E-2</v>
      </c>
      <c r="W208" s="271">
        <f t="shared" si="405"/>
        <v>-1.0304865951522109E-2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6.64927997985593E-3</v>
      </c>
      <c r="K209" s="271">
        <f t="shared" si="407"/>
        <v>6.64927997985593E-3</v>
      </c>
      <c r="L209" s="271">
        <f t="shared" ref="L209:M209" si="408">L104 * (1 - L$119)</f>
        <v>6.355385111242221E-3</v>
      </c>
      <c r="M209" s="271">
        <f t="shared" si="408"/>
        <v>6.355385111242221E-3</v>
      </c>
      <c r="N209" s="271">
        <f t="shared" ref="N209:P209" si="409">N104 * (1 - N$119)</f>
        <v>0</v>
      </c>
      <c r="O209" s="271">
        <f t="shared" si="409"/>
        <v>0</v>
      </c>
      <c r="P209" s="271">
        <f t="shared" si="409"/>
        <v>0</v>
      </c>
      <c r="Q209" s="271">
        <f t="shared" ref="Q209:S209" si="410">Q104 * (1 - Q$119)</f>
        <v>4.7548474889599814E-3</v>
      </c>
      <c r="R209" s="271">
        <f t="shared" si="410"/>
        <v>-4.0844024142560904E-3</v>
      </c>
      <c r="S209" s="271">
        <f t="shared" si="410"/>
        <v>0</v>
      </c>
      <c r="T209" s="271">
        <f t="shared" ref="T209:U209" si="411">T104 * (1 - T$119)</f>
        <v>-4.0844024142560904E-3</v>
      </c>
      <c r="U209" s="271">
        <f t="shared" si="411"/>
        <v>-4.0844024142560904E-3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1.2337046316075273E-2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1.1340982822850263</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16.367132264130362</v>
      </c>
      <c r="K217" s="422">
        <f t="shared" si="421"/>
        <v>16.367132264130362</v>
      </c>
      <c r="L217" s="422">
        <f t="shared" ref="L217:M217" si="422">SUM(L127:L138,L141:L152)</f>
        <v>15.643713156960505</v>
      </c>
      <c r="M217" s="422">
        <f t="shared" si="422"/>
        <v>15.643713156960505</v>
      </c>
      <c r="N217" s="422">
        <f t="shared" ref="N217:P217" si="423">SUM(N127:N138,N141:N152)</f>
        <v>11.384637460198654</v>
      </c>
      <c r="O217" s="422">
        <f t="shared" si="423"/>
        <v>7.6484023631109093</v>
      </c>
      <c r="P217" s="422">
        <f t="shared" si="423"/>
        <v>5.6734548696497598</v>
      </c>
      <c r="Q217" s="422">
        <f t="shared" ref="Q217:S217" si="424">SUM(Q127:Q138,Q141:Q152)</f>
        <v>44.561081557362407</v>
      </c>
      <c r="R217" s="422">
        <f t="shared" si="424"/>
        <v>-10.053713294760563</v>
      </c>
      <c r="S217" s="422">
        <f t="shared" si="424"/>
        <v>-9.0847029472716692</v>
      </c>
      <c r="T217" s="422">
        <f t="shared" ref="T217:U217" si="425">SUM(T127:T138,T141:T152)</f>
        <v>-10.053713294760563</v>
      </c>
      <c r="U217" s="422">
        <f t="shared" si="425"/>
        <v>-10.053713294760563</v>
      </c>
      <c r="V217" s="422">
        <f t="shared" ref="V217:W217" si="426">SUM(V127:V138,V141:V152)</f>
        <v>-9.0847029472716692</v>
      </c>
      <c r="W217" s="422">
        <f t="shared" si="426"/>
        <v>-9.0847029472716692</v>
      </c>
      <c r="X217" s="422">
        <f t="shared" ref="X217:Y217" si="427">SUM(X127:X138,X141:X152)</f>
        <v>-5.869837899024259</v>
      </c>
      <c r="Y217" s="422">
        <f t="shared" si="427"/>
        <v>-5.869837899024259</v>
      </c>
      <c r="Z217" s="256"/>
      <c r="AA217" s="256"/>
    </row>
    <row r="218" spans="2:27" x14ac:dyDescent="0.25">
      <c r="D218"/>
      <c r="F218" t="s">
        <v>658</v>
      </c>
      <c r="G218" t="s">
        <v>269</v>
      </c>
      <c r="H218" s="256"/>
      <c r="I218" s="256"/>
      <c r="J218" s="422">
        <f t="shared" ref="J218:K218" si="428">SUM(J157:J168,J171:J182)</f>
        <v>0.70799830063905622</v>
      </c>
      <c r="K218" s="422">
        <f t="shared" si="428"/>
        <v>0.70799830063905622</v>
      </c>
      <c r="L218" s="422">
        <f t="shared" ref="L218:M218" si="429">SUM(L157:L168,L171:L182)</f>
        <v>0.6767051278180265</v>
      </c>
      <c r="M218" s="422">
        <f t="shared" si="429"/>
        <v>0.6767051278180265</v>
      </c>
      <c r="N218" s="422">
        <f t="shared" ref="N218:P218" si="430">SUM(N157:N168,N171:N182)</f>
        <v>0.4436298488758792</v>
      </c>
      <c r="O218" s="422">
        <f t="shared" si="430"/>
        <v>0.22555511548029727</v>
      </c>
      <c r="P218" s="422">
        <f t="shared" si="430"/>
        <v>0.11971533762689837</v>
      </c>
      <c r="Q218" s="422">
        <f t="shared" ref="Q218:S218" si="431">SUM(Q157:Q168,Q171:Q182)</f>
        <v>1.9431458704659255</v>
      </c>
      <c r="R218" s="422">
        <f t="shared" si="431"/>
        <v>-0.43489670718934381</v>
      </c>
      <c r="S218" s="422">
        <f t="shared" si="431"/>
        <v>-0.36976412210743581</v>
      </c>
      <c r="T218" s="422">
        <f t="shared" ref="T218:U218" si="432">SUM(T157:T168,T171:T182)</f>
        <v>-0.43489670718934381</v>
      </c>
      <c r="U218" s="422">
        <f t="shared" si="432"/>
        <v>-0.43489670718934381</v>
      </c>
      <c r="V218" s="422">
        <f t="shared" ref="V218:W218" si="433">SUM(V157:V168,V171:V182)</f>
        <v>-0.36976412210743581</v>
      </c>
      <c r="W218" s="422">
        <f t="shared" si="433"/>
        <v>-0.36976412210743581</v>
      </c>
      <c r="X218" s="422">
        <f t="shared" ref="X218:Y218" si="434">SUM(X157:X168,X171:X182)</f>
        <v>-0.15459940836612659</v>
      </c>
      <c r="Y218" s="422">
        <f t="shared" si="434"/>
        <v>-0.15459940836612659</v>
      </c>
      <c r="Z218" s="256"/>
      <c r="AA218" s="256"/>
    </row>
    <row r="219" spans="2:27" x14ac:dyDescent="0.25">
      <c r="D219"/>
      <c r="F219" s="28" t="s">
        <v>659</v>
      </c>
      <c r="G219" s="28" t="s">
        <v>269</v>
      </c>
      <c r="H219" s="258"/>
      <c r="I219" s="258"/>
      <c r="J219" s="262">
        <f t="shared" ref="J219:K219" si="435">SUM(J187:J198,J201:J212)</f>
        <v>4.3875432175124365E-2</v>
      </c>
      <c r="K219" s="262">
        <f t="shared" si="435"/>
        <v>4.3875432175124365E-2</v>
      </c>
      <c r="L219" s="262">
        <f t="shared" ref="L219:M219" si="436">SUM(L187:L198,L201:L212)</f>
        <v>4.1936159890975898E-2</v>
      </c>
      <c r="M219" s="262">
        <f t="shared" si="436"/>
        <v>4.1936159890975898E-2</v>
      </c>
      <c r="N219" s="262">
        <f t="shared" ref="N219:P219" si="437">SUM(N187:N198,N201:N212)</f>
        <v>2.6230593524101148E-2</v>
      </c>
      <c r="O219" s="262">
        <f t="shared" si="437"/>
        <v>1.1257883539096961E-2</v>
      </c>
      <c r="P219" s="262">
        <f t="shared" si="437"/>
        <v>4.18112846454303E-3</v>
      </c>
      <c r="Q219" s="262">
        <f t="shared" ref="Q219:S219" si="438">SUM(Q187:Q198,Q201:Q212)</f>
        <v>1.1785100172537253</v>
      </c>
      <c r="R219" s="262">
        <f t="shared" si="438"/>
        <v>-2.6951026524001193E-2</v>
      </c>
      <c r="S219" s="262">
        <f t="shared" si="438"/>
        <v>-2.2314966710835507E-2</v>
      </c>
      <c r="T219" s="262">
        <f t="shared" ref="T219:U219" si="439">SUM(T187:T198,T201:T212)</f>
        <v>-2.6951026524001193E-2</v>
      </c>
      <c r="U219" s="262">
        <f t="shared" si="439"/>
        <v>-2.6951026524001193E-2</v>
      </c>
      <c r="V219" s="262">
        <f t="shared" ref="V219:W219" si="440">SUM(V187:V198,V201:V212)</f>
        <v>-2.2314966710835507E-2</v>
      </c>
      <c r="W219" s="262">
        <f t="shared" si="440"/>
        <v>-2.2314966710835507E-2</v>
      </c>
      <c r="X219" s="262">
        <f t="shared" ref="X219:Y219" si="441">SUM(X187:X198,X201:X212)</f>
        <v>-7.0239350386525051E-3</v>
      </c>
      <c r="Y219" s="262">
        <f t="shared" si="441"/>
        <v>-7.0239350386525051E-3</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2.200000000000002E-2</v>
      </c>
    </row>
    <row r="24" spans="2:27" x14ac:dyDescent="0.25">
      <c r="C24" s="78"/>
      <c r="F24" t="s">
        <v>191</v>
      </c>
      <c r="G24" t="s">
        <v>167</v>
      </c>
      <c r="H24" s="21">
        <f>'System peak demand'!H226</f>
        <v>2.200000000000002E-2</v>
      </c>
    </row>
    <row r="25" spans="2:27" x14ac:dyDescent="0.25">
      <c r="C25" s="78"/>
      <c r="F25" t="s">
        <v>192</v>
      </c>
      <c r="G25" t="s">
        <v>167</v>
      </c>
      <c r="H25" s="21">
        <f>'System peak demand'!H227</f>
        <v>5.3682000000000007E-2</v>
      </c>
    </row>
    <row r="26" spans="2:27" x14ac:dyDescent="0.25">
      <c r="C26" s="78"/>
      <c r="F26" t="s">
        <v>193</v>
      </c>
      <c r="G26" t="s">
        <v>167</v>
      </c>
      <c r="H26" s="21">
        <f>'System peak demand'!H228</f>
        <v>5.3682000000000007E-2</v>
      </c>
    </row>
    <row r="27" spans="2:27" x14ac:dyDescent="0.25">
      <c r="C27" s="78"/>
      <c r="F27" t="s">
        <v>194</v>
      </c>
      <c r="G27" t="s">
        <v>167</v>
      </c>
      <c r="H27" s="21">
        <f>'System peak demand'!H229</f>
        <v>0.13270815000000002</v>
      </c>
    </row>
    <row r="28" spans="2:27" x14ac:dyDescent="0.25">
      <c r="C28" s="78"/>
      <c r="F28" t="s">
        <v>195</v>
      </c>
      <c r="G28" t="s">
        <v>167</v>
      </c>
      <c r="H28" s="21">
        <f>'System peak demand'!H230</f>
        <v>0.13270815000000002</v>
      </c>
    </row>
    <row r="29" spans="2:27" x14ac:dyDescent="0.25">
      <c r="C29" s="78"/>
      <c r="F29" t="s">
        <v>196</v>
      </c>
      <c r="G29" t="s">
        <v>167</v>
      </c>
      <c r="H29" s="21">
        <f>'System peak demand'!H231</f>
        <v>5.3682000000000007E-2</v>
      </c>
    </row>
    <row r="30" spans="2:27" x14ac:dyDescent="0.25">
      <c r="C30" s="78"/>
      <c r="F30" t="s">
        <v>197</v>
      </c>
      <c r="G30" t="s">
        <v>167</v>
      </c>
      <c r="H30" s="21">
        <f>'System peak demand'!H232</f>
        <v>0.55181016550000006</v>
      </c>
    </row>
    <row r="31" spans="2:27" x14ac:dyDescent="0.25">
      <c r="C31" s="78"/>
      <c r="F31" t="s">
        <v>198</v>
      </c>
      <c r="G31" t="s">
        <v>167</v>
      </c>
      <c r="H31" s="21">
        <f>'System peak demand'!H233</f>
        <v>0.55181016550000006</v>
      </c>
    </row>
    <row r="32" spans="2:27" x14ac:dyDescent="0.25">
      <c r="C32" s="78"/>
      <c r="F32" t="s">
        <v>199</v>
      </c>
      <c r="G32" t="s">
        <v>167</v>
      </c>
      <c r="H32" s="21">
        <f>'System peak demand'!H234</f>
        <v>0.50421710594970093</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1.0009999999999999</v>
      </c>
    </row>
    <row r="40" spans="3:8" x14ac:dyDescent="0.25">
      <c r="C40" s="78"/>
      <c r="F40" t="s">
        <v>193</v>
      </c>
      <c r="G40" s="23" t="s">
        <v>283</v>
      </c>
      <c r="H40" s="110">
        <v>1.004</v>
      </c>
    </row>
    <row r="41" spans="3:8" x14ac:dyDescent="0.25">
      <c r="C41" s="78"/>
      <c r="F41" t="s">
        <v>194</v>
      </c>
      <c r="G41" s="23" t="s">
        <v>283</v>
      </c>
      <c r="H41" s="110">
        <v>1.0109999999999999</v>
      </c>
    </row>
    <row r="42" spans="3:8" x14ac:dyDescent="0.25">
      <c r="C42" s="78"/>
      <c r="F42" t="s">
        <v>195</v>
      </c>
      <c r="G42" s="23" t="s">
        <v>283</v>
      </c>
      <c r="H42" s="110">
        <v>1.016</v>
      </c>
    </row>
    <row r="43" spans="3:8" x14ac:dyDescent="0.25">
      <c r="C43" s="78"/>
      <c r="F43" t="s">
        <v>196</v>
      </c>
      <c r="G43" s="23" t="s">
        <v>283</v>
      </c>
      <c r="H43" s="110">
        <v>1.016</v>
      </c>
    </row>
    <row r="44" spans="3:8" x14ac:dyDescent="0.25">
      <c r="C44" s="78"/>
      <c r="F44" t="s">
        <v>197</v>
      </c>
      <c r="G44" s="23" t="s">
        <v>283</v>
      </c>
      <c r="H44" s="110">
        <v>1.0329999999999999</v>
      </c>
    </row>
    <row r="45" spans="3:8" x14ac:dyDescent="0.25">
      <c r="C45" s="78"/>
      <c r="F45" t="s">
        <v>198</v>
      </c>
      <c r="G45" s="23" t="s">
        <v>283</v>
      </c>
      <c r="H45" s="110">
        <v>1.046</v>
      </c>
    </row>
    <row r="46" spans="3:8" x14ac:dyDescent="0.25">
      <c r="C46" s="78"/>
      <c r="F46" t="s">
        <v>199</v>
      </c>
      <c r="G46" s="23" t="s">
        <v>283</v>
      </c>
      <c r="H46" s="110">
        <v>1.0609999999999999</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11.229021202734943</v>
      </c>
    </row>
    <row r="54" spans="3:8" x14ac:dyDescent="0.25">
      <c r="C54" s="78"/>
      <c r="E54" s="24"/>
      <c r="F54" t="s">
        <v>193</v>
      </c>
      <c r="G54" t="s">
        <v>584</v>
      </c>
      <c r="H54" s="110">
        <v>1.6009811969539165</v>
      </c>
    </row>
    <row r="55" spans="3:8" x14ac:dyDescent="0.25">
      <c r="C55" s="78"/>
      <c r="E55" s="24"/>
      <c r="F55" t="s">
        <v>194</v>
      </c>
      <c r="G55" t="s">
        <v>584</v>
      </c>
      <c r="H55" s="110">
        <v>4.6829285878442457</v>
      </c>
    </row>
    <row r="56" spans="3:8" x14ac:dyDescent="0.25">
      <c r="C56" s="78"/>
      <c r="E56" s="24"/>
      <c r="F56" t="s">
        <v>195</v>
      </c>
      <c r="G56" t="s">
        <v>584</v>
      </c>
      <c r="H56" s="110">
        <v>4.1005999146208305</v>
      </c>
    </row>
    <row r="57" spans="3:8" x14ac:dyDescent="0.25">
      <c r="C57" s="78"/>
      <c r="E57" s="24"/>
      <c r="F57" t="s">
        <v>196</v>
      </c>
      <c r="G57" t="s">
        <v>584</v>
      </c>
      <c r="H57" s="110">
        <v>0</v>
      </c>
    </row>
    <row r="58" spans="3:8" x14ac:dyDescent="0.25">
      <c r="C58" s="78"/>
      <c r="E58" s="24"/>
      <c r="F58" t="s">
        <v>197</v>
      </c>
      <c r="G58" t="s">
        <v>584</v>
      </c>
      <c r="H58" s="110">
        <v>17.72385418451239</v>
      </c>
    </row>
    <row r="59" spans="3:8" x14ac:dyDescent="0.25">
      <c r="C59" s="78"/>
      <c r="E59" s="24"/>
      <c r="F59" t="s">
        <v>198</v>
      </c>
      <c r="G59" t="s">
        <v>584</v>
      </c>
      <c r="H59" s="110">
        <v>7.0128089817418164</v>
      </c>
    </row>
    <row r="60" spans="3:8" x14ac:dyDescent="0.25">
      <c r="C60" s="78"/>
      <c r="E60" s="24"/>
      <c r="F60" t="s">
        <v>199</v>
      </c>
      <c r="G60" t="s">
        <v>584</v>
      </c>
      <c r="H60" s="110">
        <v>18.456541031346578</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2.8123343365590254</v>
      </c>
    </row>
    <row r="66" spans="3:25" x14ac:dyDescent="0.25">
      <c r="C66" s="78"/>
      <c r="F66" t="s">
        <v>191</v>
      </c>
      <c r="G66" t="s">
        <v>584</v>
      </c>
      <c r="H66" s="110">
        <v>0</v>
      </c>
    </row>
    <row r="67" spans="3:25" x14ac:dyDescent="0.25">
      <c r="C67" s="78"/>
      <c r="F67" t="s">
        <v>192</v>
      </c>
      <c r="G67" t="s">
        <v>584</v>
      </c>
      <c r="H67" s="110">
        <v>9.8992506614159677</v>
      </c>
    </row>
    <row r="68" spans="3:25" x14ac:dyDescent="0.25">
      <c r="C68" s="78"/>
      <c r="F68" t="s">
        <v>193</v>
      </c>
      <c r="G68" t="s">
        <v>584</v>
      </c>
      <c r="H68" s="110">
        <v>1.4113887476675633</v>
      </c>
    </row>
    <row r="69" spans="3:25" x14ac:dyDescent="0.25">
      <c r="C69" s="78"/>
      <c r="F69" t="s">
        <v>194</v>
      </c>
      <c r="G69" t="s">
        <v>584</v>
      </c>
      <c r="H69" s="110">
        <v>4.1283637356825054</v>
      </c>
    </row>
    <row r="70" spans="3:25" x14ac:dyDescent="0.25">
      <c r="C70" s="78"/>
      <c r="F70" t="s">
        <v>195</v>
      </c>
      <c r="G70" t="s">
        <v>584</v>
      </c>
      <c r="H70" s="110">
        <v>3.6149959719664349</v>
      </c>
    </row>
    <row r="71" spans="3:25" x14ac:dyDescent="0.25">
      <c r="C71" s="78"/>
      <c r="F71" t="s">
        <v>196</v>
      </c>
      <c r="G71" t="s">
        <v>584</v>
      </c>
      <c r="H71" s="110">
        <v>0</v>
      </c>
    </row>
    <row r="72" spans="3:25" x14ac:dyDescent="0.25">
      <c r="C72" s="78"/>
      <c r="F72" t="s">
        <v>197</v>
      </c>
      <c r="G72" t="s">
        <v>584</v>
      </c>
      <c r="H72" s="110">
        <v>15.624948256054683</v>
      </c>
    </row>
    <row r="73" spans="3:25" x14ac:dyDescent="0.25">
      <c r="C73" s="78"/>
      <c r="F73" t="s">
        <v>198</v>
      </c>
      <c r="G73" t="s">
        <v>584</v>
      </c>
      <c r="H73" s="110">
        <v>6.1823334997339909</v>
      </c>
    </row>
    <row r="74" spans="3:25" x14ac:dyDescent="0.25">
      <c r="C74" s="78"/>
      <c r="F74" t="s">
        <v>199</v>
      </c>
      <c r="G74" t="s">
        <v>584</v>
      </c>
      <c r="H74" s="110">
        <v>16.270868378760262</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1.0609999999999999</v>
      </c>
      <c r="K80" s="114">
        <v>1.0609999999999999</v>
      </c>
      <c r="L80" s="114">
        <v>1.0609999999999999</v>
      </c>
      <c r="M80" s="114">
        <v>1.0609999999999999</v>
      </c>
      <c r="N80" s="114">
        <v>1.0609999999999999</v>
      </c>
      <c r="O80" s="114">
        <v>1.046</v>
      </c>
      <c r="P80" s="114">
        <v>1.0329999999999999</v>
      </c>
      <c r="Q80" s="114">
        <v>1.0609999999999999</v>
      </c>
      <c r="R80" s="114">
        <v>-1.0609999999999999</v>
      </c>
      <c r="S80" s="114">
        <v>-1.046</v>
      </c>
      <c r="T80" s="114">
        <v>-1.0609999999999999</v>
      </c>
      <c r="U80" s="114">
        <v>-1.0609999999999999</v>
      </c>
      <c r="V80" s="114">
        <v>-1.046</v>
      </c>
      <c r="W80" s="114">
        <v>-1.046</v>
      </c>
      <c r="X80" s="114">
        <v>-1.0329999999999999</v>
      </c>
      <c r="Y80" s="114">
        <v>-1.0329999999999999</v>
      </c>
    </row>
    <row r="81" spans="3:42" x14ac:dyDescent="0.25">
      <c r="C81" s="78"/>
      <c r="F81" t="s">
        <v>191</v>
      </c>
      <c r="G81" s="23" t="s">
        <v>283</v>
      </c>
      <c r="H81" s="199"/>
      <c r="I81" s="199"/>
      <c r="J81" s="110">
        <v>1.0609999999999999</v>
      </c>
      <c r="K81" s="110">
        <v>1.0609999999999999</v>
      </c>
      <c r="L81" s="110">
        <v>1.0609999999999999</v>
      </c>
      <c r="M81" s="110">
        <v>1.0609999999999999</v>
      </c>
      <c r="N81" s="110">
        <v>1.0609999999999999</v>
      </c>
      <c r="O81" s="110">
        <v>1.046</v>
      </c>
      <c r="P81" s="110">
        <v>1.0329999999999999</v>
      </c>
      <c r="Q81" s="110">
        <v>1.0609999999999999</v>
      </c>
      <c r="R81" s="110">
        <v>-1.0609999999999999</v>
      </c>
      <c r="S81" s="110">
        <v>-1.046</v>
      </c>
      <c r="T81" s="110">
        <v>-1.0609999999999999</v>
      </c>
      <c r="U81" s="110">
        <v>-1.0609999999999999</v>
      </c>
      <c r="V81" s="110">
        <v>-1.046</v>
      </c>
      <c r="W81" s="110">
        <v>-1.046</v>
      </c>
      <c r="X81" s="110">
        <v>-1.0329999999999999</v>
      </c>
      <c r="Y81" s="110">
        <v>-1.0329999999999999</v>
      </c>
    </row>
    <row r="82" spans="3:42" x14ac:dyDescent="0.25">
      <c r="C82" s="78"/>
      <c r="F82" t="s">
        <v>192</v>
      </c>
      <c r="G82" s="23" t="s">
        <v>283</v>
      </c>
      <c r="H82" s="199"/>
      <c r="I82" s="199"/>
      <c r="J82" s="110">
        <v>1.0609999999999999</v>
      </c>
      <c r="K82" s="110">
        <v>1.0609999999999999</v>
      </c>
      <c r="L82" s="110">
        <v>1.0609999999999999</v>
      </c>
      <c r="M82" s="110">
        <v>1.0609999999999999</v>
      </c>
      <c r="N82" s="110">
        <v>1.0609999999999999</v>
      </c>
      <c r="O82" s="110">
        <v>1.046</v>
      </c>
      <c r="P82" s="110">
        <v>1.0329999999999999</v>
      </c>
      <c r="Q82" s="110">
        <v>1.0609999999999999</v>
      </c>
      <c r="R82" s="110">
        <v>-1.0609999999999999</v>
      </c>
      <c r="S82" s="110">
        <v>-1.046</v>
      </c>
      <c r="T82" s="110">
        <v>-1.0609999999999999</v>
      </c>
      <c r="U82" s="110">
        <v>-1.0609999999999999</v>
      </c>
      <c r="V82" s="110">
        <v>-1.046</v>
      </c>
      <c r="W82" s="110">
        <v>-1.046</v>
      </c>
      <c r="X82" s="110">
        <v>-1.0329999999999999</v>
      </c>
      <c r="Y82" s="110">
        <v>-1.0329999999999999</v>
      </c>
    </row>
    <row r="83" spans="3:42" x14ac:dyDescent="0.25">
      <c r="C83" s="78"/>
      <c r="F83" t="s">
        <v>193</v>
      </c>
      <c r="G83" s="23" t="s">
        <v>283</v>
      </c>
      <c r="H83" s="199"/>
      <c r="I83" s="199"/>
      <c r="J83" s="110">
        <v>1.0609999999999999</v>
      </c>
      <c r="K83" s="110">
        <v>1.0609999999999999</v>
      </c>
      <c r="L83" s="110">
        <v>1.0609999999999999</v>
      </c>
      <c r="M83" s="110">
        <v>1.0609999999999999</v>
      </c>
      <c r="N83" s="110">
        <v>1.0609999999999999</v>
      </c>
      <c r="O83" s="110">
        <v>1.046</v>
      </c>
      <c r="P83" s="110">
        <v>1.0329999999999999</v>
      </c>
      <c r="Q83" s="110">
        <v>1.0609999999999999</v>
      </c>
      <c r="R83" s="110">
        <v>-1.0609999999999999</v>
      </c>
      <c r="S83" s="110">
        <v>-1.046</v>
      </c>
      <c r="T83" s="110">
        <v>-1.0609999999999999</v>
      </c>
      <c r="U83" s="110">
        <v>-1.0609999999999999</v>
      </c>
      <c r="V83" s="110">
        <v>-1.046</v>
      </c>
      <c r="W83" s="110">
        <v>-1.046</v>
      </c>
      <c r="X83" s="110">
        <v>-1.0329999999999999</v>
      </c>
      <c r="Y83" s="110">
        <v>-1.0329999999999999</v>
      </c>
    </row>
    <row r="84" spans="3:42" x14ac:dyDescent="0.25">
      <c r="C84" s="78"/>
      <c r="F84" t="s">
        <v>194</v>
      </c>
      <c r="G84" s="23" t="s">
        <v>283</v>
      </c>
      <c r="H84" s="199"/>
      <c r="I84" s="199"/>
      <c r="J84" s="110">
        <v>1.0609999999999999</v>
      </c>
      <c r="K84" s="110">
        <v>1.0609999999999999</v>
      </c>
      <c r="L84" s="110">
        <v>1.0609999999999999</v>
      </c>
      <c r="M84" s="110">
        <v>1.0609999999999999</v>
      </c>
      <c r="N84" s="110">
        <v>1.0609999999999999</v>
      </c>
      <c r="O84" s="110">
        <v>1.046</v>
      </c>
      <c r="P84" s="110">
        <v>1.0329999999999999</v>
      </c>
      <c r="Q84" s="110">
        <v>1.0609999999999999</v>
      </c>
      <c r="R84" s="110">
        <v>-1.0609999999999999</v>
      </c>
      <c r="S84" s="110">
        <v>-1.046</v>
      </c>
      <c r="T84" s="110">
        <v>-1.0609999999999999</v>
      </c>
      <c r="U84" s="110">
        <v>-1.0609999999999999</v>
      </c>
      <c r="V84" s="110">
        <v>-1.046</v>
      </c>
      <c r="W84" s="110">
        <v>-1.046</v>
      </c>
      <c r="X84" s="110">
        <v>-1.0329999999999999</v>
      </c>
      <c r="Y84" s="110">
        <v>-1.0329999999999999</v>
      </c>
    </row>
    <row r="85" spans="3:42" x14ac:dyDescent="0.25">
      <c r="C85" s="78"/>
      <c r="F85" t="s">
        <v>195</v>
      </c>
      <c r="G85" s="23" t="s">
        <v>283</v>
      </c>
      <c r="H85" s="199"/>
      <c r="I85" s="199"/>
      <c r="J85" s="110">
        <v>1.0609999999999999</v>
      </c>
      <c r="K85" s="110">
        <v>1.0609999999999999</v>
      </c>
      <c r="L85" s="110">
        <v>1.0609999999999999</v>
      </c>
      <c r="M85" s="110">
        <v>1.0609999999999999</v>
      </c>
      <c r="N85" s="110">
        <v>1.0609999999999999</v>
      </c>
      <c r="O85" s="110">
        <v>1.046</v>
      </c>
      <c r="P85" s="110">
        <v>1.0329999999999999</v>
      </c>
      <c r="Q85" s="110">
        <v>1.0609999999999999</v>
      </c>
      <c r="R85" s="110">
        <v>-1.0609999999999999</v>
      </c>
      <c r="S85" s="110">
        <v>-1.046</v>
      </c>
      <c r="T85" s="110">
        <v>-1.0609999999999999</v>
      </c>
      <c r="U85" s="110">
        <v>-1.0609999999999999</v>
      </c>
      <c r="V85" s="110">
        <v>-1.046</v>
      </c>
      <c r="W85" s="110">
        <v>-1.046</v>
      </c>
      <c r="X85" s="110">
        <v>-1.0329999999999999</v>
      </c>
      <c r="Y85" s="110">
        <v>-1.0329999999999999</v>
      </c>
    </row>
    <row r="86" spans="3:42" x14ac:dyDescent="0.25">
      <c r="C86" s="78"/>
      <c r="F86" t="s">
        <v>196</v>
      </c>
      <c r="G86" s="23" t="s">
        <v>283</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197</v>
      </c>
      <c r="G87" s="23" t="s">
        <v>283</v>
      </c>
      <c r="H87" s="199"/>
      <c r="I87" s="199"/>
      <c r="J87" s="110">
        <v>1.0609999999999999</v>
      </c>
      <c r="K87" s="110">
        <v>1.0609999999999999</v>
      </c>
      <c r="L87" s="110">
        <v>1.0609999999999999</v>
      </c>
      <c r="M87" s="110">
        <v>1.0609999999999999</v>
      </c>
      <c r="N87" s="110">
        <v>1.0609999999999999</v>
      </c>
      <c r="O87" s="110">
        <v>1.046</v>
      </c>
      <c r="P87" s="110">
        <v>1.0329999999999999</v>
      </c>
      <c r="Q87" s="110">
        <v>1.0609999999999999</v>
      </c>
      <c r="R87" s="110">
        <v>-1.0609999999999999</v>
      </c>
      <c r="S87" s="110">
        <v>-1.046</v>
      </c>
      <c r="T87" s="110">
        <v>-1.0609999999999999</v>
      </c>
      <c r="U87" s="110">
        <v>-1.0609999999999999</v>
      </c>
      <c r="V87" s="110">
        <v>-1.046</v>
      </c>
      <c r="W87" s="110">
        <v>-1.046</v>
      </c>
      <c r="X87" s="110">
        <v>0</v>
      </c>
      <c r="Y87" s="110">
        <v>0</v>
      </c>
    </row>
    <row r="88" spans="3:42" x14ac:dyDescent="0.25">
      <c r="C88" s="78"/>
      <c r="F88" t="s">
        <v>198</v>
      </c>
      <c r="G88" s="23" t="s">
        <v>283</v>
      </c>
      <c r="H88" s="199"/>
      <c r="I88" s="199"/>
      <c r="J88" s="110">
        <v>1.0609999999999999</v>
      </c>
      <c r="K88" s="110">
        <v>1.0609999999999999</v>
      </c>
      <c r="L88" s="110">
        <v>1.0609999999999999</v>
      </c>
      <c r="M88" s="110">
        <v>1.0609999999999999</v>
      </c>
      <c r="N88" s="110">
        <v>1.0609999999999999</v>
      </c>
      <c r="O88" s="110">
        <v>1.046</v>
      </c>
      <c r="P88" s="110">
        <v>0</v>
      </c>
      <c r="Q88" s="110">
        <v>1.0609999999999999</v>
      </c>
      <c r="R88" s="110">
        <v>-1.0609999999999999</v>
      </c>
      <c r="S88" s="110">
        <v>0</v>
      </c>
      <c r="T88" s="110">
        <v>-1.0609999999999999</v>
      </c>
      <c r="U88" s="110">
        <v>-1.0609999999999999</v>
      </c>
      <c r="V88" s="110">
        <v>0</v>
      </c>
      <c r="W88" s="110">
        <v>0</v>
      </c>
      <c r="X88" s="110">
        <v>0</v>
      </c>
      <c r="Y88" s="110">
        <v>0</v>
      </c>
    </row>
    <row r="89" spans="3:42" x14ac:dyDescent="0.25">
      <c r="C89" s="78"/>
      <c r="F89" t="s">
        <v>199</v>
      </c>
      <c r="G89" s="23" t="s">
        <v>283</v>
      </c>
      <c r="H89" s="199"/>
      <c r="I89" s="199"/>
      <c r="J89" s="110">
        <v>1.0609999999999999</v>
      </c>
      <c r="K89" s="110">
        <v>1.0609999999999999</v>
      </c>
      <c r="L89" s="110">
        <v>1.0609999999999999</v>
      </c>
      <c r="M89" s="110">
        <v>1.0609999999999999</v>
      </c>
      <c r="N89" s="110">
        <v>1.0609999999999999</v>
      </c>
      <c r="O89" s="110">
        <v>0</v>
      </c>
      <c r="P89" s="110">
        <v>0</v>
      </c>
      <c r="Q89" s="110">
        <v>1.0609999999999999</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0.67</v>
      </c>
      <c r="Q108" s="21">
        <v>0</v>
      </c>
      <c r="R108" s="21">
        <v>0</v>
      </c>
      <c r="S108" s="21">
        <v>0</v>
      </c>
      <c r="T108" s="21">
        <v>0</v>
      </c>
      <c r="U108" s="21">
        <v>0</v>
      </c>
      <c r="V108" s="21">
        <v>0</v>
      </c>
      <c r="W108" s="21">
        <v>0</v>
      </c>
      <c r="X108" s="21">
        <v>0.67</v>
      </c>
      <c r="Y108" s="21">
        <v>0.67</v>
      </c>
    </row>
    <row r="109" spans="3:42" x14ac:dyDescent="0.25">
      <c r="C109" s="78"/>
      <c r="F109" t="s">
        <v>194</v>
      </c>
      <c r="G109" t="s">
        <v>167</v>
      </c>
      <c r="H109" s="199"/>
      <c r="I109" s="199"/>
      <c r="J109" s="21">
        <v>0</v>
      </c>
      <c r="K109" s="21">
        <v>0</v>
      </c>
      <c r="L109" s="21">
        <v>0</v>
      </c>
      <c r="M109" s="21">
        <v>0</v>
      </c>
      <c r="N109" s="21">
        <v>0</v>
      </c>
      <c r="O109" s="21">
        <v>0</v>
      </c>
      <c r="P109" s="21">
        <v>0.67</v>
      </c>
      <c r="Q109" s="21">
        <v>0</v>
      </c>
      <c r="R109" s="21">
        <v>0</v>
      </c>
      <c r="S109" s="21">
        <v>0</v>
      </c>
      <c r="T109" s="21">
        <v>0</v>
      </c>
      <c r="U109" s="21">
        <v>0</v>
      </c>
      <c r="V109" s="21">
        <v>0</v>
      </c>
      <c r="W109" s="21">
        <v>0</v>
      </c>
      <c r="X109" s="21">
        <v>0.67</v>
      </c>
      <c r="Y109" s="21">
        <v>0.67</v>
      </c>
    </row>
    <row r="110" spans="3:42" x14ac:dyDescent="0.25">
      <c r="C110" s="78"/>
      <c r="F110" t="s">
        <v>195</v>
      </c>
      <c r="G110" t="s">
        <v>167</v>
      </c>
      <c r="H110" s="199"/>
      <c r="I110" s="199"/>
      <c r="J110" s="21">
        <v>0.81</v>
      </c>
      <c r="K110" s="21">
        <v>0.81</v>
      </c>
      <c r="L110" s="21">
        <v>0.81</v>
      </c>
      <c r="M110" s="21">
        <v>0.81</v>
      </c>
      <c r="N110" s="21">
        <v>0.81</v>
      </c>
      <c r="O110" s="21">
        <v>0.81</v>
      </c>
      <c r="P110" s="21">
        <v>1</v>
      </c>
      <c r="Q110" s="21">
        <v>0.81</v>
      </c>
      <c r="R110" s="21">
        <v>0.81</v>
      </c>
      <c r="S110" s="21">
        <v>0.81</v>
      </c>
      <c r="T110" s="21">
        <v>0.81</v>
      </c>
      <c r="U110" s="21">
        <v>0.81</v>
      </c>
      <c r="V110" s="21">
        <v>0.81</v>
      </c>
      <c r="W110" s="21">
        <v>0.81</v>
      </c>
      <c r="X110" s="21">
        <v>1</v>
      </c>
      <c r="Y110" s="21">
        <v>1</v>
      </c>
    </row>
    <row r="111" spans="3:42" x14ac:dyDescent="0.25">
      <c r="C111" s="78"/>
      <c r="F111" t="s">
        <v>196</v>
      </c>
      <c r="G111" t="s">
        <v>167</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197</v>
      </c>
      <c r="G112" t="s">
        <v>167</v>
      </c>
      <c r="H112" s="199"/>
      <c r="I112" s="199"/>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2:27" x14ac:dyDescent="0.25">
      <c r="C113" s="78"/>
      <c r="F113" t="s">
        <v>198</v>
      </c>
      <c r="G113" t="s">
        <v>167</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199</v>
      </c>
      <c r="G114" t="s">
        <v>167</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7.2366093855310121E-2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0.1157072987342775</v>
      </c>
      <c r="O139" s="88">
        <f t="shared" si="22"/>
        <v>0.57035737264870057</v>
      </c>
      <c r="P139" s="88">
        <f t="shared" si="22"/>
        <v>0</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5.9490776922236935E-2</v>
      </c>
      <c r="O140" s="88">
        <f t="shared" si="26"/>
        <v>5.8649719755570082E-2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0.15924005304698879</v>
      </c>
      <c r="K141" s="88">
        <f t="shared" si="28"/>
        <v>0.15924005304698879</v>
      </c>
      <c r="L141" s="88">
        <f t="shared" ref="L141:M141" si="29">hundred*L102*$H60*L89/$H46*(1-L114)/days_in_year/(1+$H32)*PowerFactor</f>
        <v>0.15924005304698879</v>
      </c>
      <c r="M141" s="88">
        <f t="shared" si="29"/>
        <v>0.15924005304698879</v>
      </c>
      <c r="N141" s="88">
        <f t="shared" ref="N141:P141" si="30">hundred*N102*$H60*N89/$H46*(1-N114)/days_in_year/(1+$H32)*PowerFactor</f>
        <v>0.15924005304698879</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0.19332214741727885</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0.84224593938316683</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0.53686806752365723</v>
      </c>
      <c r="O153" s="88">
        <f t="shared" si="62"/>
        <v>2.6463901914691124</v>
      </c>
      <c r="P153" s="88">
        <f t="shared" si="62"/>
        <v>2.6135000648064928</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1.0489144194547737</v>
      </c>
      <c r="O154" s="88">
        <f t="shared" si="66"/>
        <v>1.0340852806311904</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2.8076484530377019</v>
      </c>
      <c r="K155" s="88">
        <f t="shared" si="68"/>
        <v>2.8076484530377019</v>
      </c>
      <c r="L155" s="88">
        <f t="shared" ref="L155:M155" si="69">hundred*L102*$H74*L89/$H46/days_in_year/(1+$H32)*PowerFactor</f>
        <v>2.8076484530377019</v>
      </c>
      <c r="M155" s="88">
        <f t="shared" si="69"/>
        <v>2.8076484530377019</v>
      </c>
      <c r="N155" s="88">
        <f t="shared" ref="N155:P155" si="70">hundred*N102*$H74*N89/$H46/days_in_year/(1+$H32)*PowerFactor</f>
        <v>2.8076484530377019</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0.21929119350093973</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0.95538519376154463</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0.60898578281198701</v>
      </c>
      <c r="O169" s="88">
        <f t="shared" si="94"/>
        <v>3.0018809086773723</v>
      </c>
      <c r="P169" s="88">
        <f t="shared" si="94"/>
        <v>2.9645726373458183</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1.1898155384447378</v>
      </c>
      <c r="O170" s="88">
        <f t="shared" si="98"/>
        <v>1.1729943951114004</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3.1848010609397734</v>
      </c>
      <c r="K171" s="88">
        <f t="shared" si="100"/>
        <v>3.1848010609397734</v>
      </c>
      <c r="L171" s="88">
        <f t="shared" ref="L171:M171" si="101">hundred*L102*$H60*L89/$H46/days_in_year/(1+$H32)*PowerFactor</f>
        <v>3.1848010609397734</v>
      </c>
      <c r="M171" s="88">
        <f t="shared" si="101"/>
        <v>3.1848010609397734</v>
      </c>
      <c r="N171" s="88">
        <f t="shared" ref="N171:P171" si="102">hundred*N102*$H60*N89/$H46/days_in_year/(1+$H32)*PowerFactor</f>
        <v>3.1848010609397734</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0.19332214741727885</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0.84224593938316683</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0.53686806752365723</v>
      </c>
      <c r="O183" s="88">
        <f t="shared" si="134"/>
        <v>2.6463901914691124</v>
      </c>
      <c r="P183" s="88">
        <f t="shared" si="134"/>
        <v>2.6135000648064928</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1.0489144194547737</v>
      </c>
      <c r="O184" s="88">
        <f t="shared" si="138"/>
        <v>1.0340852806311904</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2.8076484530377019</v>
      </c>
      <c r="K185" s="88">
        <f t="shared" si="140"/>
        <v>2.8076484530377019</v>
      </c>
      <c r="L185" s="88">
        <f t="shared" ref="L185:M185" si="141">hundred*L102*$H74*L89/$H46/days_in_year/(1+$H32)*PowerFactor</f>
        <v>2.8076484530377019</v>
      </c>
      <c r="M185" s="88">
        <f t="shared" si="141"/>
        <v>2.8076484530377019</v>
      </c>
      <c r="N185" s="88">
        <f t="shared" ref="N185:P185" si="142">hundred*N102*$H74*N89/$H46/days_in_year/(1+$H32)*PowerFactor</f>
        <v>2.8076484530377019</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7.2366093855310121E-2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0.1157072987342775</v>
      </c>
      <c r="O199" s="88">
        <f t="shared" si="166"/>
        <v>0.57035737264870057</v>
      </c>
      <c r="P199" s="88">
        <f t="shared" si="166"/>
        <v>0</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5.9490776922236935E-2</v>
      </c>
      <c r="O200" s="88">
        <f t="shared" si="170"/>
        <v>5.8649719755570082E-2</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0.15924005304698879</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0.19332214741727885</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0.84224593938316683</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0.53686806752365723</v>
      </c>
      <c r="O213" s="88">
        <f t="shared" si="206"/>
        <v>2.6463901914691124</v>
      </c>
      <c r="P213" s="88">
        <f t="shared" si="206"/>
        <v>2.6135000648064928</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1.0489144194547737</v>
      </c>
      <c r="O214" s="88">
        <f t="shared" si="210"/>
        <v>1.0340852806311904</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2.8076484530377019</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0.21929119350093973</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0.95538519376154463</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0.60898578281198701</v>
      </c>
      <c r="O229" s="88">
        <f t="shared" si="238"/>
        <v>3.0018809086773723</v>
      </c>
      <c r="P229" s="88">
        <f t="shared" si="238"/>
        <v>2.9645726373458183</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1.1898155384447378</v>
      </c>
      <c r="O230" s="88">
        <f t="shared" si="242"/>
        <v>1.1729943951114004</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3.1848010609397734</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0.19332214741727885</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0.84224593938316683</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0.53686806752365723</v>
      </c>
      <c r="O243" s="88">
        <f t="shared" si="278"/>
        <v>2.6463901914691124</v>
      </c>
      <c r="P243" s="88">
        <f t="shared" si="278"/>
        <v>2.6135000648064928</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1.0489144194547737</v>
      </c>
      <c r="O244" s="88">
        <f t="shared" si="282"/>
        <v>1.0340852806311904</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2.8076484530377019</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4.7278690687196363</v>
      </c>
      <c r="O256" s="121">
        <f t="shared" si="290"/>
        <v>4.3094825645045738</v>
      </c>
      <c r="P256" s="121">
        <f t="shared" si="290"/>
        <v>3.7214342454622487</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9.3770333222126308</v>
      </c>
      <c r="O257" s="111">
        <f t="shared" si="294"/>
        <v>7.8553507758890753</v>
      </c>
      <c r="P257" s="111">
        <f t="shared" si="294"/>
        <v>7.7883171762152408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0.15924005304698879</v>
      </c>
      <c r="K271" s="111">
        <f t="shared" si="324"/>
        <v>0</v>
      </c>
      <c r="L271" s="111">
        <f t="shared" ref="L271:M271" si="325">L$123 * L141</f>
        <v>0.15924005304698879</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2.8076484530377019</v>
      </c>
      <c r="K285" s="111">
        <f t="shared" si="364"/>
        <v>0</v>
      </c>
      <c r="L285" s="111">
        <f t="shared" ref="L285:M285" si="365">L$123 * L155</f>
        <v>2.8076484530377019</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0.1439623856956162</v>
      </c>
    </row>
    <row r="23" spans="3:27" x14ac:dyDescent="0.25">
      <c r="C23" s="78"/>
      <c r="E23" t="s">
        <v>192</v>
      </c>
      <c r="G23" t="s">
        <v>666</v>
      </c>
      <c r="H23" s="110">
        <v>0.1439623856956162</v>
      </c>
    </row>
    <row r="24" spans="3:27" x14ac:dyDescent="0.25">
      <c r="C24" s="78"/>
      <c r="E24" t="s">
        <v>193</v>
      </c>
      <c r="G24" t="s">
        <v>666</v>
      </c>
      <c r="H24" s="110">
        <v>0.1439623856956162</v>
      </c>
    </row>
    <row r="25" spans="3:27" x14ac:dyDescent="0.25">
      <c r="C25" s="78"/>
      <c r="E25" t="s">
        <v>194</v>
      </c>
      <c r="G25" t="s">
        <v>666</v>
      </c>
      <c r="H25" s="110">
        <v>0.1439623856956162</v>
      </c>
    </row>
    <row r="26" spans="3:27" x14ac:dyDescent="0.25">
      <c r="C26" s="78"/>
      <c r="E26" t="s">
        <v>195</v>
      </c>
      <c r="G26" t="s">
        <v>666</v>
      </c>
      <c r="H26" s="110">
        <v>0.1439623856956162</v>
      </c>
    </row>
    <row r="27" spans="3:27" x14ac:dyDescent="0.25">
      <c r="C27" s="78"/>
      <c r="E27" t="s">
        <v>196</v>
      </c>
      <c r="G27" t="s">
        <v>666</v>
      </c>
      <c r="H27" s="110">
        <v>0.1439623856956162</v>
      </c>
    </row>
    <row r="28" spans="3:27" x14ac:dyDescent="0.25">
      <c r="C28" s="78"/>
      <c r="E28" t="s">
        <v>197</v>
      </c>
      <c r="G28" t="s">
        <v>666</v>
      </c>
      <c r="H28" s="110">
        <v>0.1439623856956162</v>
      </c>
    </row>
    <row r="29" spans="3:27" x14ac:dyDescent="0.25">
      <c r="C29" s="78"/>
      <c r="E29" t="s">
        <v>198</v>
      </c>
      <c r="G29" t="s">
        <v>666</v>
      </c>
      <c r="H29" s="110">
        <v>0.1439623856956162</v>
      </c>
    </row>
    <row r="30" spans="3:27" x14ac:dyDescent="0.25">
      <c r="C30" s="78"/>
      <c r="E30" t="s">
        <v>199</v>
      </c>
      <c r="G30" t="s">
        <v>666</v>
      </c>
      <c r="H30" s="110">
        <v>0.1439623856956162</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1.0009999999999999</v>
      </c>
    </row>
    <row r="38" spans="3:8" x14ac:dyDescent="0.25">
      <c r="C38" s="78"/>
      <c r="E38" t="s">
        <v>193</v>
      </c>
      <c r="G38" s="23" t="s">
        <v>283</v>
      </c>
      <c r="H38" s="110">
        <v>1.004</v>
      </c>
    </row>
    <row r="39" spans="3:8" x14ac:dyDescent="0.25">
      <c r="C39" s="78"/>
      <c r="E39" t="s">
        <v>194</v>
      </c>
      <c r="G39" s="23" t="s">
        <v>283</v>
      </c>
      <c r="H39" s="110">
        <v>1.0109999999999999</v>
      </c>
    </row>
    <row r="40" spans="3:8" x14ac:dyDescent="0.25">
      <c r="C40" s="78"/>
      <c r="E40" t="s">
        <v>195</v>
      </c>
      <c r="G40" s="23" t="s">
        <v>283</v>
      </c>
      <c r="H40" s="110">
        <v>1.016</v>
      </c>
    </row>
    <row r="41" spans="3:8" x14ac:dyDescent="0.25">
      <c r="C41" s="78"/>
      <c r="E41" t="s">
        <v>196</v>
      </c>
      <c r="G41" s="23" t="s">
        <v>283</v>
      </c>
      <c r="H41" s="110">
        <v>1.016</v>
      </c>
    </row>
    <row r="42" spans="3:8" x14ac:dyDescent="0.25">
      <c r="C42" s="78"/>
      <c r="E42" t="s">
        <v>197</v>
      </c>
      <c r="G42" s="23" t="s">
        <v>283</v>
      </c>
      <c r="H42" s="110">
        <v>1.0329999999999999</v>
      </c>
    </row>
    <row r="43" spans="3:8" x14ac:dyDescent="0.25">
      <c r="C43" s="78"/>
      <c r="E43" t="s">
        <v>198</v>
      </c>
      <c r="G43" s="23" t="s">
        <v>283</v>
      </c>
      <c r="H43" s="110">
        <v>1.046</v>
      </c>
    </row>
    <row r="44" spans="3:8" x14ac:dyDescent="0.25">
      <c r="C44" s="78"/>
      <c r="E44" t="s">
        <v>199</v>
      </c>
      <c r="G44" s="23" t="s">
        <v>283</v>
      </c>
      <c r="H44" s="110">
        <v>1.0609999999999999</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11.229021202734943</v>
      </c>
    </row>
    <row r="52" spans="3:8" x14ac:dyDescent="0.25">
      <c r="C52" s="78"/>
      <c r="E52" t="s">
        <v>193</v>
      </c>
      <c r="G52" t="s">
        <v>584</v>
      </c>
      <c r="H52" s="110">
        <v>1.6009811969539165</v>
      </c>
    </row>
    <row r="53" spans="3:8" x14ac:dyDescent="0.25">
      <c r="C53" s="78"/>
      <c r="E53" t="s">
        <v>194</v>
      </c>
      <c r="G53" t="s">
        <v>584</v>
      </c>
      <c r="H53" s="110">
        <v>4.6829285878442457</v>
      </c>
    </row>
    <row r="54" spans="3:8" x14ac:dyDescent="0.25">
      <c r="C54" s="78"/>
      <c r="E54" t="s">
        <v>195</v>
      </c>
      <c r="G54" t="s">
        <v>584</v>
      </c>
      <c r="H54" s="110">
        <v>4.1005999146208305</v>
      </c>
    </row>
    <row r="55" spans="3:8" x14ac:dyDescent="0.25">
      <c r="C55" s="78"/>
      <c r="E55" t="s">
        <v>196</v>
      </c>
      <c r="G55" t="s">
        <v>584</v>
      </c>
      <c r="H55" s="110">
        <v>0</v>
      </c>
    </row>
    <row r="56" spans="3:8" x14ac:dyDescent="0.25">
      <c r="C56" s="78"/>
      <c r="E56" t="s">
        <v>197</v>
      </c>
      <c r="G56" t="s">
        <v>584</v>
      </c>
      <c r="H56" s="110">
        <v>17.72385418451239</v>
      </c>
    </row>
    <row r="57" spans="3:8" x14ac:dyDescent="0.25">
      <c r="C57" s="78"/>
      <c r="E57" t="s">
        <v>198</v>
      </c>
      <c r="G57" t="s">
        <v>584</v>
      </c>
      <c r="H57" s="110">
        <v>7.0128089817418164</v>
      </c>
    </row>
    <row r="58" spans="3:8" x14ac:dyDescent="0.25">
      <c r="C58" s="78"/>
      <c r="E58" t="s">
        <v>199</v>
      </c>
      <c r="G58" t="s">
        <v>584</v>
      </c>
      <c r="H58" s="110">
        <v>18.456541031346578</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2.8123343365590254</v>
      </c>
    </row>
    <row r="64" spans="3:8" x14ac:dyDescent="0.25">
      <c r="C64" s="78"/>
      <c r="E64" t="s">
        <v>191</v>
      </c>
      <c r="G64" t="s">
        <v>584</v>
      </c>
      <c r="H64" s="110">
        <v>0</v>
      </c>
    </row>
    <row r="65" spans="3:42" x14ac:dyDescent="0.25">
      <c r="C65" s="78"/>
      <c r="E65" t="s">
        <v>192</v>
      </c>
      <c r="G65" t="s">
        <v>584</v>
      </c>
      <c r="H65" s="110">
        <v>9.8992506614159677</v>
      </c>
    </row>
    <row r="66" spans="3:42" x14ac:dyDescent="0.25">
      <c r="C66" s="78"/>
      <c r="E66" t="s">
        <v>193</v>
      </c>
      <c r="G66" t="s">
        <v>584</v>
      </c>
      <c r="H66" s="110">
        <v>1.4113887476675633</v>
      </c>
    </row>
    <row r="67" spans="3:42" x14ac:dyDescent="0.25">
      <c r="C67" s="78"/>
      <c r="E67" t="s">
        <v>194</v>
      </c>
      <c r="G67" t="s">
        <v>584</v>
      </c>
      <c r="H67" s="110">
        <v>4.1283637356825054</v>
      </c>
    </row>
    <row r="68" spans="3:42" x14ac:dyDescent="0.25">
      <c r="C68" s="78"/>
      <c r="E68" t="s">
        <v>195</v>
      </c>
      <c r="G68" t="s">
        <v>584</v>
      </c>
      <c r="H68" s="110">
        <v>3.6149959719664349</v>
      </c>
    </row>
    <row r="69" spans="3:42" x14ac:dyDescent="0.25">
      <c r="C69" s="78"/>
      <c r="E69" t="s">
        <v>196</v>
      </c>
      <c r="G69" t="s">
        <v>584</v>
      </c>
      <c r="H69" s="110">
        <v>0</v>
      </c>
    </row>
    <row r="70" spans="3:42" x14ac:dyDescent="0.25">
      <c r="C70" s="78"/>
      <c r="E70" t="s">
        <v>197</v>
      </c>
      <c r="G70" t="s">
        <v>584</v>
      </c>
      <c r="H70" s="110">
        <v>15.624948256054683</v>
      </c>
    </row>
    <row r="71" spans="3:42" x14ac:dyDescent="0.25">
      <c r="C71" s="78"/>
      <c r="E71" t="s">
        <v>198</v>
      </c>
      <c r="G71" t="s">
        <v>584</v>
      </c>
      <c r="H71" s="110">
        <v>6.1823334997339909</v>
      </c>
    </row>
    <row r="72" spans="3:42" x14ac:dyDescent="0.25">
      <c r="C72" s="78"/>
      <c r="E72" t="s">
        <v>199</v>
      </c>
      <c r="G72" t="s">
        <v>584</v>
      </c>
      <c r="H72" s="110">
        <v>16.270868378760262</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-1.0609999999999999</v>
      </c>
      <c r="S93" s="114">
        <v>-1.046</v>
      </c>
      <c r="T93" s="114">
        <v>-1.0609999999999999</v>
      </c>
      <c r="U93" s="114">
        <v>-1.0609999999999999</v>
      </c>
      <c r="V93" s="114">
        <v>-1.046</v>
      </c>
      <c r="W93" s="114">
        <v>-1.046</v>
      </c>
      <c r="X93" s="114">
        <v>-1.0329999999999999</v>
      </c>
      <c r="Y93" s="114">
        <v>-1.0329999999999999</v>
      </c>
    </row>
    <row r="94" spans="3:42" x14ac:dyDescent="0.25">
      <c r="D94"/>
      <c r="E94" t="s">
        <v>191</v>
      </c>
      <c r="G94" s="23" t="s">
        <v>283</v>
      </c>
      <c r="J94" s="69"/>
      <c r="K94" s="69"/>
      <c r="L94" s="69"/>
      <c r="M94" s="69"/>
      <c r="N94" s="69"/>
      <c r="O94" s="69"/>
      <c r="P94" s="69"/>
      <c r="Q94" s="69"/>
      <c r="R94" s="110">
        <v>-1.0609999999999999</v>
      </c>
      <c r="S94" s="110">
        <v>-1.046</v>
      </c>
      <c r="T94" s="110">
        <v>-1.0609999999999999</v>
      </c>
      <c r="U94" s="110">
        <v>-1.0609999999999999</v>
      </c>
      <c r="V94" s="110">
        <v>-1.046</v>
      </c>
      <c r="W94" s="110">
        <v>-1.046</v>
      </c>
      <c r="X94" s="110">
        <v>-1.0329999999999999</v>
      </c>
      <c r="Y94" s="110">
        <v>-1.0329999999999999</v>
      </c>
    </row>
    <row r="95" spans="3:42" x14ac:dyDescent="0.25">
      <c r="D95"/>
      <c r="E95" t="s">
        <v>192</v>
      </c>
      <c r="G95" s="23" t="s">
        <v>283</v>
      </c>
      <c r="J95" s="69"/>
      <c r="K95" s="69"/>
      <c r="L95" s="69"/>
      <c r="M95" s="69"/>
      <c r="N95" s="69"/>
      <c r="O95" s="69"/>
      <c r="P95" s="69"/>
      <c r="Q95" s="69"/>
      <c r="R95" s="110">
        <v>-1.0609999999999999</v>
      </c>
      <c r="S95" s="110">
        <v>-1.046</v>
      </c>
      <c r="T95" s="110">
        <v>-1.0609999999999999</v>
      </c>
      <c r="U95" s="110">
        <v>-1.0609999999999999</v>
      </c>
      <c r="V95" s="110">
        <v>-1.046</v>
      </c>
      <c r="W95" s="110">
        <v>-1.046</v>
      </c>
      <c r="X95" s="110">
        <v>-1.0329999999999999</v>
      </c>
      <c r="Y95" s="110">
        <v>-1.0329999999999999</v>
      </c>
    </row>
    <row r="96" spans="3:42" x14ac:dyDescent="0.25">
      <c r="D96"/>
      <c r="E96" t="s">
        <v>193</v>
      </c>
      <c r="G96" s="23" t="s">
        <v>283</v>
      </c>
      <c r="J96" s="69"/>
      <c r="K96" s="69"/>
      <c r="L96" s="69"/>
      <c r="M96" s="69"/>
      <c r="N96" s="69"/>
      <c r="O96" s="69"/>
      <c r="P96" s="69"/>
      <c r="Q96" s="69"/>
      <c r="R96" s="110">
        <v>-1.0609999999999999</v>
      </c>
      <c r="S96" s="110">
        <v>-1.046</v>
      </c>
      <c r="T96" s="110">
        <v>-1.0609999999999999</v>
      </c>
      <c r="U96" s="110">
        <v>-1.0609999999999999</v>
      </c>
      <c r="V96" s="110">
        <v>-1.046</v>
      </c>
      <c r="W96" s="110">
        <v>-1.046</v>
      </c>
      <c r="X96" s="110">
        <v>-1.0329999999999999</v>
      </c>
      <c r="Y96" s="110">
        <v>-1.0329999999999999</v>
      </c>
    </row>
    <row r="97" spans="3:25" x14ac:dyDescent="0.25">
      <c r="D97"/>
      <c r="E97" t="s">
        <v>194</v>
      </c>
      <c r="G97" s="23" t="s">
        <v>283</v>
      </c>
      <c r="J97" s="69"/>
      <c r="K97" s="69"/>
      <c r="L97" s="69"/>
      <c r="M97" s="69"/>
      <c r="N97" s="69"/>
      <c r="O97" s="69"/>
      <c r="P97" s="69"/>
      <c r="Q97" s="69"/>
      <c r="R97" s="110">
        <v>-1.0609999999999999</v>
      </c>
      <c r="S97" s="110">
        <v>-1.046</v>
      </c>
      <c r="T97" s="110">
        <v>-1.0609999999999999</v>
      </c>
      <c r="U97" s="110">
        <v>-1.0609999999999999</v>
      </c>
      <c r="V97" s="110">
        <v>-1.046</v>
      </c>
      <c r="W97" s="110">
        <v>-1.046</v>
      </c>
      <c r="X97" s="110">
        <v>-1.0329999999999999</v>
      </c>
      <c r="Y97" s="110">
        <v>-1.0329999999999999</v>
      </c>
    </row>
    <row r="98" spans="3:25" x14ac:dyDescent="0.25">
      <c r="D98"/>
      <c r="E98" t="s">
        <v>195</v>
      </c>
      <c r="G98" s="23" t="s">
        <v>283</v>
      </c>
      <c r="J98" s="69"/>
      <c r="K98" s="69"/>
      <c r="L98" s="69"/>
      <c r="M98" s="69"/>
      <c r="N98" s="69"/>
      <c r="O98" s="69"/>
      <c r="P98" s="69"/>
      <c r="Q98" s="69"/>
      <c r="R98" s="110">
        <v>-1.0609999999999999</v>
      </c>
      <c r="S98" s="110">
        <v>-1.046</v>
      </c>
      <c r="T98" s="110">
        <v>-1.0609999999999999</v>
      </c>
      <c r="U98" s="110">
        <v>-1.0609999999999999</v>
      </c>
      <c r="V98" s="110">
        <v>-1.046</v>
      </c>
      <c r="W98" s="110">
        <v>-1.046</v>
      </c>
      <c r="X98" s="110">
        <v>-1.0329999999999999</v>
      </c>
      <c r="Y98" s="110">
        <v>-1.0329999999999999</v>
      </c>
    </row>
    <row r="99" spans="3:25" x14ac:dyDescent="0.25">
      <c r="D99"/>
      <c r="E99" t="s">
        <v>196</v>
      </c>
      <c r="G99" s="23" t="s">
        <v>283</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197</v>
      </c>
      <c r="G100" s="23" t="s">
        <v>283</v>
      </c>
      <c r="J100" s="69"/>
      <c r="K100" s="69"/>
      <c r="L100" s="69"/>
      <c r="M100" s="69"/>
      <c r="N100" s="69"/>
      <c r="O100" s="69"/>
      <c r="P100" s="69"/>
      <c r="Q100" s="69"/>
      <c r="R100" s="110">
        <v>-1.0609999999999999</v>
      </c>
      <c r="S100" s="110">
        <v>-1.046</v>
      </c>
      <c r="T100" s="110">
        <v>-1.0609999999999999</v>
      </c>
      <c r="U100" s="110">
        <v>-1.0609999999999999</v>
      </c>
      <c r="V100" s="110">
        <v>-1.046</v>
      </c>
      <c r="W100" s="110">
        <v>-1.046</v>
      </c>
      <c r="X100" s="110">
        <v>-1.0329999999999999</v>
      </c>
      <c r="Y100" s="110">
        <v>-1.0329999999999999</v>
      </c>
    </row>
    <row r="101" spans="3:25" x14ac:dyDescent="0.25">
      <c r="D101"/>
      <c r="E101" t="s">
        <v>198</v>
      </c>
      <c r="G101" s="23" t="s">
        <v>283</v>
      </c>
      <c r="J101" s="69"/>
      <c r="K101" s="69"/>
      <c r="L101" s="69"/>
      <c r="M101" s="69"/>
      <c r="N101" s="69"/>
      <c r="O101" s="69"/>
      <c r="P101" s="69"/>
      <c r="Q101" s="69"/>
      <c r="R101" s="110">
        <v>-1.0609999999999999</v>
      </c>
      <c r="S101" s="110">
        <v>-1.046</v>
      </c>
      <c r="T101" s="110">
        <v>-1.0609999999999999</v>
      </c>
      <c r="U101" s="110">
        <v>-1.0609999999999999</v>
      </c>
      <c r="V101" s="110">
        <v>-1.046</v>
      </c>
      <c r="W101" s="110">
        <v>-1.046</v>
      </c>
      <c r="X101" s="110">
        <v>0</v>
      </c>
      <c r="Y101" s="110">
        <v>0</v>
      </c>
    </row>
    <row r="102" spans="3:25" x14ac:dyDescent="0.25">
      <c r="D102"/>
      <c r="E102" t="s">
        <v>199</v>
      </c>
      <c r="G102" s="23" t="s">
        <v>283</v>
      </c>
      <c r="J102" s="69"/>
      <c r="K102" s="69"/>
      <c r="L102" s="69"/>
      <c r="M102" s="69"/>
      <c r="N102" s="69"/>
      <c r="O102" s="69"/>
      <c r="P102" s="69"/>
      <c r="Q102" s="69"/>
      <c r="R102" s="110">
        <v>-1.0609999999999999</v>
      </c>
      <c r="S102" s="110">
        <v>0</v>
      </c>
      <c r="T102" s="110">
        <v>-1.0609999999999999</v>
      </c>
      <c r="U102" s="110">
        <v>-1.0609999999999999</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0.67</v>
      </c>
      <c r="Q110" s="21">
        <v>0</v>
      </c>
      <c r="R110" s="21">
        <v>0</v>
      </c>
      <c r="S110" s="21">
        <v>0</v>
      </c>
      <c r="T110" s="21">
        <v>0</v>
      </c>
      <c r="U110" s="21">
        <v>0</v>
      </c>
      <c r="V110" s="21">
        <v>0</v>
      </c>
      <c r="W110" s="21">
        <v>0</v>
      </c>
      <c r="X110" s="21">
        <v>0.67</v>
      </c>
      <c r="Y110" s="21">
        <v>0.67</v>
      </c>
    </row>
    <row r="111" spans="3:25" x14ac:dyDescent="0.25">
      <c r="C111" s="78"/>
      <c r="E111" t="s">
        <v>194</v>
      </c>
      <c r="G111" t="s">
        <v>167</v>
      </c>
      <c r="J111" s="21">
        <v>0</v>
      </c>
      <c r="K111" s="21">
        <v>0</v>
      </c>
      <c r="L111" s="21">
        <v>0</v>
      </c>
      <c r="M111" s="21">
        <v>0</v>
      </c>
      <c r="N111" s="21">
        <v>0</v>
      </c>
      <c r="O111" s="21">
        <v>0</v>
      </c>
      <c r="P111" s="21">
        <v>0.67</v>
      </c>
      <c r="Q111" s="21">
        <v>0</v>
      </c>
      <c r="R111" s="21">
        <v>0</v>
      </c>
      <c r="S111" s="21">
        <v>0</v>
      </c>
      <c r="T111" s="21">
        <v>0</v>
      </c>
      <c r="U111" s="21">
        <v>0</v>
      </c>
      <c r="V111" s="21">
        <v>0</v>
      </c>
      <c r="W111" s="21">
        <v>0</v>
      </c>
      <c r="X111" s="21">
        <v>0.67</v>
      </c>
      <c r="Y111" s="21">
        <v>0.67</v>
      </c>
    </row>
    <row r="112" spans="3:25" x14ac:dyDescent="0.25">
      <c r="C112" s="78"/>
      <c r="E112" t="s">
        <v>195</v>
      </c>
      <c r="G112" t="s">
        <v>167</v>
      </c>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3:27" x14ac:dyDescent="0.25">
      <c r="C113" s="78"/>
      <c r="E113" t="s">
        <v>196</v>
      </c>
      <c r="G113" t="s">
        <v>167</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197</v>
      </c>
      <c r="G114" t="s">
        <v>167</v>
      </c>
      <c r="J114" s="21">
        <v>0.81</v>
      </c>
      <c r="K114" s="21">
        <v>0.81</v>
      </c>
      <c r="L114" s="21">
        <v>0.81</v>
      </c>
      <c r="M114" s="21">
        <v>0.81</v>
      </c>
      <c r="N114" s="21">
        <v>0.81</v>
      </c>
      <c r="O114" s="21">
        <v>0.81</v>
      </c>
      <c r="P114" s="21">
        <v>1</v>
      </c>
      <c r="Q114" s="21">
        <v>0.81</v>
      </c>
      <c r="R114" s="21">
        <v>0.81</v>
      </c>
      <c r="S114" s="21">
        <v>0.81</v>
      </c>
      <c r="T114" s="21">
        <v>0.81</v>
      </c>
      <c r="U114" s="21">
        <v>0.81</v>
      </c>
      <c r="V114" s="21">
        <v>0.81</v>
      </c>
      <c r="W114" s="21">
        <v>0.81</v>
      </c>
      <c r="X114" s="21">
        <v>1</v>
      </c>
      <c r="Y114" s="21">
        <v>1</v>
      </c>
    </row>
    <row r="115" spans="3:27" x14ac:dyDescent="0.25">
      <c r="C115" s="78"/>
      <c r="E115" t="s">
        <v>198</v>
      </c>
      <c r="G115" t="s">
        <v>167</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199</v>
      </c>
      <c r="G116" t="s">
        <v>167</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0.28257916574563929</v>
      </c>
      <c r="K125" s="268">
        <f>'Initial unit rates'!K125</f>
        <v>0.28257916574563929</v>
      </c>
      <c r="L125" s="268">
        <f>'Initial unit rates'!L125</f>
        <v>0.22076418874303186</v>
      </c>
      <c r="M125" s="268">
        <f>'Initial unit rates'!M125</f>
        <v>0.22076418874303186</v>
      </c>
      <c r="N125" s="268">
        <f>'Initial unit rates'!N125</f>
        <v>0.18822935078479522</v>
      </c>
      <c r="O125" s="268">
        <f>'Initial unit rates'!O125</f>
        <v>0.16845997227992227</v>
      </c>
      <c r="P125" s="268">
        <f>'Initial unit rates'!P125</f>
        <v>0.14459189684257476</v>
      </c>
      <c r="Q125" s="268">
        <f>'Initial unit rates'!Q125</f>
        <v>0.25395324571795802</v>
      </c>
      <c r="R125" s="257"/>
      <c r="S125" s="257"/>
      <c r="T125" s="257"/>
      <c r="U125" s="257"/>
      <c r="V125" s="257"/>
      <c r="W125" s="257"/>
      <c r="X125" s="257"/>
      <c r="Y125" s="257"/>
      <c r="Z125" s="256"/>
      <c r="AA125" s="256"/>
    </row>
    <row r="126" spans="3:27" x14ac:dyDescent="0.25">
      <c r="E126" t="s">
        <v>193</v>
      </c>
      <c r="G126" t="s">
        <v>269</v>
      </c>
      <c r="H126" s="256"/>
      <c r="I126" s="256"/>
      <c r="J126" s="268">
        <f>'Initial unit rates'!J126</f>
        <v>4.01684277098973E-2</v>
      </c>
      <c r="K126" s="268">
        <f>'Initial unit rates'!K126</f>
        <v>4.01684277098973E-2</v>
      </c>
      <c r="L126" s="268">
        <f>'Initial unit rates'!L126</f>
        <v>3.1381472632843757E-2</v>
      </c>
      <c r="M126" s="268">
        <f>'Initial unit rates'!M126</f>
        <v>3.1381472632843757E-2</v>
      </c>
      <c r="N126" s="268">
        <f>'Initial unit rates'!N126</f>
        <v>2.6756668524833115E-2</v>
      </c>
      <c r="O126" s="268">
        <f>'Initial unit rates'!O126</f>
        <v>2.3946465411496046E-2</v>
      </c>
      <c r="P126" s="268">
        <f>'Initial unit rates'!P126</f>
        <v>6.7826996952965596E-3</v>
      </c>
      <c r="Q126" s="268">
        <f>'Initial unit rates'!Q126</f>
        <v>3.6099273509420077E-2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0.1166806107518111</v>
      </c>
      <c r="K127" s="268">
        <f>'Initial unit rates'!K127</f>
        <v>0.1166806107518111</v>
      </c>
      <c r="L127" s="268">
        <f>'Initial unit rates'!L127</f>
        <v>9.1156403221360149E-2</v>
      </c>
      <c r="M127" s="268">
        <f>'Initial unit rates'!M127</f>
        <v>9.1156403221360149E-2</v>
      </c>
      <c r="N127" s="268">
        <f>'Initial unit rates'!N127</f>
        <v>7.7722345711630808E-2</v>
      </c>
      <c r="O127" s="268">
        <f>'Initial unit rates'!O127</f>
        <v>6.9559312346996083E-2</v>
      </c>
      <c r="P127" s="268">
        <f>'Initial unit rates'!P127</f>
        <v>1.9702278334342824E-2</v>
      </c>
      <c r="Q127" s="268">
        <f>'Initial unit rates'!Q127</f>
        <v>0.1048605962672015</v>
      </c>
      <c r="R127" s="257"/>
      <c r="S127" s="257"/>
      <c r="T127" s="257"/>
      <c r="U127" s="257"/>
      <c r="V127" s="257"/>
      <c r="W127" s="257"/>
      <c r="X127" s="257"/>
      <c r="Y127" s="257"/>
      <c r="Z127" s="256"/>
      <c r="AA127" s="256"/>
    </row>
    <row r="128" spans="3:27" x14ac:dyDescent="0.25">
      <c r="E128" t="s">
        <v>195</v>
      </c>
      <c r="G128" t="s">
        <v>269</v>
      </c>
      <c r="H128" s="256"/>
      <c r="I128" s="256"/>
      <c r="J128" s="268">
        <f>'Initial unit rates'!J128</f>
        <v>1.9316996697418914E-2</v>
      </c>
      <c r="K128" s="268">
        <f>'Initial unit rates'!K128</f>
        <v>1.9316996697418914E-2</v>
      </c>
      <c r="L128" s="268">
        <f>'Initial unit rates'!L128</f>
        <v>1.5091350042048604E-2</v>
      </c>
      <c r="M128" s="268">
        <f>'Initial unit rates'!M128</f>
        <v>1.5091350042048604E-2</v>
      </c>
      <c r="N128" s="268">
        <f>'Initial unit rates'!N128</f>
        <v>1.2867281768182892E-2</v>
      </c>
      <c r="O128" s="268">
        <f>'Initial unit rates'!O128</f>
        <v>1.1515855104150608E-2</v>
      </c>
      <c r="P128" s="268">
        <f>'Initial unit rates'!P128</f>
        <v>0</v>
      </c>
      <c r="Q128" s="268">
        <f>'Initial unit rates'!Q128</f>
        <v>1.7360140461481675E-2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0</v>
      </c>
      <c r="K129" s="268">
        <f>'Initial unit rates'!K129</f>
        <v>0</v>
      </c>
      <c r="L129" s="268">
        <f>'Initial unit rates'!L129</f>
        <v>0</v>
      </c>
      <c r="M129" s="268">
        <f>'Initial unit rates'!M129</f>
        <v>0</v>
      </c>
      <c r="N129" s="268">
        <f>'Initial unit rates'!N129</f>
        <v>0</v>
      </c>
      <c r="O129" s="268">
        <f>'Initial unit rates'!O129</f>
        <v>0</v>
      </c>
      <c r="P129" s="268">
        <f>'Initial unit rates'!P129</f>
        <v>0</v>
      </c>
      <c r="Q129" s="268">
        <f>'Initial unit rates'!Q129</f>
        <v>0</v>
      </c>
      <c r="R129" s="257"/>
      <c r="S129" s="257"/>
      <c r="T129" s="257"/>
      <c r="U129" s="257"/>
      <c r="V129" s="257"/>
      <c r="W129" s="257"/>
      <c r="X129" s="257"/>
      <c r="Y129" s="257"/>
      <c r="Z129" s="256"/>
      <c r="AA129" s="256"/>
    </row>
    <row r="130" spans="4:27" x14ac:dyDescent="0.25">
      <c r="E130" t="s">
        <v>197</v>
      </c>
      <c r="G130" t="s">
        <v>269</v>
      </c>
      <c r="H130" s="256"/>
      <c r="I130" s="256"/>
      <c r="J130" s="268">
        <f>'Initial unit rates'!J130</f>
        <v>8.211902078843647E-2</v>
      </c>
      <c r="K130" s="268">
        <f>'Initial unit rates'!K130</f>
        <v>8.211902078843647E-2</v>
      </c>
      <c r="L130" s="268">
        <f>'Initial unit rates'!L130</f>
        <v>6.4155257012294825E-2</v>
      </c>
      <c r="M130" s="268">
        <f>'Initial unit rates'!M130</f>
        <v>6.4155257012294825E-2</v>
      </c>
      <c r="N130" s="268">
        <f>'Initial unit rates'!N130</f>
        <v>5.4700458645999921E-2</v>
      </c>
      <c r="O130" s="268">
        <f>'Initial unit rates'!O130</f>
        <v>4.8955371246748924E-2</v>
      </c>
      <c r="P130" s="268">
        <f>'Initial unit rates'!P130</f>
        <v>0</v>
      </c>
      <c r="Q130" s="268">
        <f>'Initial unit rates'!Q130</f>
        <v>7.380017493283908E-2</v>
      </c>
      <c r="R130" s="257"/>
      <c r="S130" s="257"/>
      <c r="T130" s="257"/>
      <c r="U130" s="257"/>
      <c r="V130" s="257"/>
      <c r="W130" s="257"/>
      <c r="X130" s="257"/>
      <c r="Y130" s="257"/>
      <c r="Z130" s="256"/>
      <c r="AA130" s="256"/>
    </row>
    <row r="131" spans="4:27" x14ac:dyDescent="0.25">
      <c r="E131" t="s">
        <v>198</v>
      </c>
      <c r="G131" t="s">
        <v>269</v>
      </c>
      <c r="H131" s="256"/>
      <c r="I131" s="256"/>
      <c r="J131" s="268">
        <f>'Initial unit rates'!J131</f>
        <v>8.4442803526449776E-3</v>
      </c>
      <c r="K131" s="268">
        <f>'Initial unit rates'!K131</f>
        <v>8.4442803526449776E-3</v>
      </c>
      <c r="L131" s="268">
        <f>'Initial unit rates'!L131</f>
        <v>6.5970705825086438E-3</v>
      </c>
      <c r="M131" s="268">
        <f>'Initial unit rates'!M131</f>
        <v>6.5970705825086438E-3</v>
      </c>
      <c r="N131" s="268">
        <f>'Initial unit rates'!N131</f>
        <v>5.6248358028415397E-3</v>
      </c>
      <c r="O131" s="268">
        <f>'Initial unit rates'!O131</f>
        <v>5.0340697636956531E-3</v>
      </c>
      <c r="P131" s="268">
        <f>'Initial unit rates'!P131</f>
        <v>0</v>
      </c>
      <c r="Q131" s="268">
        <f>'Initial unit rates'!Q131</f>
        <v>7.5888553129811482E-3</v>
      </c>
      <c r="R131" s="257"/>
      <c r="S131" s="257"/>
      <c r="T131" s="257"/>
      <c r="U131" s="257"/>
      <c r="V131" s="257"/>
      <c r="W131" s="257"/>
      <c r="X131" s="257"/>
      <c r="Y131" s="257"/>
      <c r="Z131" s="256"/>
      <c r="AA131" s="256"/>
    </row>
    <row r="132" spans="4:27" x14ac:dyDescent="0.25">
      <c r="E132" t="s">
        <v>199</v>
      </c>
      <c r="G132" t="s">
        <v>269</v>
      </c>
      <c r="H132" s="256"/>
      <c r="I132" s="256"/>
      <c r="J132" s="268">
        <f>'Initial unit rates'!J132</f>
        <v>2.1909741176428788E-2</v>
      </c>
      <c r="K132" s="268">
        <f>'Initial unit rates'!K132</f>
        <v>2.1909741176428788E-2</v>
      </c>
      <c r="L132" s="268">
        <f>'Initial unit rates'!L132</f>
        <v>1.7116924468302718E-2</v>
      </c>
      <c r="M132" s="268">
        <f>'Initial unit rates'!M132</f>
        <v>1.7116924468302718E-2</v>
      </c>
      <c r="N132" s="268">
        <f>'Initial unit rates'!N132</f>
        <v>1.4594339772431466E-2</v>
      </c>
      <c r="O132" s="268">
        <f>'Initial unit rates'!O132</f>
        <v>0</v>
      </c>
      <c r="P132" s="268">
        <f>'Initial unit rates'!P132</f>
        <v>0</v>
      </c>
      <c r="Q132" s="268">
        <f>'Initial unit rates'!Q132</f>
        <v>1.9690233955899302E-2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7.084337836315914E-2</v>
      </c>
      <c r="K137" s="267">
        <f>'Initial unit rates'!K135</f>
        <v>7.084337836315914E-2</v>
      </c>
      <c r="L137" s="267">
        <f>'Initial unit rates'!L135</f>
        <v>5.5346192670964231E-2</v>
      </c>
      <c r="M137" s="267">
        <f>'Initial unit rates'!M135</f>
        <v>5.5346192670964231E-2</v>
      </c>
      <c r="N137" s="267">
        <f>'Initial unit rates'!N135</f>
        <v>4.7189618815359657E-2</v>
      </c>
      <c r="O137" s="267">
        <f>'Initial unit rates'!O135</f>
        <v>4.2233380949310145E-2</v>
      </c>
      <c r="P137" s="267">
        <f>'Initial unit rates'!P135</f>
        <v>3.624958842679106E-2</v>
      </c>
      <c r="Q137" s="267">
        <f>'Initial unit rates'!Q135</f>
        <v>6.3666781043383622E-2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0.24911538974818001</v>
      </c>
      <c r="K139" s="268">
        <f>'Initial unit rates'!K137</f>
        <v>0.24911538974818001</v>
      </c>
      <c r="L139" s="268">
        <f>'Initial unit rates'!L137</f>
        <v>0.19462070664708883</v>
      </c>
      <c r="M139" s="268">
        <f>'Initial unit rates'!M137</f>
        <v>0.19462070664708883</v>
      </c>
      <c r="N139" s="268">
        <f>'Initial unit rates'!N137</f>
        <v>0.16593873068833903</v>
      </c>
      <c r="O139" s="268">
        <f>'Initial unit rates'!O137</f>
        <v>0.14851049453962811</v>
      </c>
      <c r="P139" s="268">
        <f>'Initial unit rates'!P137</f>
        <v>0.12746894004489254</v>
      </c>
      <c r="Q139" s="268">
        <f>'Initial unit rates'!Q137</f>
        <v>0.22387942726743898</v>
      </c>
      <c r="R139" s="257"/>
      <c r="S139" s="257"/>
      <c r="T139" s="257"/>
      <c r="U139" s="257"/>
      <c r="V139" s="257"/>
      <c r="W139" s="257"/>
      <c r="X139" s="257"/>
      <c r="Y139" s="257"/>
      <c r="Z139" s="256"/>
      <c r="AA139" s="256"/>
    </row>
    <row r="140" spans="4:27" x14ac:dyDescent="0.25">
      <c r="E140" t="s">
        <v>193</v>
      </c>
      <c r="G140" t="s">
        <v>269</v>
      </c>
      <c r="H140" s="256"/>
      <c r="I140" s="256"/>
      <c r="J140" s="268">
        <f>'Initial unit rates'!J138</f>
        <v>3.5411575719386086E-2</v>
      </c>
      <c r="K140" s="268">
        <f>'Initial unit rates'!K138</f>
        <v>3.5411575719386086E-2</v>
      </c>
      <c r="L140" s="268">
        <f>'Initial unit rates'!L138</f>
        <v>2.7665195221220424E-2</v>
      </c>
      <c r="M140" s="268">
        <f>'Initial unit rates'!M138</f>
        <v>2.7665195221220424E-2</v>
      </c>
      <c r="N140" s="268">
        <f>'Initial unit rates'!N138</f>
        <v>2.3588072709955339E-2</v>
      </c>
      <c r="O140" s="268">
        <f>'Initial unit rates'!O138</f>
        <v>2.1110661319758701E-2</v>
      </c>
      <c r="P140" s="268">
        <f>'Initial unit rates'!P138</f>
        <v>1.8119619293021118E-2</v>
      </c>
      <c r="Q140" s="268">
        <f>'Initial unit rates'!Q138</f>
        <v>3.1824301576501159E-2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0.1028629826505235</v>
      </c>
      <c r="K141" s="268">
        <f>'Initial unit rates'!K139</f>
        <v>0.1028629826505235</v>
      </c>
      <c r="L141" s="268">
        <f>'Initial unit rates'!L139</f>
        <v>8.0361419627702393E-2</v>
      </c>
      <c r="M141" s="268">
        <f>'Initial unit rates'!M139</f>
        <v>8.0361419627702393E-2</v>
      </c>
      <c r="N141" s="268">
        <f>'Initial unit rates'!N139</f>
        <v>6.8518258920489725E-2</v>
      </c>
      <c r="O141" s="268">
        <f>'Initial unit rates'!O139</f>
        <v>6.1321913666965808E-2</v>
      </c>
      <c r="P141" s="268">
        <f>'Initial unit rates'!P139</f>
        <v>5.2633582299241283E-2</v>
      </c>
      <c r="Q141" s="268">
        <f>'Initial unit rates'!Q139</f>
        <v>9.2442725702730141E-2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8.962856103935575E-2</v>
      </c>
      <c r="K142" s="268">
        <f>'Initial unit rates'!K140</f>
        <v>8.962856103935575E-2</v>
      </c>
      <c r="L142" s="268">
        <f>'Initial unit rates'!L140</f>
        <v>7.0022064485353988E-2</v>
      </c>
      <c r="M142" s="268">
        <f>'Initial unit rates'!M140</f>
        <v>7.0022064485353988E-2</v>
      </c>
      <c r="N142" s="268">
        <f>'Initial unit rates'!N140</f>
        <v>5.9702652924523578E-2</v>
      </c>
      <c r="O142" s="268">
        <f>'Initial unit rates'!O140</f>
        <v>5.3432194366976944E-2</v>
      </c>
      <c r="P142" s="268">
        <f>'Initial unit rates'!P140</f>
        <v>4.586170964782435E-2</v>
      </c>
      <c r="Q142" s="268">
        <f>'Initial unit rates'!Q140</f>
        <v>8.0548981468304734E-2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0</v>
      </c>
      <c r="K143" s="268">
        <f>'Initial unit rates'!K141</f>
        <v>0</v>
      </c>
      <c r="L143" s="268">
        <f>'Initial unit rates'!L141</f>
        <v>0</v>
      </c>
      <c r="M143" s="268">
        <f>'Initial unit rates'!M141</f>
        <v>0</v>
      </c>
      <c r="N143" s="268">
        <f>'Initial unit rates'!N141</f>
        <v>0</v>
      </c>
      <c r="O143" s="268">
        <f>'Initial unit rates'!O141</f>
        <v>0</v>
      </c>
      <c r="P143" s="268">
        <f>'Initial unit rates'!P141</f>
        <v>0</v>
      </c>
      <c r="Q143" s="268">
        <f>'Initial unit rates'!Q141</f>
        <v>0</v>
      </c>
      <c r="R143" s="257"/>
      <c r="S143" s="257"/>
      <c r="T143" s="257"/>
      <c r="U143" s="257"/>
      <c r="V143" s="257"/>
      <c r="W143" s="257"/>
      <c r="X143" s="257"/>
      <c r="Y143" s="257"/>
      <c r="Z143" s="256"/>
      <c r="AA143" s="256"/>
    </row>
    <row r="144" spans="4:27" x14ac:dyDescent="0.25">
      <c r="E144" t="s">
        <v>197</v>
      </c>
      <c r="G144" t="s">
        <v>269</v>
      </c>
      <c r="H144" s="256"/>
      <c r="I144" s="256"/>
      <c r="J144" s="268">
        <f>'Initial unit rates'!J142</f>
        <v>0.38102246340457019</v>
      </c>
      <c r="K144" s="268">
        <f>'Initial unit rates'!K142</f>
        <v>0.38102246340457019</v>
      </c>
      <c r="L144" s="268">
        <f>'Initial unit rates'!L142</f>
        <v>0.29767274174097369</v>
      </c>
      <c r="M144" s="268">
        <f>'Initial unit rates'!M142</f>
        <v>0.29767274174097369</v>
      </c>
      <c r="N144" s="268">
        <f>'Initial unit rates'!N142</f>
        <v>0.25380360484758213</v>
      </c>
      <c r="O144" s="268">
        <f>'Initial unit rates'!O142</f>
        <v>0.22714708444195383</v>
      </c>
      <c r="P144" s="268">
        <f>'Initial unit rates'!P142</f>
        <v>0.19496398673951956</v>
      </c>
      <c r="Q144" s="268">
        <f>'Initial unit rates'!Q142</f>
        <v>0.34242401069349077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0.1488857245113098</v>
      </c>
      <c r="K145" s="268">
        <f>'Initial unit rates'!K143</f>
        <v>0.1488857245113098</v>
      </c>
      <c r="L145" s="268">
        <f>'Initial unit rates'!L143</f>
        <v>0.11631655893819223</v>
      </c>
      <c r="M145" s="268">
        <f>'Initial unit rates'!M143</f>
        <v>0.11631655893819223</v>
      </c>
      <c r="N145" s="268">
        <f>'Initial unit rates'!N143</f>
        <v>9.9174555887513047E-2</v>
      </c>
      <c r="O145" s="268">
        <f>'Initial unit rates'!O143</f>
        <v>8.8758436800779744E-2</v>
      </c>
      <c r="P145" s="268">
        <f>'Initial unit rates'!P143</f>
        <v>0</v>
      </c>
      <c r="Q145" s="268">
        <f>'Initial unit rates'!Q143</f>
        <v>0.13380325786208583</v>
      </c>
      <c r="R145" s="257"/>
      <c r="S145" s="257"/>
      <c r="T145" s="257"/>
      <c r="U145" s="257"/>
      <c r="V145" s="257"/>
      <c r="W145" s="257"/>
      <c r="X145" s="257"/>
      <c r="Y145" s="257"/>
      <c r="Z145" s="256"/>
      <c r="AA145" s="256"/>
    </row>
    <row r="146" spans="2:27" x14ac:dyDescent="0.25">
      <c r="E146" t="s">
        <v>199</v>
      </c>
      <c r="G146" t="s">
        <v>269</v>
      </c>
      <c r="H146" s="256"/>
      <c r="I146" s="256"/>
      <c r="J146" s="268">
        <f>'Initial unit rates'!J144</f>
        <v>0.38630262765803547</v>
      </c>
      <c r="K146" s="268">
        <f>'Initial unit rates'!K144</f>
        <v>0.38630262765803547</v>
      </c>
      <c r="L146" s="268">
        <f>'Initial unit rates'!L144</f>
        <v>0.30179785540521137</v>
      </c>
      <c r="M146" s="268">
        <f>'Initial unit rates'!M144</f>
        <v>0.30179785540521137</v>
      </c>
      <c r="N146" s="268">
        <f>'Initial unit rates'!N144</f>
        <v>0.25732078519895124</v>
      </c>
      <c r="O146" s="268">
        <f>'Initial unit rates'!O144</f>
        <v>0</v>
      </c>
      <c r="P146" s="268">
        <f>'Initial unit rates'!P144</f>
        <v>0</v>
      </c>
      <c r="Q146" s="268">
        <f>'Initial unit rates'!Q144</f>
        <v>0.34716928215238685</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-0.13549737484853233</v>
      </c>
      <c r="S160" s="271">
        <f t="shared" si="0"/>
        <v>-0.13358176634454744</v>
      </c>
      <c r="T160" s="271">
        <f t="shared" ref="T160:U160" si="1">hundred * $H51 * T95 / $H37 * (1 - T109) / hours_in_year</f>
        <v>-0.13549737484853233</v>
      </c>
      <c r="U160" s="271">
        <f t="shared" si="1"/>
        <v>-0.13549737484853233</v>
      </c>
      <c r="V160" s="271">
        <f t="shared" ref="V160:W160" si="2">hundred * $H51 * V95 / $H37 * (1 - V109) / hours_in_year</f>
        <v>-0.13358176634454744</v>
      </c>
      <c r="W160" s="271">
        <f t="shared" si="2"/>
        <v>-0.13358176634454744</v>
      </c>
      <c r="X160" s="271">
        <f t="shared" ref="X160:Y160" si="3">hundred * $H51 * X95 / $H37 * (1 - X109) / hours_in_year</f>
        <v>-0.13192157230776053</v>
      </c>
      <c r="Y160" s="271">
        <f t="shared" si="3"/>
        <v>-0.13192157230776053</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-1.9260855598191313E-2</v>
      </c>
      <c r="S161" s="271">
        <f t="shared" si="4"/>
        <v>-1.8988553209903971E-2</v>
      </c>
      <c r="T161" s="271">
        <f t="shared" ref="T161:U161" si="5">hundred * $H52 * T96 / $H38 * (1 - T110) / hours_in_year</f>
        <v>-1.9260855598191313E-2</v>
      </c>
      <c r="U161" s="271">
        <f t="shared" si="5"/>
        <v>-1.9260855598191313E-2</v>
      </c>
      <c r="V161" s="271">
        <f t="shared" ref="V161:W161" si="6">hundred * $H52 * V96 / $H38 * (1 - V110) / hours_in_year</f>
        <v>-1.8988553209903971E-2</v>
      </c>
      <c r="W161" s="271">
        <f t="shared" si="6"/>
        <v>-1.8988553209903971E-2</v>
      </c>
      <c r="X161" s="271">
        <f t="shared" ref="X161:Y161" si="7">hundred * $H52 * X96 / $H38 * (1 - X110) / hours_in_year</f>
        <v>-6.18834407621813E-3</v>
      </c>
      <c r="Y161" s="271">
        <f t="shared" si="7"/>
        <v>-6.18834407621813E-3</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-5.5948627390403474E-2</v>
      </c>
      <c r="S162" s="271">
        <f t="shared" si="8"/>
        <v>-5.5157647738324274E-2</v>
      </c>
      <c r="T162" s="271">
        <f t="shared" ref="T162:U162" si="9">hundred * $H53 * T97 / $H39 * (1 - T111) / hours_in_year</f>
        <v>-5.5948627390403474E-2</v>
      </c>
      <c r="U162" s="271">
        <f t="shared" si="9"/>
        <v>-5.5948627390403474E-2</v>
      </c>
      <c r="V162" s="271">
        <f t="shared" ref="V162:W162" si="10">hundred * $H53 * V97 / $H39 * (1 - V111) / hours_in_year</f>
        <v>-5.5157647738324274E-2</v>
      </c>
      <c r="W162" s="271">
        <f t="shared" si="10"/>
        <v>-5.5157647738324274E-2</v>
      </c>
      <c r="X162" s="271">
        <f t="shared" ref="X162:Y162" si="11">hundred * $H53 * X97 / $H39 * (1 - X111) / hours_in_year</f>
        <v>-1.7975803573152347E-2</v>
      </c>
      <c r="Y162" s="271">
        <f t="shared" si="11"/>
        <v>-1.7975803573152347E-2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-9.2625453668939602E-3</v>
      </c>
      <c r="S163" s="271">
        <f t="shared" si="12"/>
        <v>-9.1315951496428686E-3</v>
      </c>
      <c r="T163" s="271">
        <f t="shared" ref="T163:U163" si="13">hundred * $H54 * T98 / $H40 * (1 - T112) / hours_in_year</f>
        <v>-9.2625453668939602E-3</v>
      </c>
      <c r="U163" s="271">
        <f t="shared" si="13"/>
        <v>-9.2625453668939602E-3</v>
      </c>
      <c r="V163" s="271">
        <f t="shared" ref="V163:W163" si="14">hundred * $H54 * V98 / $H40 * (1 - V112) / hours_in_year</f>
        <v>-9.1315951496428686E-3</v>
      </c>
      <c r="W163" s="271">
        <f t="shared" si="14"/>
        <v>-9.1315951496428686E-3</v>
      </c>
      <c r="X163" s="271">
        <f t="shared" ref="X163:Y163" si="15">hundred * $H54 * X98 / $H40 * (1 - X112) / hours_in_year</f>
        <v>0</v>
      </c>
      <c r="Y163" s="271">
        <f t="shared" si="15"/>
        <v>0</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0</v>
      </c>
      <c r="S164" s="271">
        <f t="shared" si="16"/>
        <v>0</v>
      </c>
      <c r="T164" s="271">
        <f t="shared" ref="T164:U164" si="17">hundred * $H55 * T99 / $H41 * (1 - T113) / hours_in_year</f>
        <v>0</v>
      </c>
      <c r="U164" s="271">
        <f t="shared" si="17"/>
        <v>0</v>
      </c>
      <c r="V164" s="271">
        <f t="shared" ref="V164:W164" si="18">hundred * $H55 * V99 / $H41 * (1 - V113) / hours_in_year</f>
        <v>0</v>
      </c>
      <c r="W164" s="271">
        <f t="shared" si="18"/>
        <v>0</v>
      </c>
      <c r="X164" s="271">
        <f t="shared" ref="X164:Y164" si="19">hundred * $H55 * X99 / $H41 * (1 - X113) / hours_in_year</f>
        <v>0</v>
      </c>
      <c r="Y164" s="271">
        <f t="shared" si="19"/>
        <v>0</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-3.937626368385902E-2</v>
      </c>
      <c r="S165" s="271">
        <f t="shared" si="20"/>
        <v>-3.881957758088269E-2</v>
      </c>
      <c r="T165" s="271">
        <f t="shared" ref="T165:U165" si="21">hundred * $H56 * T100 / $H42 * (1 - T114) / hours_in_year</f>
        <v>-3.937626368385902E-2</v>
      </c>
      <c r="U165" s="271">
        <f t="shared" si="21"/>
        <v>-3.937626368385902E-2</v>
      </c>
      <c r="V165" s="271">
        <f t="shared" ref="V165:W165" si="22">hundred * $H56 * V100 / $H42 * (1 - V114) / hours_in_year</f>
        <v>-3.881957758088269E-2</v>
      </c>
      <c r="W165" s="271">
        <f t="shared" si="22"/>
        <v>-3.881957758088269E-2</v>
      </c>
      <c r="X165" s="271">
        <f t="shared" ref="X165:Y165" si="23">hundred * $H56 * X100 / $H42 * (1 - X114) / hours_in_year</f>
        <v>0</v>
      </c>
      <c r="Y165" s="271">
        <f t="shared" si="23"/>
        <v>0</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-4.049052297430706E-3</v>
      </c>
      <c r="S166" s="271">
        <f t="shared" si="24"/>
        <v>-3.9918083912464835E-3</v>
      </c>
      <c r="T166" s="271">
        <f t="shared" ref="T166:U166" si="25">hundred * $H57 * T101 / $H43 * (1 - T115) / hours_in_year</f>
        <v>-4.049052297430706E-3</v>
      </c>
      <c r="U166" s="271">
        <f t="shared" si="25"/>
        <v>-4.049052297430706E-3</v>
      </c>
      <c r="V166" s="271">
        <f t="shared" ref="V166:W166" si="26">hundred * $H57 * V101 / $H43 * (1 - V115) / hours_in_year</f>
        <v>-3.9918083912464835E-3</v>
      </c>
      <c r="W166" s="271">
        <f t="shared" si="26"/>
        <v>-3.9918083912464835E-3</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-1.0505772444983262E-2</v>
      </c>
      <c r="S167" s="271">
        <f t="shared" si="28"/>
        <v>0</v>
      </c>
      <c r="T167" s="271">
        <f t="shared" ref="T167:U167" si="29">hundred * $H58 * T102 / $H44 * (1 - T116) / hours_in_year</f>
        <v>-1.0505772444983262E-2</v>
      </c>
      <c r="U167" s="271">
        <f t="shared" si="29"/>
        <v>-1.0505772444983262E-2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-3.396956661075963E-2</v>
      </c>
      <c r="S172" s="270">
        <f t="shared" si="32"/>
        <v>-3.3489318260937394E-2</v>
      </c>
      <c r="T172" s="270">
        <f t="shared" ref="T172:U172" si="33">hundred * $H63 * T93 / $H35 / hours_in_year</f>
        <v>-3.396956661075963E-2</v>
      </c>
      <c r="U172" s="270">
        <f t="shared" si="33"/>
        <v>-3.396956661075963E-2</v>
      </c>
      <c r="V172" s="270">
        <f t="shared" ref="V172:W172" si="34">hundred * $H63 * V93 / $H35 / hours_in_year</f>
        <v>-3.3489318260937394E-2</v>
      </c>
      <c r="W172" s="270">
        <f t="shared" si="34"/>
        <v>-3.3489318260937394E-2</v>
      </c>
      <c r="X172" s="270">
        <f t="shared" ref="X172:Y172" si="35">hundred * $H63 * X93 / $H35 / hours_in_year</f>
        <v>-3.3073103024424788E-2</v>
      </c>
      <c r="Y172" s="270">
        <f t="shared" si="35"/>
        <v>-3.3073103024424788E-2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-0.11945141552166347</v>
      </c>
      <c r="S174" s="271">
        <f t="shared" si="40"/>
        <v>-0.11776265846904807</v>
      </c>
      <c r="T174" s="271">
        <f t="shared" ref="T174:U174" si="41">hundred * $H65 * T95 / $H37 / hours_in_year</f>
        <v>-0.11945141552166347</v>
      </c>
      <c r="U174" s="271">
        <f t="shared" si="41"/>
        <v>-0.11945141552166347</v>
      </c>
      <c r="V174" s="271">
        <f t="shared" ref="V174:W174" si="42">hundred * $H65 * V95 / $H37 / hours_in_year</f>
        <v>-0.11776265846904807</v>
      </c>
      <c r="W174" s="271">
        <f t="shared" si="42"/>
        <v>-0.11776265846904807</v>
      </c>
      <c r="X174" s="271">
        <f t="shared" ref="X174:Y174" si="43">hundred * $H65 * X95 / $H37 / hours_in_year</f>
        <v>-0.11629906902344804</v>
      </c>
      <c r="Y174" s="271">
        <f t="shared" si="43"/>
        <v>-0.11629906902344804</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-1.6979933876462322E-2</v>
      </c>
      <c r="S175" s="271">
        <f t="shared" si="44"/>
        <v>-1.6739878260866727E-2</v>
      </c>
      <c r="T175" s="271">
        <f t="shared" ref="T175:U175" si="45">hundred * $H66 * T96 / $H38 / hours_in_year</f>
        <v>-1.6979933876462322E-2</v>
      </c>
      <c r="U175" s="271">
        <f t="shared" si="45"/>
        <v>-1.6979933876462322E-2</v>
      </c>
      <c r="V175" s="271">
        <f t="shared" ref="V175:W175" si="46">hundred * $H66 * V96 / $H38 / hours_in_year</f>
        <v>-1.6739878260866727E-2</v>
      </c>
      <c r="W175" s="271">
        <f t="shared" si="46"/>
        <v>-1.6739878260866727E-2</v>
      </c>
      <c r="X175" s="271">
        <f t="shared" ref="X175:Y175" si="47">hundred * $H66 * X96 / $H38 / hours_in_year</f>
        <v>-1.6531830060683865E-2</v>
      </c>
      <c r="Y175" s="271">
        <f t="shared" si="47"/>
        <v>-1.6531830060683865E-2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-4.9323042204682227E-2</v>
      </c>
      <c r="S176" s="271">
        <f t="shared" si="48"/>
        <v>-4.8625732465690491E-2</v>
      </c>
      <c r="T176" s="271">
        <f t="shared" ref="T176:U176" si="49">hundred * $H67 * T97 / $H39 / hours_in_year</f>
        <v>-4.9323042204682227E-2</v>
      </c>
      <c r="U176" s="271">
        <f t="shared" si="49"/>
        <v>-4.9323042204682227E-2</v>
      </c>
      <c r="V176" s="271">
        <f t="shared" ref="V176:W176" si="50">hundred * $H67 * V97 / $H39 / hours_in_year</f>
        <v>-4.8625732465690491E-2</v>
      </c>
      <c r="W176" s="271">
        <f t="shared" si="50"/>
        <v>-4.8625732465690491E-2</v>
      </c>
      <c r="X176" s="271">
        <f t="shared" ref="X176:Y176" si="51">hundred * $H67 * X97 / $H39 / hours_in_year</f>
        <v>-4.8021397358564311E-2</v>
      </c>
      <c r="Y176" s="271">
        <f t="shared" si="51"/>
        <v>-4.8021397358564311E-2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-4.2977105903185493E-2</v>
      </c>
      <c r="S177" s="271">
        <f t="shared" si="52"/>
        <v>-4.2369512511528783E-2</v>
      </c>
      <c r="T177" s="271">
        <f t="shared" ref="T177:U177" si="53">hundred * $H68 * T98 / $H40 / hours_in_year</f>
        <v>-4.2977105903185493E-2</v>
      </c>
      <c r="U177" s="271">
        <f t="shared" si="53"/>
        <v>-4.2977105903185493E-2</v>
      </c>
      <c r="V177" s="271">
        <f t="shared" ref="V177:W177" si="54">hundred * $H68 * V98 / $H40 / hours_in_year</f>
        <v>-4.2369512511528783E-2</v>
      </c>
      <c r="W177" s="271">
        <f t="shared" si="54"/>
        <v>-4.2369512511528783E-2</v>
      </c>
      <c r="X177" s="271">
        <f t="shared" ref="X177:Y177" si="55">hundred * $H68 * X98 / $H40 / hours_in_year</f>
        <v>-4.1842931572092949E-2</v>
      </c>
      <c r="Y177" s="271">
        <f t="shared" si="55"/>
        <v>-4.1842931572092949E-2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0</v>
      </c>
      <c r="S178" s="271">
        <f t="shared" si="56"/>
        <v>0</v>
      </c>
      <c r="T178" s="271">
        <f t="shared" ref="T178:U178" si="57">hundred * $H69 * T99 / $H41 / hours_in_year</f>
        <v>0</v>
      </c>
      <c r="U178" s="271">
        <f t="shared" si="57"/>
        <v>0</v>
      </c>
      <c r="V178" s="271">
        <f t="shared" ref="V178:W178" si="58">hundred * $H69 * V99 / $H41 / hours_in_year</f>
        <v>0</v>
      </c>
      <c r="W178" s="271">
        <f t="shared" si="58"/>
        <v>0</v>
      </c>
      <c r="X178" s="271">
        <f t="shared" ref="X178:Y178" si="59">hundred * $H69 * X99 / $H41 / hours_in_year</f>
        <v>0</v>
      </c>
      <c r="Y178" s="271">
        <f t="shared" si="59"/>
        <v>0</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-0.1827011677007789</v>
      </c>
      <c r="S179" s="271">
        <f t="shared" si="60"/>
        <v>-0.18011821057023067</v>
      </c>
      <c r="T179" s="271">
        <f t="shared" ref="T179:U179" si="61">hundred * $H70 * T100 / $H42 / hours_in_year</f>
        <v>-0.1827011677007789</v>
      </c>
      <c r="U179" s="271">
        <f t="shared" si="61"/>
        <v>-0.1827011677007789</v>
      </c>
      <c r="V179" s="271">
        <f t="shared" ref="V179:W179" si="62">hundred * $H70 * V100 / $H42 / hours_in_year</f>
        <v>-0.18011821057023067</v>
      </c>
      <c r="W179" s="271">
        <f t="shared" si="62"/>
        <v>-0.18011821057023067</v>
      </c>
      <c r="X179" s="271">
        <f t="shared" ref="X179:Y179" si="63">hundred * $H70 * X100 / $H42 / hours_in_year</f>
        <v>-0.1778796477237555</v>
      </c>
      <c r="Y179" s="271">
        <f t="shared" si="63"/>
        <v>-0.1778796477237555</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-7.139105521269512E-2</v>
      </c>
      <c r="S180" s="271">
        <f t="shared" si="64"/>
        <v>-7.0381756599886047E-2</v>
      </c>
      <c r="T180" s="271">
        <f t="shared" ref="T180:U180" si="65">hundred * $H71 * T101 / $H43 / hours_in_year</f>
        <v>-7.139105521269512E-2</v>
      </c>
      <c r="U180" s="271">
        <f t="shared" si="65"/>
        <v>-7.139105521269512E-2</v>
      </c>
      <c r="V180" s="271">
        <f t="shared" ref="V180:W180" si="66">hundred * $H71 * V101 / $H43 / hours_in_year</f>
        <v>-7.0381756599886047E-2</v>
      </c>
      <c r="W180" s="271">
        <f t="shared" si="66"/>
        <v>-7.0381756599886047E-2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-0.18523301888388277</v>
      </c>
      <c r="S181" s="271">
        <f t="shared" si="68"/>
        <v>0</v>
      </c>
      <c r="T181" s="271">
        <f t="shared" ref="T181:U181" si="69">hundred * $H72 * T102 / $H44 / hours_in_year</f>
        <v>-0.18523301888388277</v>
      </c>
      <c r="U181" s="271">
        <f t="shared" si="69"/>
        <v>-0.18523301888388277</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3.8646732306188217E-2</v>
      </c>
      <c r="K195" s="271">
        <f t="shared" si="72"/>
        <v>3.8646732306188217E-2</v>
      </c>
      <c r="L195" s="271">
        <f t="shared" ref="L195:M195" si="73">ABS(L125 + L160)*(1-L82)*PowerFactor*$H23</f>
        <v>3.0192652323223955E-2</v>
      </c>
      <c r="M195" s="271">
        <f t="shared" si="73"/>
        <v>3.0192652323223955E-2</v>
      </c>
      <c r="N195" s="271">
        <f t="shared" ref="N195:P195" si="74">ABS(N125 + N160)*(1-N82)*PowerFactor*$H23</f>
        <v>2.5743049077070319E-2</v>
      </c>
      <c r="O195" s="271">
        <f t="shared" si="74"/>
        <v>2.3039304528453233E-2</v>
      </c>
      <c r="P195" s="271">
        <f t="shared" si="74"/>
        <v>1.9775004700625924E-2</v>
      </c>
      <c r="Q195" s="271">
        <f t="shared" ref="Q195:S195" si="75">ABS(Q125 + Q160)*(1-Q82)*PowerFactor*$H23</f>
        <v>3.4731729353267148E-2</v>
      </c>
      <c r="R195" s="271">
        <f t="shared" si="75"/>
        <v>1.8531199071753504E-2</v>
      </c>
      <c r="S195" s="271">
        <f t="shared" si="75"/>
        <v>1.826921227997565E-2</v>
      </c>
      <c r="T195" s="271">
        <f t="shared" ref="T195:U195" si="76">ABS(T125 + T160)*(1-T82)*PowerFactor*$H23</f>
        <v>1.8531199071753504E-2</v>
      </c>
      <c r="U195" s="271">
        <f t="shared" si="76"/>
        <v>1.8531199071753504E-2</v>
      </c>
      <c r="V195" s="271">
        <f t="shared" ref="V195:W195" si="77">ABS(V125 + V160)*(1-V82)*PowerFactor*$H23</f>
        <v>1.826921227997565E-2</v>
      </c>
      <c r="W195" s="271">
        <f t="shared" si="77"/>
        <v>1.826921227997565E-2</v>
      </c>
      <c r="X195" s="271">
        <f t="shared" ref="X195:Y195" si="78">ABS(X125 + X160)*(1-X82)*PowerFactor*$H23</f>
        <v>1.8042157060434844E-2</v>
      </c>
      <c r="Y195" s="271">
        <f t="shared" si="78"/>
        <v>1.8042157060434844E-2</v>
      </c>
      <c r="Z195" s="256"/>
      <c r="AA195" s="256"/>
    </row>
    <row r="196" spans="4:27" x14ac:dyDescent="0.25">
      <c r="F196" t="s">
        <v>193</v>
      </c>
      <c r="G196" t="s">
        <v>272</v>
      </c>
      <c r="H196" s="256"/>
      <c r="I196" s="256"/>
      <c r="J196" s="271">
        <f t="shared" ref="J196:K196" si="79">ABS(J126 + J161)*(1-J83)*PowerFactor*$H24</f>
        <v>5.4936055486207768E-3</v>
      </c>
      <c r="K196" s="271">
        <f t="shared" si="79"/>
        <v>5.4936055486207768E-3</v>
      </c>
      <c r="L196" s="271">
        <f t="shared" ref="L196:M196" si="80">ABS(L126 + L161)*(1-L83)*PowerFactor*$H24</f>
        <v>4.2918640835225832E-3</v>
      </c>
      <c r="M196" s="271">
        <f t="shared" si="80"/>
        <v>4.2918640835225832E-3</v>
      </c>
      <c r="N196" s="271">
        <f t="shared" ref="N196:P196" si="81">ABS(N126 + N161)*(1-N83)*PowerFactor*$H24</f>
        <v>3.6593561423966903E-3</v>
      </c>
      <c r="O196" s="271">
        <f t="shared" si="81"/>
        <v>3.2750207751357E-3</v>
      </c>
      <c r="P196" s="271">
        <f t="shared" si="81"/>
        <v>9.2763094811223069E-4</v>
      </c>
      <c r="Q196" s="271">
        <f t="shared" ref="Q196:S196" si="82">ABS(Q126 + Q161)*(1-Q83)*PowerFactor*$H24</f>
        <v>4.9370906594799402E-3</v>
      </c>
      <c r="R196" s="271">
        <f t="shared" si="82"/>
        <v>2.634196786331667E-3</v>
      </c>
      <c r="S196" s="271">
        <f t="shared" si="82"/>
        <v>2.5969555499556303E-3</v>
      </c>
      <c r="T196" s="271">
        <f t="shared" ref="T196:U196" si="83">ABS(T126 + T161)*(1-T83)*PowerFactor*$H24</f>
        <v>2.634196786331667E-3</v>
      </c>
      <c r="U196" s="271">
        <f t="shared" si="83"/>
        <v>2.634196786331667E-3</v>
      </c>
      <c r="V196" s="271">
        <f t="shared" ref="V196:W196" si="84">ABS(V126 + V161)*(1-V83)*PowerFactor*$H24</f>
        <v>2.5969555499556303E-3</v>
      </c>
      <c r="W196" s="271">
        <f t="shared" si="84"/>
        <v>2.5969555499556303E-3</v>
      </c>
      <c r="X196" s="271">
        <f t="shared" ref="X196:Y196" si="85">ABS(X126 + X161)*(1-X83)*PowerFactor*$H24</f>
        <v>8.4634433788181136E-4</v>
      </c>
      <c r="Y196" s="271">
        <f t="shared" si="85"/>
        <v>8.4634433788181136E-4</v>
      </c>
      <c r="Z196" s="256"/>
      <c r="AA196" s="256"/>
    </row>
    <row r="197" spans="4:27" x14ac:dyDescent="0.25">
      <c r="F197" t="s">
        <v>194</v>
      </c>
      <c r="G197" t="s">
        <v>272</v>
      </c>
      <c r="H197" s="256"/>
      <c r="I197" s="256"/>
      <c r="J197" s="271">
        <f t="shared" ref="J197:K197" si="86">ABS(J127 + J162)*(1-J84)*PowerFactor*$H25</f>
        <v>1.5957738133839678E-2</v>
      </c>
      <c r="K197" s="271">
        <f t="shared" si="86"/>
        <v>1.5957738133839678E-2</v>
      </c>
      <c r="L197" s="271">
        <f t="shared" ref="L197:M197" si="87">ABS(L127 + L162)*(1-L84)*PowerFactor*$H25</f>
        <v>1.2466938615219633E-2</v>
      </c>
      <c r="M197" s="271">
        <f t="shared" si="87"/>
        <v>1.2466938615219633E-2</v>
      </c>
      <c r="N197" s="271">
        <f t="shared" ref="N197:P197" si="88">ABS(N127 + N162)*(1-N84)*PowerFactor*$H25</f>
        <v>1.0629639594980526E-2</v>
      </c>
      <c r="O197" s="271">
        <f t="shared" si="88"/>
        <v>9.5132283251790836E-3</v>
      </c>
      <c r="P197" s="271">
        <f t="shared" si="88"/>
        <v>2.1556541144147939E-3</v>
      </c>
      <c r="Q197" s="271">
        <f t="shared" ref="Q197:S197" si="89">ABS(Q127 + Q162)*(1-Q84)*PowerFactor*$H25</f>
        <v>1.4341182523886595E-2</v>
      </c>
      <c r="R197" s="271">
        <f t="shared" si="89"/>
        <v>7.651772981741703E-3</v>
      </c>
      <c r="S197" s="271">
        <f t="shared" si="89"/>
        <v>7.5435952298791922E-3</v>
      </c>
      <c r="T197" s="271">
        <f t="shared" ref="T197:U197" si="90">ABS(T127 + T162)*(1-T84)*PowerFactor*$H25</f>
        <v>7.651772981741703E-3</v>
      </c>
      <c r="U197" s="271">
        <f t="shared" si="90"/>
        <v>7.651772981741703E-3</v>
      </c>
      <c r="V197" s="271">
        <f t="shared" ref="V197:W197" si="91">ABS(V127 + V162)*(1-V84)*PowerFactor*$H25</f>
        <v>7.5435952298791922E-3</v>
      </c>
      <c r="W197" s="271">
        <f t="shared" si="91"/>
        <v>7.5435952298791922E-3</v>
      </c>
      <c r="X197" s="271">
        <f t="shared" ref="X197:Y197" si="92">ABS(X127 + X162)*(1-X84)*PowerFactor*$H25</f>
        <v>2.4584475888274546E-3</v>
      </c>
      <c r="Y197" s="271">
        <f t="shared" si="92"/>
        <v>2.4584475888274546E-3</v>
      </c>
      <c r="Z197" s="256"/>
      <c r="AA197" s="256"/>
    </row>
    <row r="198" spans="4:27" x14ac:dyDescent="0.25">
      <c r="F198" t="s">
        <v>195</v>
      </c>
      <c r="G198" t="s">
        <v>272</v>
      </c>
      <c r="H198" s="256"/>
      <c r="I198" s="256"/>
      <c r="J198" s="271">
        <f t="shared" ref="J198:K198" si="93">ABS(J128 + J163)*(1-J85)*PowerFactor*$H26</f>
        <v>2.6418748825830273E-3</v>
      </c>
      <c r="K198" s="271">
        <f t="shared" si="93"/>
        <v>2.6418748825830273E-3</v>
      </c>
      <c r="L198" s="271">
        <f t="shared" ref="L198:M198" si="94">ABS(L128 + L163)*(1-L85)*PowerFactor*$H26</f>
        <v>2.0639574176499072E-3</v>
      </c>
      <c r="M198" s="271">
        <f t="shared" si="94"/>
        <v>2.0639574176499072E-3</v>
      </c>
      <c r="N198" s="271">
        <f t="shared" ref="N198:P198" si="95">ABS(N128 + N163)*(1-N85)*PowerFactor*$H26</f>
        <v>1.75978435172705E-3</v>
      </c>
      <c r="O198" s="271">
        <f t="shared" si="95"/>
        <v>1.5749574754126323E-3</v>
      </c>
      <c r="P198" s="271">
        <f t="shared" si="95"/>
        <v>0</v>
      </c>
      <c r="Q198" s="271">
        <f t="shared" ref="Q198:S198" si="96">ABS(Q128 + Q163)*(1-Q85)*PowerFactor*$H26</f>
        <v>2.3742468750036026E-3</v>
      </c>
      <c r="R198" s="271">
        <f t="shared" si="96"/>
        <v>1.2667852222003346E-3</v>
      </c>
      <c r="S198" s="271">
        <f t="shared" si="96"/>
        <v>1.2488759118016496E-3</v>
      </c>
      <c r="T198" s="271">
        <f t="shared" ref="T198:U198" si="97">ABS(T128 + T163)*(1-T85)*PowerFactor*$H26</f>
        <v>1.2667852222003346E-3</v>
      </c>
      <c r="U198" s="271">
        <f t="shared" si="97"/>
        <v>1.2667852222003346E-3</v>
      </c>
      <c r="V198" s="271">
        <f t="shared" ref="V198:W198" si="98">ABS(V128 + V163)*(1-V85)*PowerFactor*$H26</f>
        <v>1.2488759118016496E-3</v>
      </c>
      <c r="W198" s="271">
        <f t="shared" si="98"/>
        <v>1.2488759118016496E-3</v>
      </c>
      <c r="X198" s="271">
        <f t="shared" ref="X198:Y198" si="99">ABS(X128 + X163)*(1-X85)*PowerFactor*$H26</f>
        <v>0</v>
      </c>
      <c r="Y198" s="271">
        <f t="shared" si="99"/>
        <v>0</v>
      </c>
      <c r="Z198" s="256"/>
      <c r="AA198" s="256"/>
    </row>
    <row r="199" spans="4:27" x14ac:dyDescent="0.25">
      <c r="F199" t="s">
        <v>196</v>
      </c>
      <c r="G199" t="s">
        <v>272</v>
      </c>
      <c r="H199" s="256"/>
      <c r="I199" s="256"/>
      <c r="J199" s="271">
        <f t="shared" ref="J199:K199" si="100">ABS(J129 + J164)*(1-J86)*PowerFactor*$H27</f>
        <v>0</v>
      </c>
      <c r="K199" s="271">
        <f t="shared" si="100"/>
        <v>0</v>
      </c>
      <c r="L199" s="271">
        <f t="shared" ref="L199:M199" si="101">ABS(L129 + L164)*(1-L86)*PowerFactor*$H27</f>
        <v>0</v>
      </c>
      <c r="M199" s="271">
        <f t="shared" si="101"/>
        <v>0</v>
      </c>
      <c r="N199" s="271">
        <f t="shared" ref="N199:P199" si="102">ABS(N129 + N164)*(1-N86)*PowerFactor*$H27</f>
        <v>0</v>
      </c>
      <c r="O199" s="271">
        <f t="shared" si="102"/>
        <v>0</v>
      </c>
      <c r="P199" s="271">
        <f t="shared" si="102"/>
        <v>0</v>
      </c>
      <c r="Q199" s="271">
        <f t="shared" ref="Q199:S199" si="103">ABS(Q129 + Q164)*(1-Q86)*PowerFactor*$H27</f>
        <v>0</v>
      </c>
      <c r="R199" s="271">
        <f t="shared" si="103"/>
        <v>0</v>
      </c>
      <c r="S199" s="271">
        <f t="shared" si="103"/>
        <v>0</v>
      </c>
      <c r="T199" s="271">
        <f t="shared" ref="T199:U199" si="104">ABS(T129 + T164)*(1-T86)*PowerFactor*$H27</f>
        <v>0</v>
      </c>
      <c r="U199" s="271">
        <f t="shared" si="104"/>
        <v>0</v>
      </c>
      <c r="V199" s="271">
        <f t="shared" ref="V199:W199" si="105">ABS(V129 + V164)*(1-V86)*PowerFactor*$H27</f>
        <v>0</v>
      </c>
      <c r="W199" s="271">
        <f t="shared" si="105"/>
        <v>0</v>
      </c>
      <c r="X199" s="271">
        <f t="shared" ref="X199:Y199" si="106">ABS(X129 + X164)*(1-X86)*PowerFactor*$H27</f>
        <v>0</v>
      </c>
      <c r="Y199" s="271">
        <f t="shared" si="106"/>
        <v>0</v>
      </c>
      <c r="Z199" s="256"/>
      <c r="AA199" s="256"/>
    </row>
    <row r="200" spans="4:27" x14ac:dyDescent="0.25">
      <c r="F200" t="s">
        <v>197</v>
      </c>
      <c r="G200" t="s">
        <v>272</v>
      </c>
      <c r="H200" s="256"/>
      <c r="I200" s="256"/>
      <c r="J200" s="271">
        <f t="shared" ref="J200:K200" si="107">ABS(J130 + J165)*(1-J87)*PowerFactor*$H28</f>
        <v>1.1230947636506654E-2</v>
      </c>
      <c r="K200" s="271">
        <f t="shared" si="107"/>
        <v>1.1230947636506654E-2</v>
      </c>
      <c r="L200" s="271">
        <f t="shared" ref="L200:M200" si="108">ABS(L130 + L165)*(1-L87)*PowerFactor*$H28</f>
        <v>8.7741466616851043E-3</v>
      </c>
      <c r="M200" s="271">
        <f t="shared" si="108"/>
        <v>8.7741466616851043E-3</v>
      </c>
      <c r="N200" s="271">
        <f t="shared" ref="N200:P200" si="109">ABS(N130 + N165)*(1-N87)*PowerFactor*$H28</f>
        <v>5.9848544792451344E-3</v>
      </c>
      <c r="O200" s="271">
        <f t="shared" si="109"/>
        <v>0</v>
      </c>
      <c r="P200" s="271">
        <f t="shared" si="109"/>
        <v>0</v>
      </c>
      <c r="Q200" s="271">
        <f t="shared" ref="Q200:S200" si="110">ABS(Q130 + Q165)*(1-Q87)*PowerFactor*$H28</f>
        <v>1.009322678568106E-2</v>
      </c>
      <c r="R200" s="271">
        <f t="shared" si="110"/>
        <v>5.3852658167225977E-3</v>
      </c>
      <c r="S200" s="271">
        <f t="shared" si="110"/>
        <v>5.3091310502279328E-3</v>
      </c>
      <c r="T200" s="271">
        <f t="shared" ref="T200:U200" si="111">ABS(T130 + T165)*(1-T87)*PowerFactor*$H28</f>
        <v>5.3852658167225977E-3</v>
      </c>
      <c r="U200" s="271">
        <f t="shared" si="111"/>
        <v>5.3852658167225977E-3</v>
      </c>
      <c r="V200" s="271">
        <f t="shared" ref="V200:W200" si="112">ABS(V130 + V165)*(1-V87)*PowerFactor*$H28</f>
        <v>5.3091310502279328E-3</v>
      </c>
      <c r="W200" s="271">
        <f t="shared" si="112"/>
        <v>5.3091310502279328E-3</v>
      </c>
      <c r="X200" s="271">
        <f t="shared" ref="X200:Y200" si="113">ABS(X130 + X165)*(1-X87)*PowerFactor*$H28</f>
        <v>0</v>
      </c>
      <c r="Y200" s="271">
        <f t="shared" si="113"/>
        <v>0</v>
      </c>
      <c r="Z200" s="256"/>
      <c r="AA200" s="256"/>
    </row>
    <row r="201" spans="4:27" x14ac:dyDescent="0.25">
      <c r="F201" t="s">
        <v>198</v>
      </c>
      <c r="G201" t="s">
        <v>272</v>
      </c>
      <c r="H201" s="256"/>
      <c r="I201" s="256"/>
      <c r="J201" s="271">
        <f t="shared" ref="J201:K201" si="114">ABS(J131 + J166)*(1-J88)*PowerFactor*$H29</f>
        <v>1.1548758077969208E-3</v>
      </c>
      <c r="K201" s="271">
        <f t="shared" si="114"/>
        <v>1.1548758077969208E-3</v>
      </c>
      <c r="L201" s="271">
        <f t="shared" ref="L201:M201" si="115">ABS(L131 + L166)*(1-L88)*PowerFactor*$H29</f>
        <v>9.0224351867729713E-4</v>
      </c>
      <c r="M201" s="271">
        <f t="shared" si="115"/>
        <v>9.0224351867729713E-4</v>
      </c>
      <c r="N201" s="271">
        <f t="shared" ref="N201:P201" si="116">ABS(N131 + N166)*(1-N88)*PowerFactor*$H29</f>
        <v>0</v>
      </c>
      <c r="O201" s="271">
        <f t="shared" si="116"/>
        <v>0</v>
      </c>
      <c r="P201" s="271">
        <f t="shared" si="116"/>
        <v>0</v>
      </c>
      <c r="Q201" s="271">
        <f t="shared" ref="Q201:S201" si="117">ABS(Q131 + Q166)*(1-Q88)*PowerFactor*$H29</f>
        <v>1.0378842297778374E-3</v>
      </c>
      <c r="R201" s="271">
        <f t="shared" si="117"/>
        <v>5.5376566711721814E-4</v>
      </c>
      <c r="S201" s="271">
        <f t="shared" si="117"/>
        <v>5.4593674628144225E-4</v>
      </c>
      <c r="T201" s="271">
        <f t="shared" ref="T201:U201" si="118">ABS(T131 + T166)*(1-T88)*PowerFactor*$H29</f>
        <v>5.5376566711721814E-4</v>
      </c>
      <c r="U201" s="271">
        <f t="shared" si="118"/>
        <v>5.5376566711721814E-4</v>
      </c>
      <c r="V201" s="271">
        <f t="shared" ref="V201:W201" si="119">ABS(V131 + V166)*(1-V88)*PowerFactor*$H29</f>
        <v>5.4593674628144225E-4</v>
      </c>
      <c r="W201" s="271">
        <f t="shared" si="119"/>
        <v>5.4593674628144225E-4</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2.6929204024362893E-3</v>
      </c>
      <c r="R202" s="271">
        <f t="shared" si="124"/>
        <v>1.4368142615173041E-3</v>
      </c>
      <c r="S202" s="271">
        <f t="shared" si="124"/>
        <v>0</v>
      </c>
      <c r="T202" s="271">
        <f t="shared" ref="T202:U202" si="125">ABS(T132 + T167)*(1-T89)*PowerFactor*$H30</f>
        <v>1.4368142615173041E-3</v>
      </c>
      <c r="U202" s="271">
        <f t="shared" si="125"/>
        <v>1.4368142615173041E-3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9.6888426719027067E-3</v>
      </c>
      <c r="K207" s="421">
        <f t="shared" si="128"/>
        <v>9.6888426719027067E-3</v>
      </c>
      <c r="L207" s="421">
        <f t="shared" ref="L207:M207" si="129">ABS(L137 + L172)*(1-L81)*PowerFactor*$H22</f>
        <v>7.5693814392771763E-3</v>
      </c>
      <c r="M207" s="421">
        <f t="shared" si="129"/>
        <v>7.5693814392771763E-3</v>
      </c>
      <c r="N207" s="421">
        <f t="shared" ref="N207:P207" si="130">ABS(N137 + N172)*(1-N81)*PowerFactor*$H22</f>
        <v>6.4538535994896175E-3</v>
      </c>
      <c r="O207" s="421">
        <f t="shared" si="130"/>
        <v>5.7760173635817529E-3</v>
      </c>
      <c r="P207" s="421">
        <f t="shared" si="130"/>
        <v>4.9576483688847884E-3</v>
      </c>
      <c r="Q207" s="421">
        <f t="shared" ref="Q207:S207" si="131">ABS(Q137 + Q172)*(1-Q81)*PowerFactor*$H22</f>
        <v>8.7073406041376419E-3</v>
      </c>
      <c r="R207" s="421">
        <f t="shared" si="131"/>
        <v>4.6458228578145485E-3</v>
      </c>
      <c r="S207" s="421">
        <f t="shared" si="131"/>
        <v>4.5801420445560955E-3</v>
      </c>
      <c r="T207" s="421">
        <f t="shared" ref="T207:U207" si="132">ABS(T137 + T172)*(1-T81)*PowerFactor*$H22</f>
        <v>4.6458228578145485E-3</v>
      </c>
      <c r="U207" s="421">
        <f t="shared" si="132"/>
        <v>4.6458228578145485E-3</v>
      </c>
      <c r="V207" s="421">
        <f t="shared" ref="V207:W207" si="133">ABS(V137 + V172)*(1-V81)*PowerFactor*$H22</f>
        <v>4.5801420445560955E-3</v>
      </c>
      <c r="W207" s="421">
        <f t="shared" si="133"/>
        <v>4.5801420445560955E-3</v>
      </c>
      <c r="X207" s="421">
        <f t="shared" ref="X207:Y207" si="134">ABS(X137 + X172)*(1-X81)*PowerFactor*$H22</f>
        <v>4.5232186730654374E-3</v>
      </c>
      <c r="Y207" s="421">
        <f t="shared" si="134"/>
        <v>4.5232186730654374E-3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3.4070083530559181E-2</v>
      </c>
      <c r="K209" s="271">
        <f t="shared" si="142"/>
        <v>3.4070083530559181E-2</v>
      </c>
      <c r="L209" s="271">
        <f t="shared" ref="L209:M209" si="143">ABS(L139 + L174)*(1-L82)*PowerFactor*$H23</f>
        <v>2.6617158172947498E-2</v>
      </c>
      <c r="M209" s="271">
        <f t="shared" si="143"/>
        <v>2.6617158172947498E-2</v>
      </c>
      <c r="N209" s="271">
        <f t="shared" ref="N209:P209" si="144">ABS(N139 + N174)*(1-N82)*PowerFactor*$H23</f>
        <v>2.2694488771735865E-2</v>
      </c>
      <c r="O209" s="271">
        <f t="shared" si="144"/>
        <v>2.0310928840022613E-2</v>
      </c>
      <c r="P209" s="271">
        <f t="shared" si="144"/>
        <v>1.7433196075406485E-2</v>
      </c>
      <c r="Q209" s="271">
        <f t="shared" ref="Q209:S209" si="145">ABS(Q139 + Q174)*(1-Q82)*PowerFactor*$H23</f>
        <v>3.0618705634709267E-2</v>
      </c>
      <c r="R209" s="271">
        <f t="shared" si="145"/>
        <v>1.6336685215556181E-2</v>
      </c>
      <c r="S209" s="271">
        <f t="shared" si="145"/>
        <v>1.6105723596109112E-2</v>
      </c>
      <c r="T209" s="271">
        <f t="shared" ref="T209:U209" si="146">ABS(T139 + T174)*(1-T82)*PowerFactor*$H23</f>
        <v>1.6336685215556181E-2</v>
      </c>
      <c r="U209" s="271">
        <f t="shared" si="146"/>
        <v>1.6336685215556181E-2</v>
      </c>
      <c r="V209" s="271">
        <f t="shared" ref="V209:W209" si="147">ABS(V139 + V174)*(1-V82)*PowerFactor*$H23</f>
        <v>1.6105723596109112E-2</v>
      </c>
      <c r="W209" s="271">
        <f t="shared" si="147"/>
        <v>1.6105723596109112E-2</v>
      </c>
      <c r="X209" s="271">
        <f t="shared" ref="X209:Y209" si="148">ABS(X139 + X174)*(1-X82)*PowerFactor*$H23</f>
        <v>1.5905556859254981E-2</v>
      </c>
      <c r="Y209" s="271">
        <f t="shared" si="148"/>
        <v>1.5905556859254981E-2</v>
      </c>
      <c r="Z209" s="256"/>
      <c r="AA209" s="256"/>
    </row>
    <row r="210" spans="3:27" x14ac:dyDescent="0.25">
      <c r="F210" t="s">
        <v>193</v>
      </c>
      <c r="G210" t="s">
        <v>272</v>
      </c>
      <c r="H210" s="256"/>
      <c r="I210" s="256"/>
      <c r="J210" s="271">
        <f t="shared" ref="J210:K210" si="149">ABS(J140 + J175)*(1-J83)*PowerFactor*$H24</f>
        <v>4.8430381757135887E-3</v>
      </c>
      <c r="K210" s="271">
        <f t="shared" si="149"/>
        <v>4.8430381757135887E-3</v>
      </c>
      <c r="L210" s="271">
        <f t="shared" ref="L210:M210" si="150">ABS(L140 + L175)*(1-L83)*PowerFactor*$H24</f>
        <v>3.7836101295427604E-3</v>
      </c>
      <c r="M210" s="271">
        <f t="shared" si="150"/>
        <v>3.7836101295427604E-3</v>
      </c>
      <c r="N210" s="271">
        <f t="shared" ref="N210:P210" si="151">ABS(N140 + N175)*(1-N83)*PowerFactor*$H24</f>
        <v>3.2260054602224878E-3</v>
      </c>
      <c r="O210" s="271">
        <f t="shared" si="151"/>
        <v>2.8871841088443971E-3</v>
      </c>
      <c r="P210" s="271">
        <f t="shared" si="151"/>
        <v>2.4781164402536528E-3</v>
      </c>
      <c r="Q210" s="271">
        <f t="shared" ref="Q210:S210" si="152">ABS(Q140 + Q175)*(1-Q83)*PowerFactor*$H24</f>
        <v>4.3524272591473727E-3</v>
      </c>
      <c r="R210" s="271">
        <f t="shared" si="152"/>
        <v>2.3222482003188616E-3</v>
      </c>
      <c r="S210" s="271">
        <f t="shared" si="152"/>
        <v>2.2894171701541288E-3</v>
      </c>
      <c r="T210" s="271">
        <f t="shared" ref="T210:U210" si="153">ABS(T140 + T175)*(1-T83)*PowerFactor*$H24</f>
        <v>2.3222482003188616E-3</v>
      </c>
      <c r="U210" s="271">
        <f t="shared" si="153"/>
        <v>2.3222482003188616E-3</v>
      </c>
      <c r="V210" s="271">
        <f t="shared" ref="V210:W210" si="154">ABS(V140 + V175)*(1-V83)*PowerFactor*$H24</f>
        <v>2.2894171701541288E-3</v>
      </c>
      <c r="W210" s="271">
        <f t="shared" si="154"/>
        <v>2.2894171701541288E-3</v>
      </c>
      <c r="X210" s="271">
        <f t="shared" ref="X210:Y210" si="155">ABS(X140 + X175)*(1-X83)*PowerFactor*$H24</f>
        <v>2.2609636106780246E-3</v>
      </c>
      <c r="Y210" s="271">
        <f t="shared" si="155"/>
        <v>2.2609636106780246E-3</v>
      </c>
      <c r="Z210" s="256"/>
      <c r="AA210" s="256"/>
    </row>
    <row r="211" spans="3:27" x14ac:dyDescent="0.25">
      <c r="F211" t="s">
        <v>194</v>
      </c>
      <c r="G211" t="s">
        <v>272</v>
      </c>
      <c r="H211" s="256"/>
      <c r="I211" s="256"/>
      <c r="J211" s="271">
        <f t="shared" ref="J211:K211" si="156">ABS(J141 + J176)*(1-J84)*PowerFactor*$H25</f>
        <v>1.4067980363029333E-2</v>
      </c>
      <c r="K211" s="271">
        <f t="shared" si="156"/>
        <v>1.4067980363029333E-2</v>
      </c>
      <c r="L211" s="271">
        <f t="shared" ref="L211:M211" si="157">ABS(L141 + L176)*(1-L84)*PowerFactor*$H25</f>
        <v>1.0990570603116026E-2</v>
      </c>
      <c r="M211" s="271">
        <f t="shared" si="157"/>
        <v>1.0990570603116026E-2</v>
      </c>
      <c r="N211" s="271">
        <f t="shared" ref="N211:P211" si="158">ABS(N141 + N176)*(1-N84)*PowerFactor*$H25</f>
        <v>9.3708494170084561E-3</v>
      </c>
      <c r="O211" s="271">
        <f t="shared" si="158"/>
        <v>8.3866465375711588E-3</v>
      </c>
      <c r="P211" s="271">
        <f t="shared" si="158"/>
        <v>5.7587146173840517E-3</v>
      </c>
      <c r="Q211" s="271">
        <f t="shared" ref="Q211:S211" si="159">ABS(Q141 + Q176)*(1-Q84)*PowerFactor*$H25</f>
        <v>1.2642861565751964E-2</v>
      </c>
      <c r="R211" s="271">
        <f t="shared" si="159"/>
        <v>6.745629684274038E-3</v>
      </c>
      <c r="S211" s="271">
        <f t="shared" si="159"/>
        <v>6.650262629359702E-3</v>
      </c>
      <c r="T211" s="271">
        <f t="shared" ref="T211:U211" si="160">ABS(T141 + T176)*(1-T84)*PowerFactor*$H25</f>
        <v>6.745629684274038E-3</v>
      </c>
      <c r="U211" s="271">
        <f t="shared" si="160"/>
        <v>6.745629684274038E-3</v>
      </c>
      <c r="V211" s="271">
        <f t="shared" ref="V211:W211" si="161">ABS(V141 + V176)*(1-V84)*PowerFactor*$H25</f>
        <v>6.650262629359702E-3</v>
      </c>
      <c r="W211" s="271">
        <f t="shared" si="161"/>
        <v>6.650262629359702E-3</v>
      </c>
      <c r="X211" s="271">
        <f t="shared" ref="X211:Y211" si="162">ABS(X141 + X176)*(1-X84)*PowerFactor*$H25</f>
        <v>6.5676111817672758E-3</v>
      </c>
      <c r="Y211" s="271">
        <f t="shared" si="162"/>
        <v>6.5676111817672758E-3</v>
      </c>
      <c r="Z211" s="256"/>
      <c r="AA211" s="256"/>
    </row>
    <row r="212" spans="3:27" x14ac:dyDescent="0.25">
      <c r="F212" t="s">
        <v>195</v>
      </c>
      <c r="G212" t="s">
        <v>272</v>
      </c>
      <c r="H212" s="256"/>
      <c r="I212" s="256"/>
      <c r="J212" s="271">
        <f t="shared" ref="J212:K212" si="163">ABS(J142 + J177)*(1-J85)*PowerFactor*$H26</f>
        <v>1.2257984400006271E-2</v>
      </c>
      <c r="K212" s="271">
        <f t="shared" si="163"/>
        <v>1.2257984400006271E-2</v>
      </c>
      <c r="L212" s="271">
        <f t="shared" ref="L212:M212" si="164">ABS(L142 + L177)*(1-L85)*PowerFactor*$H26</f>
        <v>9.576516281911647E-3</v>
      </c>
      <c r="M212" s="271">
        <f t="shared" si="164"/>
        <v>9.576516281911647E-3</v>
      </c>
      <c r="N212" s="271">
        <f t="shared" ref="N212:P212" si="165">ABS(N142 + N177)*(1-N85)*PowerFactor*$H26</f>
        <v>8.1651895300031835E-3</v>
      </c>
      <c r="O212" s="271">
        <f t="shared" si="165"/>
        <v>7.3076148653207721E-3</v>
      </c>
      <c r="P212" s="271">
        <f t="shared" si="165"/>
        <v>0</v>
      </c>
      <c r="Q212" s="271">
        <f t="shared" ref="Q212:S212" si="166">ABS(Q142 + Q177)*(1-Q85)*PowerFactor*$H26</f>
        <v>1.1016222360652672E-2</v>
      </c>
      <c r="R212" s="271">
        <f t="shared" si="166"/>
        <v>5.8777323613099465E-3</v>
      </c>
      <c r="S212" s="271">
        <f t="shared" si="166"/>
        <v>5.7946352968239459E-3</v>
      </c>
      <c r="T212" s="271">
        <f t="shared" ref="T212:U212" si="167">ABS(T142 + T177)*(1-T85)*PowerFactor*$H26</f>
        <v>5.8777323613099465E-3</v>
      </c>
      <c r="U212" s="271">
        <f t="shared" si="167"/>
        <v>5.8777323613099465E-3</v>
      </c>
      <c r="V212" s="271">
        <f t="shared" ref="V212:W212" si="168">ABS(V142 + V177)*(1-V85)*PowerFactor*$H26</f>
        <v>5.7946352968239459E-3</v>
      </c>
      <c r="W212" s="271">
        <f t="shared" si="168"/>
        <v>5.7946352968239459E-3</v>
      </c>
      <c r="X212" s="271">
        <f t="shared" ref="X212:Y212" si="169">ABS(X142 + X177)*(1-X85)*PowerFactor*$H26</f>
        <v>5.7226178409360753E-3</v>
      </c>
      <c r="Y212" s="271">
        <f t="shared" si="169"/>
        <v>5.7226178409360753E-3</v>
      </c>
      <c r="Z212" s="256"/>
      <c r="AA212" s="256"/>
    </row>
    <row r="213" spans="3:27" x14ac:dyDescent="0.25">
      <c r="F213" t="s">
        <v>196</v>
      </c>
      <c r="G213" t="s">
        <v>272</v>
      </c>
      <c r="H213" s="256"/>
      <c r="I213" s="256"/>
      <c r="J213" s="271">
        <f t="shared" ref="J213:K213" si="170">ABS(J143 + J178)*(1-J86)*PowerFactor*$H27</f>
        <v>0</v>
      </c>
      <c r="K213" s="271">
        <f t="shared" si="170"/>
        <v>0</v>
      </c>
      <c r="L213" s="271">
        <f t="shared" ref="L213:M213" si="171">ABS(L143 + L178)*(1-L86)*PowerFactor*$H27</f>
        <v>0</v>
      </c>
      <c r="M213" s="271">
        <f t="shared" si="171"/>
        <v>0</v>
      </c>
      <c r="N213" s="271">
        <f t="shared" ref="N213:P213" si="172">ABS(N143 + N178)*(1-N86)*PowerFactor*$H27</f>
        <v>0</v>
      </c>
      <c r="O213" s="271">
        <f t="shared" si="172"/>
        <v>0</v>
      </c>
      <c r="P213" s="271">
        <f t="shared" si="172"/>
        <v>0</v>
      </c>
      <c r="Q213" s="271">
        <f t="shared" ref="Q213:S213" si="173">ABS(Q143 + Q178)*(1-Q86)*PowerFactor*$H27</f>
        <v>0</v>
      </c>
      <c r="R213" s="271">
        <f t="shared" si="173"/>
        <v>0</v>
      </c>
      <c r="S213" s="271">
        <f t="shared" si="173"/>
        <v>0</v>
      </c>
      <c r="T213" s="271">
        <f t="shared" ref="T213:U213" si="174">ABS(T143 + T178)*(1-T86)*PowerFactor*$H27</f>
        <v>0</v>
      </c>
      <c r="U213" s="271">
        <f t="shared" si="174"/>
        <v>0</v>
      </c>
      <c r="V213" s="271">
        <f t="shared" ref="V213:W213" si="175">ABS(V143 + V178)*(1-V86)*PowerFactor*$H27</f>
        <v>0</v>
      </c>
      <c r="W213" s="271">
        <f t="shared" si="175"/>
        <v>0</v>
      </c>
      <c r="X213" s="271">
        <f t="shared" ref="X213:Y213" si="176">ABS(X143 + X178)*(1-X86)*PowerFactor*$H27</f>
        <v>0</v>
      </c>
      <c r="Y213" s="271">
        <f t="shared" si="176"/>
        <v>0</v>
      </c>
      <c r="Z213" s="256"/>
      <c r="AA213" s="256"/>
    </row>
    <row r="214" spans="3:27" x14ac:dyDescent="0.25">
      <c r="F214" t="s">
        <v>197</v>
      </c>
      <c r="G214" t="s">
        <v>272</v>
      </c>
      <c r="H214" s="256"/>
      <c r="I214" s="256"/>
      <c r="J214" s="271">
        <f t="shared" ref="J214:K214" si="177">ABS(J144 + J179)*(1-J87)*PowerFactor*$H28</f>
        <v>5.2110257693575419E-2</v>
      </c>
      <c r="K214" s="271">
        <f t="shared" si="177"/>
        <v>5.2110257693575419E-2</v>
      </c>
      <c r="L214" s="271">
        <f t="shared" ref="L214:M214" si="178">ABS(L144 + L179)*(1-L87)*PowerFactor*$H28</f>
        <v>4.0710994154706324E-2</v>
      </c>
      <c r="M214" s="271">
        <f t="shared" si="178"/>
        <v>4.0710994154706324E-2</v>
      </c>
      <c r="N214" s="271">
        <f t="shared" ref="N214:P214" si="179">ABS(N144 + N179)*(1-N87)*PowerFactor*$H28</f>
        <v>2.7769011063524092E-2</v>
      </c>
      <c r="O214" s="271">
        <f t="shared" si="179"/>
        <v>0</v>
      </c>
      <c r="P214" s="271">
        <f t="shared" si="179"/>
        <v>0</v>
      </c>
      <c r="Q214" s="271">
        <f t="shared" ref="Q214:S214" si="180">ABS(Q144 + Q179)*(1-Q87)*PowerFactor*$H28</f>
        <v>4.6831368623951319E-2</v>
      </c>
      <c r="R214" s="271">
        <f t="shared" si="180"/>
        <v>2.4986991173000041E-2</v>
      </c>
      <c r="S214" s="271">
        <f t="shared" si="180"/>
        <v>2.4633734935869973E-2</v>
      </c>
      <c r="T214" s="271">
        <f t="shared" ref="T214:U214" si="181">ABS(T144 + T179)*(1-T87)*PowerFactor*$H28</f>
        <v>2.4986991173000041E-2</v>
      </c>
      <c r="U214" s="271">
        <f t="shared" si="181"/>
        <v>2.4986991173000041E-2</v>
      </c>
      <c r="V214" s="271">
        <f t="shared" ref="V214:W214" si="182">ABS(V144 + V179)*(1-V87)*PowerFactor*$H28</f>
        <v>2.4633734935869973E-2</v>
      </c>
      <c r="W214" s="271">
        <f t="shared" si="182"/>
        <v>2.4633734935869973E-2</v>
      </c>
      <c r="X214" s="271">
        <f t="shared" ref="X214:Y214" si="183">ABS(X144 + X179)*(1-X87)*PowerFactor*$H28</f>
        <v>2.4327579530357246E-2</v>
      </c>
      <c r="Y214" s="271">
        <f t="shared" si="183"/>
        <v>2.4327579530357246E-2</v>
      </c>
      <c r="Z214" s="256"/>
      <c r="AA214" s="256"/>
    </row>
    <row r="215" spans="3:27" x14ac:dyDescent="0.25">
      <c r="F215" t="s">
        <v>198</v>
      </c>
      <c r="G215" t="s">
        <v>272</v>
      </c>
      <c r="H215" s="256"/>
      <c r="I215" s="256"/>
      <c r="J215" s="271">
        <f t="shared" ref="J215:K215" si="184">ABS(J145 + J180)*(1-J88)*PowerFactor*$H29</f>
        <v>2.0362246891835016E-2</v>
      </c>
      <c r="K215" s="271">
        <f t="shared" si="184"/>
        <v>2.0362246891835016E-2</v>
      </c>
      <c r="L215" s="271">
        <f t="shared" ref="L215:M215" si="185">ABS(L145 + L180)*(1-L88)*PowerFactor*$H29</f>
        <v>1.5907948854614558E-2</v>
      </c>
      <c r="M215" s="271">
        <f t="shared" si="185"/>
        <v>1.5907948854614558E-2</v>
      </c>
      <c r="N215" s="271">
        <f t="shared" ref="N215:P215" si="186">ABS(N145 + N180)*(1-N88)*PowerFactor*$H29</f>
        <v>0</v>
      </c>
      <c r="O215" s="271">
        <f t="shared" si="186"/>
        <v>0</v>
      </c>
      <c r="P215" s="271">
        <f t="shared" si="186"/>
        <v>0</v>
      </c>
      <c r="Q215" s="271">
        <f t="shared" ref="Q215:S215" si="187">ABS(Q145 + Q180)*(1-Q88)*PowerFactor*$H29</f>
        <v>1.8299504404888013E-2</v>
      </c>
      <c r="R215" s="271">
        <f t="shared" si="187"/>
        <v>9.7637452944596952E-3</v>
      </c>
      <c r="S215" s="271">
        <f t="shared" si="187"/>
        <v>9.6257093100893878E-3</v>
      </c>
      <c r="T215" s="271">
        <f t="shared" ref="T215:U215" si="188">ABS(T145 + T180)*(1-T88)*PowerFactor*$H29</f>
        <v>9.7637452944596952E-3</v>
      </c>
      <c r="U215" s="271">
        <f t="shared" si="188"/>
        <v>9.7637452944596952E-3</v>
      </c>
      <c r="V215" s="271">
        <f t="shared" ref="V215:W215" si="189">ABS(V145 + V180)*(1-V88)*PowerFactor*$H29</f>
        <v>9.6257093100893878E-3</v>
      </c>
      <c r="W215" s="271">
        <f t="shared" si="189"/>
        <v>9.6257093100893878E-3</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4.7480352193947507E-2</v>
      </c>
      <c r="R216" s="271">
        <f t="shared" si="194"/>
        <v>2.5333257942718644E-2</v>
      </c>
      <c r="S216" s="271">
        <f t="shared" si="194"/>
        <v>0</v>
      </c>
      <c r="T216" s="271">
        <f t="shared" ref="T216:U216" si="195">ABS(T146 + T181)*(1-T89)*PowerFactor*$H30</f>
        <v>2.5333257942718644E-2</v>
      </c>
      <c r="U216" s="271">
        <f t="shared" si="195"/>
        <v>2.5333257942718644E-2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2.5743049077070319E-2</v>
      </c>
      <c r="O225" s="271">
        <f t="shared" si="200"/>
        <v>2.3039304528453233E-2</v>
      </c>
      <c r="P225" s="271">
        <f t="shared" si="200"/>
        <v>1.9775004700625924E-2</v>
      </c>
      <c r="Q225" s="271">
        <f t="shared" ref="Q225:S225" si="201">Q$78 * Q195</f>
        <v>0</v>
      </c>
      <c r="R225" s="271">
        <f t="shared" si="201"/>
        <v>0</v>
      </c>
      <c r="S225" s="271">
        <f t="shared" si="201"/>
        <v>0</v>
      </c>
      <c r="T225" s="271">
        <f t="shared" ref="T225:U225" si="202">T$78 * T195</f>
        <v>1.8531199071753504E-2</v>
      </c>
      <c r="U225" s="271">
        <f t="shared" si="202"/>
        <v>0</v>
      </c>
      <c r="V225" s="271">
        <f t="shared" ref="V225:W225" si="203">V$78 * V195</f>
        <v>1.826921227997565E-2</v>
      </c>
      <c r="W225" s="271">
        <f t="shared" si="203"/>
        <v>0</v>
      </c>
      <c r="X225" s="271">
        <f t="shared" ref="X225:Y225" si="204">X$78 * X195</f>
        <v>1.8042157060434844E-2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3.6593561423966903E-3</v>
      </c>
      <c r="O226" s="271">
        <f t="shared" si="207"/>
        <v>3.2750207751357E-3</v>
      </c>
      <c r="P226" s="271">
        <f t="shared" si="207"/>
        <v>9.2763094811223069E-4</v>
      </c>
      <c r="Q226" s="271">
        <f t="shared" ref="Q226:S226" si="208">Q$78 * Q196</f>
        <v>0</v>
      </c>
      <c r="R226" s="271">
        <f t="shared" si="208"/>
        <v>0</v>
      </c>
      <c r="S226" s="271">
        <f t="shared" si="208"/>
        <v>0</v>
      </c>
      <c r="T226" s="271">
        <f t="shared" ref="T226:U226" si="209">T$78 * T196</f>
        <v>2.634196786331667E-3</v>
      </c>
      <c r="U226" s="271">
        <f t="shared" si="209"/>
        <v>0</v>
      </c>
      <c r="V226" s="271">
        <f t="shared" ref="V226:W226" si="210">V$78 * V196</f>
        <v>2.5969555499556303E-3</v>
      </c>
      <c r="W226" s="271">
        <f t="shared" si="210"/>
        <v>0</v>
      </c>
      <c r="X226" s="271">
        <f t="shared" ref="X226:Y226" si="211">X$78 * X196</f>
        <v>8.4634433788181136E-4</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1.0629639594980526E-2</v>
      </c>
      <c r="O227" s="271">
        <f t="shared" si="214"/>
        <v>9.5132283251790836E-3</v>
      </c>
      <c r="P227" s="271">
        <f t="shared" si="214"/>
        <v>2.1556541144147939E-3</v>
      </c>
      <c r="Q227" s="271">
        <f t="shared" ref="Q227:S227" si="215">Q$78 * Q197</f>
        <v>0</v>
      </c>
      <c r="R227" s="271">
        <f t="shared" si="215"/>
        <v>0</v>
      </c>
      <c r="S227" s="271">
        <f t="shared" si="215"/>
        <v>0</v>
      </c>
      <c r="T227" s="271">
        <f t="shared" ref="T227:U227" si="216">T$78 * T197</f>
        <v>7.651772981741703E-3</v>
      </c>
      <c r="U227" s="271">
        <f t="shared" si="216"/>
        <v>0</v>
      </c>
      <c r="V227" s="271">
        <f t="shared" ref="V227:W227" si="217">V$78 * V197</f>
        <v>7.5435952298791922E-3</v>
      </c>
      <c r="W227" s="271">
        <f t="shared" si="217"/>
        <v>0</v>
      </c>
      <c r="X227" s="271">
        <f t="shared" ref="X227:Y227" si="218">X$78 * X197</f>
        <v>2.4584475888274546E-3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1.75978435172705E-3</v>
      </c>
      <c r="O228" s="271">
        <f t="shared" si="221"/>
        <v>1.5749574754126323E-3</v>
      </c>
      <c r="P228" s="271">
        <f t="shared" si="221"/>
        <v>0</v>
      </c>
      <c r="Q228" s="271">
        <f t="shared" ref="Q228:S228" si="222">Q$78 * Q198</f>
        <v>0</v>
      </c>
      <c r="R228" s="271">
        <f t="shared" si="222"/>
        <v>0</v>
      </c>
      <c r="S228" s="271">
        <f t="shared" si="222"/>
        <v>0</v>
      </c>
      <c r="T228" s="271">
        <f t="shared" ref="T228:U228" si="223">T$78 * T198</f>
        <v>1.2667852222003346E-3</v>
      </c>
      <c r="U228" s="271">
        <f t="shared" si="223"/>
        <v>0</v>
      </c>
      <c r="V228" s="271">
        <f t="shared" ref="V228:W228" si="224">V$78 * V198</f>
        <v>1.2488759118016496E-3</v>
      </c>
      <c r="W228" s="271">
        <f t="shared" si="224"/>
        <v>0</v>
      </c>
      <c r="X228" s="271">
        <f t="shared" ref="X228:Y228" si="225">X$78 * X198</f>
        <v>0</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0</v>
      </c>
      <c r="O229" s="271">
        <f t="shared" si="228"/>
        <v>0</v>
      </c>
      <c r="P229" s="271">
        <f t="shared" si="228"/>
        <v>0</v>
      </c>
      <c r="Q229" s="271">
        <f t="shared" ref="Q229:S229" si="229">Q$78 * Q199</f>
        <v>0</v>
      </c>
      <c r="R229" s="271">
        <f t="shared" si="229"/>
        <v>0</v>
      </c>
      <c r="S229" s="271">
        <f t="shared" si="229"/>
        <v>0</v>
      </c>
      <c r="T229" s="271">
        <f t="shared" ref="T229:U229" si="230">T$78 * T199</f>
        <v>0</v>
      </c>
      <c r="U229" s="271">
        <f t="shared" si="230"/>
        <v>0</v>
      </c>
      <c r="V229" s="271">
        <f t="shared" ref="V229:W229" si="231">V$78 * V199</f>
        <v>0</v>
      </c>
      <c r="W229" s="271">
        <f t="shared" si="231"/>
        <v>0</v>
      </c>
      <c r="X229" s="271">
        <f t="shared" ref="X229:Y229" si="232">X$78 * X199</f>
        <v>0</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5.9848544792451344E-3</v>
      </c>
      <c r="O230" s="271">
        <f t="shared" si="235"/>
        <v>0</v>
      </c>
      <c r="P230" s="271">
        <f t="shared" si="235"/>
        <v>0</v>
      </c>
      <c r="Q230" s="271">
        <f t="shared" ref="Q230:S230" si="236">Q$78 * Q200</f>
        <v>0</v>
      </c>
      <c r="R230" s="271">
        <f t="shared" si="236"/>
        <v>0</v>
      </c>
      <c r="S230" s="271">
        <f t="shared" si="236"/>
        <v>0</v>
      </c>
      <c r="T230" s="271">
        <f t="shared" ref="T230:U230" si="237">T$78 * T200</f>
        <v>5.3852658167225977E-3</v>
      </c>
      <c r="U230" s="271">
        <f t="shared" si="237"/>
        <v>0</v>
      </c>
      <c r="V230" s="271">
        <f t="shared" ref="V230:W230" si="238">V$78 * V200</f>
        <v>5.3091310502279328E-3</v>
      </c>
      <c r="W230" s="271">
        <f t="shared" si="238"/>
        <v>0</v>
      </c>
      <c r="X230" s="271">
        <f t="shared" ref="X230:Y230" si="239">X$78 * X200</f>
        <v>0</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5.5376566711721814E-4</v>
      </c>
      <c r="U231" s="271">
        <f t="shared" si="244"/>
        <v>0</v>
      </c>
      <c r="V231" s="271">
        <f t="shared" ref="V231:W231" si="245">V$78 * V201</f>
        <v>5.4593674628144225E-4</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1.4368142615173041E-3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6.4538535994896175E-3</v>
      </c>
      <c r="O237" s="270">
        <f t="shared" si="256"/>
        <v>5.7760173635817529E-3</v>
      </c>
      <c r="P237" s="270">
        <f t="shared" si="256"/>
        <v>4.9576483688847884E-3</v>
      </c>
      <c r="Q237" s="270">
        <f t="shared" ref="Q237:S237" si="257">Q$78 * Q207</f>
        <v>0</v>
      </c>
      <c r="R237" s="270">
        <f t="shared" si="257"/>
        <v>0</v>
      </c>
      <c r="S237" s="270">
        <f t="shared" si="257"/>
        <v>0</v>
      </c>
      <c r="T237" s="270">
        <f t="shared" ref="T237:U237" si="258">T$78 * T207</f>
        <v>4.6458228578145485E-3</v>
      </c>
      <c r="U237" s="270">
        <f t="shared" si="258"/>
        <v>0</v>
      </c>
      <c r="V237" s="270">
        <f t="shared" ref="V237:W237" si="259">V$78 * V207</f>
        <v>4.5801420445560955E-3</v>
      </c>
      <c r="W237" s="270">
        <f t="shared" si="259"/>
        <v>0</v>
      </c>
      <c r="X237" s="270">
        <f t="shared" ref="X237:Y237" si="260">X$78 * X207</f>
        <v>4.5232186730654374E-3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2.2694488771735865E-2</v>
      </c>
      <c r="O239" s="271">
        <f t="shared" si="270"/>
        <v>2.0310928840022613E-2</v>
      </c>
      <c r="P239" s="271">
        <f t="shared" si="270"/>
        <v>1.7433196075406485E-2</v>
      </c>
      <c r="Q239" s="271">
        <f t="shared" ref="Q239:S239" si="271">Q$78 * Q209</f>
        <v>0</v>
      </c>
      <c r="R239" s="271">
        <f t="shared" si="271"/>
        <v>0</v>
      </c>
      <c r="S239" s="271">
        <f t="shared" si="271"/>
        <v>0</v>
      </c>
      <c r="T239" s="271">
        <f t="shared" ref="T239:U239" si="272">T$78 * T209</f>
        <v>1.6336685215556181E-2</v>
      </c>
      <c r="U239" s="271">
        <f t="shared" si="272"/>
        <v>0</v>
      </c>
      <c r="V239" s="271">
        <f t="shared" ref="V239:W239" si="273">V$78 * V209</f>
        <v>1.6105723596109112E-2</v>
      </c>
      <c r="W239" s="271">
        <f t="shared" si="273"/>
        <v>0</v>
      </c>
      <c r="X239" s="271">
        <f t="shared" ref="X239:Y239" si="274">X$78 * X209</f>
        <v>1.5905556859254981E-2</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3.2260054602224878E-3</v>
      </c>
      <c r="O240" s="271">
        <f t="shared" si="277"/>
        <v>2.8871841088443971E-3</v>
      </c>
      <c r="P240" s="271">
        <f t="shared" si="277"/>
        <v>2.4781164402536528E-3</v>
      </c>
      <c r="Q240" s="271">
        <f t="shared" ref="Q240:S240" si="278">Q$78 * Q210</f>
        <v>0</v>
      </c>
      <c r="R240" s="271">
        <f t="shared" si="278"/>
        <v>0</v>
      </c>
      <c r="S240" s="271">
        <f t="shared" si="278"/>
        <v>0</v>
      </c>
      <c r="T240" s="271">
        <f t="shared" ref="T240:U240" si="279">T$78 * T210</f>
        <v>2.3222482003188616E-3</v>
      </c>
      <c r="U240" s="271">
        <f t="shared" si="279"/>
        <v>0</v>
      </c>
      <c r="V240" s="271">
        <f t="shared" ref="V240:W240" si="280">V$78 * V210</f>
        <v>2.2894171701541288E-3</v>
      </c>
      <c r="W240" s="271">
        <f t="shared" si="280"/>
        <v>0</v>
      </c>
      <c r="X240" s="271">
        <f t="shared" ref="X240:Y240" si="281">X$78 * X210</f>
        <v>2.2609636106780246E-3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9.3708494170084561E-3</v>
      </c>
      <c r="O241" s="271">
        <f t="shared" si="284"/>
        <v>8.3866465375711588E-3</v>
      </c>
      <c r="P241" s="271">
        <f t="shared" si="284"/>
        <v>5.7587146173840517E-3</v>
      </c>
      <c r="Q241" s="271">
        <f t="shared" ref="Q241:S241" si="285">Q$78 * Q211</f>
        <v>0</v>
      </c>
      <c r="R241" s="271">
        <f t="shared" si="285"/>
        <v>0</v>
      </c>
      <c r="S241" s="271">
        <f t="shared" si="285"/>
        <v>0</v>
      </c>
      <c r="T241" s="271">
        <f t="shared" ref="T241:U241" si="286">T$78 * T211</f>
        <v>6.745629684274038E-3</v>
      </c>
      <c r="U241" s="271">
        <f t="shared" si="286"/>
        <v>0</v>
      </c>
      <c r="V241" s="271">
        <f t="shared" ref="V241:W241" si="287">V$78 * V211</f>
        <v>6.650262629359702E-3</v>
      </c>
      <c r="W241" s="271">
        <f t="shared" si="287"/>
        <v>0</v>
      </c>
      <c r="X241" s="271">
        <f t="shared" ref="X241:Y241" si="288">X$78 * X211</f>
        <v>6.5676111817672758E-3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8.1651895300031835E-3</v>
      </c>
      <c r="O242" s="271">
        <f t="shared" si="291"/>
        <v>7.3076148653207721E-3</v>
      </c>
      <c r="P242" s="271">
        <f t="shared" si="291"/>
        <v>0</v>
      </c>
      <c r="Q242" s="271">
        <f t="shared" ref="Q242:S242" si="292">Q$78 * Q212</f>
        <v>0</v>
      </c>
      <c r="R242" s="271">
        <f t="shared" si="292"/>
        <v>0</v>
      </c>
      <c r="S242" s="271">
        <f t="shared" si="292"/>
        <v>0</v>
      </c>
      <c r="T242" s="271">
        <f t="shared" ref="T242:U242" si="293">T$78 * T212</f>
        <v>5.8777323613099465E-3</v>
      </c>
      <c r="U242" s="271">
        <f t="shared" si="293"/>
        <v>0</v>
      </c>
      <c r="V242" s="271">
        <f t="shared" ref="V242:W242" si="294">V$78 * V212</f>
        <v>5.7946352968239459E-3</v>
      </c>
      <c r="W242" s="271">
        <f t="shared" si="294"/>
        <v>0</v>
      </c>
      <c r="X242" s="271">
        <f t="shared" ref="X242:Y242" si="295">X$78 * X212</f>
        <v>5.7226178409360753E-3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0</v>
      </c>
      <c r="O243" s="271">
        <f t="shared" si="298"/>
        <v>0</v>
      </c>
      <c r="P243" s="271">
        <f t="shared" si="298"/>
        <v>0</v>
      </c>
      <c r="Q243" s="271">
        <f t="shared" ref="Q243:S243" si="299">Q$78 * Q213</f>
        <v>0</v>
      </c>
      <c r="R243" s="271">
        <f t="shared" si="299"/>
        <v>0</v>
      </c>
      <c r="S243" s="271">
        <f t="shared" si="299"/>
        <v>0</v>
      </c>
      <c r="T243" s="271">
        <f t="shared" ref="T243:U243" si="300">T$78 * T213</f>
        <v>0</v>
      </c>
      <c r="U243" s="271">
        <f t="shared" si="300"/>
        <v>0</v>
      </c>
      <c r="V243" s="271">
        <f t="shared" ref="V243:W243" si="301">V$78 * V213</f>
        <v>0</v>
      </c>
      <c r="W243" s="271">
        <f t="shared" si="301"/>
        <v>0</v>
      </c>
      <c r="X243" s="271">
        <f t="shared" ref="X243:Y243" si="302">X$78 * X213</f>
        <v>0</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2.7769011063524092E-2</v>
      </c>
      <c r="O244" s="271">
        <f t="shared" si="305"/>
        <v>0</v>
      </c>
      <c r="P244" s="271">
        <f t="shared" si="305"/>
        <v>0</v>
      </c>
      <c r="Q244" s="271">
        <f t="shared" ref="Q244:S244" si="306">Q$78 * Q214</f>
        <v>0</v>
      </c>
      <c r="R244" s="271">
        <f t="shared" si="306"/>
        <v>0</v>
      </c>
      <c r="S244" s="271">
        <f t="shared" si="306"/>
        <v>0</v>
      </c>
      <c r="T244" s="271">
        <f t="shared" ref="T244:U244" si="307">T$78 * T214</f>
        <v>2.4986991173000041E-2</v>
      </c>
      <c r="U244" s="271">
        <f t="shared" si="307"/>
        <v>0</v>
      </c>
      <c r="V244" s="271">
        <f t="shared" ref="V244:W244" si="308">V$78 * V214</f>
        <v>2.4633734935869973E-2</v>
      </c>
      <c r="W244" s="271">
        <f t="shared" si="308"/>
        <v>0</v>
      </c>
      <c r="X244" s="271">
        <f t="shared" ref="X244:Y244" si="309">X$78 * X214</f>
        <v>2.4327579530357246E-2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9.7637452944596952E-3</v>
      </c>
      <c r="U245" s="271">
        <f t="shared" si="314"/>
        <v>0</v>
      </c>
      <c r="V245" s="271">
        <f t="shared" ref="V245:W245" si="315">V$78 * V215</f>
        <v>9.6257093100893878E-3</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2.5333257942718644E-2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0.12545608148740342</v>
      </c>
      <c r="O250" s="261">
        <f t="shared" si="326"/>
        <v>8.2070902819521341E-2</v>
      </c>
      <c r="P250" s="261">
        <f t="shared" si="326"/>
        <v>5.3485965265081932E-2</v>
      </c>
      <c r="Q250" s="261">
        <f t="shared" ref="Q250:S250" si="327">SUM(Q223:Q234,Q237:Q248)</f>
        <v>0</v>
      </c>
      <c r="R250" s="261">
        <f t="shared" si="327"/>
        <v>0</v>
      </c>
      <c r="S250" s="261">
        <f t="shared" si="327"/>
        <v>0</v>
      </c>
      <c r="T250" s="261">
        <f t="shared" ref="T250:U250" si="328">SUM(T223:T234,T237:T248)</f>
        <v>0.1334719125368363</v>
      </c>
      <c r="U250" s="261">
        <f t="shared" si="328"/>
        <v>0</v>
      </c>
      <c r="V250" s="261">
        <f t="shared" ref="V250:W250" si="329">SUM(V223:V234,V237:V248)</f>
        <v>0.10519333175108384</v>
      </c>
      <c r="W250" s="261">
        <f t="shared" si="329"/>
        <v>0</v>
      </c>
      <c r="X250" s="261">
        <f t="shared" ref="X250:Y250" si="330">SUM(X223:X234,X237:X248)</f>
        <v>8.0654496683203153E-2</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1524531.5304561809</v>
      </c>
      <c r="K18" s="110">
        <f>'Volume adjustments'!K275</f>
        <v>0</v>
      </c>
      <c r="L18" s="110">
        <f>'Volume adjustments'!L275</f>
        <v>148000.55222791803</v>
      </c>
      <c r="M18" s="110">
        <f>'Volume adjustments'!M275</f>
        <v>0</v>
      </c>
      <c r="N18" s="110">
        <f>'Volume adjustments'!N275</f>
        <v>8272.6268097452903</v>
      </c>
      <c r="O18" s="110">
        <f>'Volume adjustments'!O275</f>
        <v>1747.7672867162103</v>
      </c>
      <c r="P18" s="110">
        <f>'Volume adjustments'!P275</f>
        <v>1130.1078962245072</v>
      </c>
      <c r="Q18" s="110">
        <f>'Volume adjustments'!Q275</f>
        <v>2452</v>
      </c>
      <c r="R18" s="110">
        <f>'Volume adjustments'!R275</f>
        <v>0</v>
      </c>
      <c r="S18" s="110">
        <f>'Volume adjustments'!S275</f>
        <v>0</v>
      </c>
      <c r="T18" s="110">
        <f>'Volume adjustments'!T275</f>
        <v>895.09562841530055</v>
      </c>
      <c r="U18" s="110">
        <f>'Volume adjustments'!U275</f>
        <v>0</v>
      </c>
      <c r="V18" s="110">
        <f>'Volume adjustments'!V275</f>
        <v>119.7110655737705</v>
      </c>
      <c r="W18" s="110">
        <f>'Volume adjustments'!W275</f>
        <v>0</v>
      </c>
      <c r="X18" s="110">
        <f>'Volume adjustments'!X275</f>
        <v>290.74863387978138</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1505.868845828443</v>
      </c>
      <c r="K20" s="110">
        <f>'System peak demand'!K200</f>
        <v>21.188562983468714</v>
      </c>
      <c r="L20" s="110">
        <f>'System peak demand'!L200</f>
        <v>573.22615371827067</v>
      </c>
      <c r="M20" s="110">
        <f>'System peak demand'!M200</f>
        <v>8.2822209424894027</v>
      </c>
      <c r="N20" s="110">
        <f>'System peak demand'!N200</f>
        <v>304.19315299397357</v>
      </c>
      <c r="O20" s="110">
        <f>'System peak demand'!O200</f>
        <v>132.17707963674363</v>
      </c>
      <c r="P20" s="110">
        <f>'System peak demand'!P200</f>
        <v>375.85675235110546</v>
      </c>
      <c r="Q20" s="110">
        <f>'System peak demand'!Q200</f>
        <v>26.545436314455877</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0.15924005304698879</v>
      </c>
      <c r="K34" s="110">
        <f>'Capacity charges'!K271</f>
        <v>0</v>
      </c>
      <c r="L34" s="110">
        <f>'Capacity charges'!L271</f>
        <v>0.15924005304698879</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2.8076484530377019</v>
      </c>
      <c r="K48" s="110">
        <f>'Capacity charges'!K285</f>
        <v>0</v>
      </c>
      <c r="L48" s="110">
        <f>'Capacity charges'!L285</f>
        <v>2.8076484530377019</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2.7410907991402849</v>
      </c>
      <c r="K55" s="114">
        <f>'Service model charges'!K42</f>
        <v>0</v>
      </c>
      <c r="L55" s="114">
        <f>'Service model charges'!L42</f>
        <v>8.0372517770047711</v>
      </c>
      <c r="M55" s="114">
        <f>'Service model charges'!M42</f>
        <v>0</v>
      </c>
      <c r="N55" s="114">
        <f>'Service model charges'!N42</f>
        <v>16.035423784337791</v>
      </c>
      <c r="O55" s="114">
        <f>'Service model charges'!O42</f>
        <v>12.517371490661541</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115.55831635070064</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72.321326791768456</v>
      </c>
      <c r="Y56" s="115">
        <f>'Service model charges'!Y43</f>
        <v>72.321326791768456</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252415.40514897797</v>
      </c>
      <c r="K79" s="88">
        <f t="shared" si="49"/>
        <v>0</v>
      </c>
      <c r="L79" s="88">
        <f t="shared" ref="L79:M79" si="50">L$20 * L34 * thousand / PowerFactor</f>
        <v>96084.803290546086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4450474.0373346293</v>
      </c>
      <c r="K93" s="88">
        <f t="shared" si="119"/>
        <v>0</v>
      </c>
      <c r="L93" s="88">
        <f t="shared" ref="L93:M93" si="120">L$20 * L48 * thousand / PowerFactor</f>
        <v>1694123.7091872154</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348500.20843952405</v>
      </c>
      <c r="K109" s="88">
        <f t="shared" si="133"/>
        <v>0</v>
      </c>
      <c r="L109" s="88">
        <f t="shared" si="133"/>
        <v>348500.20843952405</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6144597.7465218445</v>
      </c>
      <c r="K123" s="88">
        <f t="shared" si="143"/>
        <v>0</v>
      </c>
      <c r="L123" s="88">
        <f t="shared" si="143"/>
        <v>6144597.7465218445</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1672532.082684099</v>
      </c>
      <c r="K129" s="79">
        <f t="shared" si="144"/>
        <v>14908.057320554859</v>
      </c>
      <c r="L129" s="79">
        <f t="shared" si="144"/>
        <v>1672532.082684099</v>
      </c>
      <c r="M129" s="79">
        <f t="shared" si="144"/>
        <v>14908.057320554859</v>
      </c>
      <c r="N129" s="79">
        <f t="shared" si="144"/>
        <v>14908.057320554859</v>
      </c>
      <c r="O129" s="79">
        <f t="shared" si="144"/>
        <v>14908.057320554859</v>
      </c>
      <c r="P129" s="79">
        <f t="shared" si="144"/>
        <v>14908.057320554859</v>
      </c>
      <c r="Q129" s="79">
        <f t="shared" si="144"/>
        <v>14908.057320554859</v>
      </c>
      <c r="R129" s="79">
        <f t="shared" si="144"/>
        <v>14908.057320554859</v>
      </c>
      <c r="S129" s="79">
        <f t="shared" si="144"/>
        <v>14908.057320554859</v>
      </c>
      <c r="T129" s="79">
        <f t="shared" si="144"/>
        <v>14908.057320554859</v>
      </c>
      <c r="U129" s="79">
        <f t="shared" si="144"/>
        <v>14908.057320554859</v>
      </c>
      <c r="V129" s="79">
        <f t="shared" si="144"/>
        <v>14908.057320554859</v>
      </c>
      <c r="W129" s="79">
        <f t="shared" si="144"/>
        <v>14908.057320554859</v>
      </c>
      <c r="X129" s="79">
        <f t="shared" si="144"/>
        <v>14908.057320554859</v>
      </c>
      <c r="Y129" s="79">
        <f t="shared" si="144"/>
        <v>14908.057320554859</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0.20836683017777863</v>
      </c>
      <c r="K141" s="88">
        <f t="shared" si="208"/>
        <v>0</v>
      </c>
      <c r="L141" s="88">
        <f t="shared" ref="L141:M141" si="209">IF(L$129 = 0, 0, L109 / L$129)</f>
        <v>0.20836683017777863</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3.6738295247890984</v>
      </c>
      <c r="K155" s="88">
        <f t="shared" si="278"/>
        <v>0</v>
      </c>
      <c r="L155" s="88">
        <f t="shared" ref="L155:M155" si="279">IF(L$129 = 0, 0, L123 / L$129)</f>
        <v>3.6738295247890984</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2.7410907991402849</v>
      </c>
      <c r="K156" s="116">
        <f t="shared" si="285"/>
        <v>0</v>
      </c>
      <c r="L156" s="116">
        <f t="shared" ref="L156:M156" si="286">L55</f>
        <v>8.0372517770047711</v>
      </c>
      <c r="M156" s="116">
        <f t="shared" si="286"/>
        <v>0</v>
      </c>
      <c r="N156" s="116">
        <f t="shared" ref="N156:P156" si="287">N55</f>
        <v>16.035423784337791</v>
      </c>
      <c r="O156" s="116">
        <f t="shared" si="287"/>
        <v>12.517371490661541</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115.55831635070064</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72.321326791768456</v>
      </c>
      <c r="Y157" s="90">
        <f t="shared" si="298"/>
        <v>72.321326791768456</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6.6232871541071621</v>
      </c>
      <c r="K161" s="111">
        <f t="shared" si="299"/>
        <v>0</v>
      </c>
      <c r="L161" s="111">
        <f t="shared" ref="L161:M161" si="300">SUM(L132:L143,L146:L157)</f>
        <v>11.919448131971649</v>
      </c>
      <c r="M161" s="111">
        <f t="shared" si="300"/>
        <v>0</v>
      </c>
      <c r="N161" s="111">
        <f t="shared" ref="N161:P161" si="301">SUM(N132:N143,N146:N157)</f>
        <v>16.035423784337791</v>
      </c>
      <c r="O161" s="111">
        <f t="shared" si="301"/>
        <v>12.517371490661541</v>
      </c>
      <c r="P161" s="111">
        <f t="shared" si="301"/>
        <v>115.55831635070064</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72.321326791768456</v>
      </c>
      <c r="Y161" s="111">
        <f>SUM(Y132:Y143,Y146:Y157)</f>
        <v>72.321326791768456</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1499571.1766848799</v>
      </c>
      <c r="K20" s="267">
        <f>'Volume adjustments'!K202</f>
        <v>0</v>
      </c>
      <c r="L20" s="267">
        <f>'Volume adjustments'!L202</f>
        <v>147419.29781420765</v>
      </c>
      <c r="M20" s="267">
        <f>'Volume adjustments'!M202</f>
        <v>0</v>
      </c>
      <c r="N20" s="267">
        <f>'Volume adjustments'!N202</f>
        <v>8112.3042083217924</v>
      </c>
      <c r="O20" s="267">
        <f>'Volume adjustments'!O202</f>
        <v>1741.352534072927</v>
      </c>
      <c r="P20" s="267">
        <f>'Volume adjustments'!P202</f>
        <v>1122.5009562189587</v>
      </c>
      <c r="Q20" s="267">
        <f>'Volume adjustments'!Q202</f>
        <v>2452</v>
      </c>
      <c r="R20" s="267">
        <f>'Volume adjustments'!R202</f>
        <v>0</v>
      </c>
      <c r="S20" s="267">
        <f>'Volume adjustments'!S202</f>
        <v>0</v>
      </c>
      <c r="T20" s="267">
        <f>'Volume adjustments'!T202</f>
        <v>895.09562841530055</v>
      </c>
      <c r="U20" s="267">
        <f>'Volume adjustments'!U202</f>
        <v>0</v>
      </c>
      <c r="V20" s="267">
        <f>'Volume adjustments'!V202</f>
        <v>119.7110655737705</v>
      </c>
      <c r="W20" s="267">
        <f>'Volume adjustments'!W202</f>
        <v>0</v>
      </c>
      <c r="X20" s="267">
        <f>'Volume adjustments'!X202</f>
        <v>290.74863387978138</v>
      </c>
      <c r="Y20" s="267">
        <f>'Volume adjustments'!Y202</f>
        <v>0</v>
      </c>
      <c r="Z20" s="256"/>
      <c r="AA20" s="256"/>
    </row>
    <row r="21" spans="1:27" x14ac:dyDescent="0.25">
      <c r="C21" s="78"/>
      <c r="F21" t="s">
        <v>447</v>
      </c>
      <c r="G21" t="s">
        <v>212</v>
      </c>
      <c r="H21" s="268"/>
      <c r="I21" s="256"/>
      <c r="J21" s="268">
        <f>'Volume adjustments'!J211</f>
        <v>12005.484517304189</v>
      </c>
      <c r="K21" s="268">
        <f>'Volume adjustments'!K211</f>
        <v>0</v>
      </c>
      <c r="L21" s="268">
        <f>'Volume adjustments'!L211</f>
        <v>282.37021857923497</v>
      </c>
      <c r="M21" s="268">
        <f>'Volume adjustments'!M211</f>
        <v>0</v>
      </c>
      <c r="N21" s="268">
        <f>'Volume adjustments'!N211</f>
        <v>33.624316939890711</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41377.422586520945</v>
      </c>
      <c r="K22" s="268">
        <f>'Volume adjustments'!K220</f>
        <v>0</v>
      </c>
      <c r="L22" s="268">
        <f>'Volume adjustments'!L220</f>
        <v>959.44581056466325</v>
      </c>
      <c r="M22" s="268">
        <f>'Volume adjustments'!M220</f>
        <v>0</v>
      </c>
      <c r="N22" s="268">
        <f>'Volume adjustments'!N220</f>
        <v>329.74043715846989</v>
      </c>
      <c r="O22" s="268">
        <f>'Volume adjustments'!O220</f>
        <v>9.2081056466302371</v>
      </c>
      <c r="P22" s="268">
        <f>'Volume adjustments'!P220</f>
        <v>9.2081056466302371</v>
      </c>
      <c r="Q22" s="268">
        <f>'Volume adjustments'!Q220</f>
        <v>0</v>
      </c>
      <c r="R22" s="268">
        <f>'Volume adjustments'!R220</f>
        <v>0</v>
      </c>
      <c r="S22" s="268">
        <f>'Volume adjustments'!S220</f>
        <v>0</v>
      </c>
      <c r="T22" s="268">
        <f>'Volume adjustments'!T220</f>
        <v>4</v>
      </c>
      <c r="U22" s="268">
        <f>'Volume adjustments'!U220</f>
        <v>0</v>
      </c>
      <c r="V22" s="268">
        <f>'Volume adjustments'!V220</f>
        <v>0</v>
      </c>
      <c r="W22" s="268">
        <f>'Volume adjustments'!W220</f>
        <v>0</v>
      </c>
      <c r="X22" s="268">
        <f>'Volume adjustments'!X220</f>
        <v>2</v>
      </c>
      <c r="Y22" s="268">
        <f>'Volume adjustments'!Y220</f>
        <v>0</v>
      </c>
      <c r="Z22" s="256"/>
      <c r="AA22" s="256"/>
    </row>
    <row r="23" spans="1:27" x14ac:dyDescent="0.25">
      <c r="C23" s="78"/>
      <c r="F23" s="28" t="s">
        <v>869</v>
      </c>
      <c r="G23" s="28" t="s">
        <v>212</v>
      </c>
      <c r="H23" s="201"/>
      <c r="I23" s="28"/>
      <c r="J23" s="115">
        <f>'Inputs by customer type'!J161</f>
        <v>5187.3387978142082</v>
      </c>
      <c r="K23" s="115">
        <f>'Inputs by customer type'!K161</f>
        <v>0</v>
      </c>
      <c r="L23" s="115">
        <f>'Inputs by customer type'!L161</f>
        <v>57.081056466302371</v>
      </c>
      <c r="M23" s="115">
        <f>'Inputs by customer type'!M161</f>
        <v>0</v>
      </c>
      <c r="N23" s="115">
        <f>'Inputs by customer type'!N161</f>
        <v>5.9999999999999991</v>
      </c>
      <c r="O23" s="115">
        <f>'Inputs by customer type'!O161</f>
        <v>0</v>
      </c>
      <c r="P23" s="115">
        <f>'Inputs by customer type'!P161</f>
        <v>4</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584743.57634418039</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1692731.945365913</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1558141.4225865193</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1558141.4225865193</v>
      </c>
      <c r="K39" s="433">
        <f t="shared" ref="K39:Y39" si="1">SUM( K$20:K$23 ) * K27</f>
        <v>0</v>
      </c>
      <c r="L39" s="433">
        <f t="shared" si="1"/>
        <v>148718.19489981784</v>
      </c>
      <c r="M39" s="433">
        <f t="shared" si="1"/>
        <v>0</v>
      </c>
      <c r="N39" s="433">
        <f t="shared" si="1"/>
        <v>8481.6689624201535</v>
      </c>
      <c r="O39" s="433">
        <f t="shared" si="1"/>
        <v>1750.5606397195572</v>
      </c>
      <c r="P39" s="433">
        <f t="shared" si="1"/>
        <v>1135.7090618655889</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1558141.4225865193</v>
      </c>
      <c r="K40" s="72">
        <f t="shared" ref="K40:Y40" si="2">SUM( K$20:K$23 ) * K28</f>
        <v>0</v>
      </c>
      <c r="L40" s="72">
        <f t="shared" si="2"/>
        <v>148718.19489981784</v>
      </c>
      <c r="M40" s="72">
        <f t="shared" si="2"/>
        <v>0</v>
      </c>
      <c r="N40" s="72">
        <f t="shared" si="2"/>
        <v>8481.6689624201535</v>
      </c>
      <c r="O40" s="72">
        <f t="shared" si="2"/>
        <v>1750.5606397195572</v>
      </c>
      <c r="P40" s="72">
        <f t="shared" si="2"/>
        <v>1135.7090618655889</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0.10253626670190888</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0.26916985784821112</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0.10253626670190888</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0.26916985784821112</v>
      </c>
      <c r="K49" s="436">
        <f t="shared" ref="K49:Y49" si="4">IF( K27 = 1, $H44, 0)</f>
        <v>0</v>
      </c>
      <c r="L49" s="436">
        <f t="shared" si="4"/>
        <v>0.26916985784821112</v>
      </c>
      <c r="M49" s="436">
        <f t="shared" si="4"/>
        <v>0</v>
      </c>
      <c r="N49" s="436">
        <f t="shared" si="4"/>
        <v>0.26916985784821112</v>
      </c>
      <c r="O49" s="436">
        <f t="shared" si="4"/>
        <v>0.26916985784821112</v>
      </c>
      <c r="P49" s="436">
        <f t="shared" si="4"/>
        <v>0.26916985784821112</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0.37170612455011998</v>
      </c>
      <c r="K51" s="469">
        <f t="shared" ref="K51:Y51" si="6" xml:space="preserve"> K48 + K50 + K49</f>
        <v>0</v>
      </c>
      <c r="L51" s="469">
        <f t="shared" si="6"/>
        <v>0.26916985784821112</v>
      </c>
      <c r="M51" s="469">
        <f t="shared" si="6"/>
        <v>0</v>
      </c>
      <c r="N51" s="469">
        <f t="shared" si="6"/>
        <v>0.26916985784821112</v>
      </c>
      <c r="O51" s="469">
        <f t="shared" si="6"/>
        <v>0.26916985784821112</v>
      </c>
      <c r="P51" s="469">
        <f t="shared" si="6"/>
        <v>0.26916985784821112</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2112707.7113671377</v>
      </c>
      <c r="K55" s="205">
        <f t="shared" si="7"/>
        <v>0</v>
      </c>
      <c r="L55" s="205">
        <f t="shared" si="7"/>
        <v>146455.2326236243</v>
      </c>
      <c r="M55" s="205">
        <f t="shared" si="7"/>
        <v>0</v>
      </c>
      <c r="N55" s="205">
        <f t="shared" si="7"/>
        <v>8349.9042718062483</v>
      </c>
      <c r="O55" s="205">
        <f t="shared" si="7"/>
        <v>1724.5852602856316</v>
      </c>
      <c r="P55" s="205">
        <f t="shared" si="7"/>
        <v>1114.9164003468882</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2270352.3499232004</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7057.0861006262321</v>
      </c>
      <c r="K59" s="205">
        <f t="shared" si="8"/>
        <v>0</v>
      </c>
      <c r="L59" s="205">
        <f t="shared" si="8"/>
        <v>56.234069468788782</v>
      </c>
      <c r="M59" s="205">
        <f t="shared" si="8"/>
        <v>0</v>
      </c>
      <c r="N59" s="205">
        <f t="shared" si="8"/>
        <v>5.9109700783467156</v>
      </c>
      <c r="O59" s="205">
        <f t="shared" si="8"/>
        <v>0</v>
      </c>
      <c r="P59" s="205">
        <f t="shared" si="8"/>
        <v>3.9406467188978112</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7123.1717868922651</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2119764.797467764</v>
      </c>
      <c r="K65" s="205">
        <f t="shared" ref="K65:Y65" si="9" xml:space="preserve"> K55 + K59</f>
        <v>0</v>
      </c>
      <c r="L65" s="205">
        <f t="shared" si="9"/>
        <v>146511.4666930931</v>
      </c>
      <c r="M65" s="205">
        <f t="shared" si="9"/>
        <v>0</v>
      </c>
      <c r="N65" s="205">
        <f t="shared" si="9"/>
        <v>8355.8152418845948</v>
      </c>
      <c r="O65" s="205">
        <f t="shared" si="9"/>
        <v>1724.5852602856316</v>
      </c>
      <c r="P65" s="205">
        <f t="shared" si="9"/>
        <v>1118.857047065786</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2277475.5217100927</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16.367132264130362</v>
      </c>
      <c r="K20" s="267">
        <f>'Unit rate charges'!K217</f>
        <v>16.367132264130362</v>
      </c>
      <c r="L20" s="267">
        <f>'Unit rate charges'!L217</f>
        <v>15.643713156960505</v>
      </c>
      <c r="M20" s="267">
        <f>'Unit rate charges'!M217</f>
        <v>15.643713156960505</v>
      </c>
      <c r="N20" s="267">
        <f>'Unit rate charges'!N217</f>
        <v>11.384637460198654</v>
      </c>
      <c r="O20" s="267">
        <f>'Unit rate charges'!O217</f>
        <v>7.6484023631109093</v>
      </c>
      <c r="P20" s="267">
        <f>'Unit rate charges'!P217</f>
        <v>5.6734548696497598</v>
      </c>
      <c r="Q20" s="267">
        <f>'Unit rate charges'!Q217</f>
        <v>44.561081557362407</v>
      </c>
      <c r="R20" s="267">
        <f>'Unit rate charges'!R217</f>
        <v>-10.053713294760563</v>
      </c>
      <c r="S20" s="267">
        <f>'Unit rate charges'!S217</f>
        <v>-9.0847029472716692</v>
      </c>
      <c r="T20" s="267">
        <f>'Unit rate charges'!T217</f>
        <v>-10.053713294760563</v>
      </c>
      <c r="U20" s="267">
        <f>'Unit rate charges'!U217</f>
        <v>-10.053713294760563</v>
      </c>
      <c r="V20" s="267">
        <f>'Unit rate charges'!V217</f>
        <v>-9.0847029472716692</v>
      </c>
      <c r="W20" s="267">
        <f>'Unit rate charges'!W217</f>
        <v>-9.0847029472716692</v>
      </c>
      <c r="X20" s="267">
        <f>'Unit rate charges'!X217</f>
        <v>-5.869837899024259</v>
      </c>
      <c r="Y20" s="267">
        <f>'Unit rate charges'!Y217</f>
        <v>-5.869837899024259</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0.70799830063905622</v>
      </c>
      <c r="K21" s="330">
        <f>'Unit rate charges'!K218</f>
        <v>0.70799830063905622</v>
      </c>
      <c r="L21" s="330">
        <f>'Unit rate charges'!L218</f>
        <v>0.6767051278180265</v>
      </c>
      <c r="M21" s="330">
        <f>'Unit rate charges'!M218</f>
        <v>0.6767051278180265</v>
      </c>
      <c r="N21" s="330">
        <f>'Unit rate charges'!N218</f>
        <v>0.4436298488758792</v>
      </c>
      <c r="O21" s="330">
        <f>'Unit rate charges'!O218</f>
        <v>0.22555511548029727</v>
      </c>
      <c r="P21" s="330">
        <f>'Unit rate charges'!P218</f>
        <v>0.11971533762689837</v>
      </c>
      <c r="Q21" s="330">
        <f>'Unit rate charges'!Q218</f>
        <v>1.9431458704659255</v>
      </c>
      <c r="R21" s="330">
        <f>'Unit rate charges'!R218</f>
        <v>-0.43489670718934381</v>
      </c>
      <c r="S21" s="330">
        <f>'Unit rate charges'!S218</f>
        <v>-0.36976412210743581</v>
      </c>
      <c r="T21" s="330">
        <f>'Unit rate charges'!T218</f>
        <v>-0.43489670718934381</v>
      </c>
      <c r="U21" s="330">
        <f>'Unit rate charges'!U218</f>
        <v>-0.43489670718934381</v>
      </c>
      <c r="V21" s="330">
        <f>'Unit rate charges'!V218</f>
        <v>-0.36976412210743581</v>
      </c>
      <c r="W21" s="330">
        <f>'Unit rate charges'!W218</f>
        <v>-0.36976412210743581</v>
      </c>
      <c r="X21" s="330">
        <f>'Unit rate charges'!X218</f>
        <v>-0.15459940836612659</v>
      </c>
      <c r="Y21" s="330">
        <f>'Unit rate charges'!Y218</f>
        <v>-0.15459940836612659</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4.3875432175124365E-2</v>
      </c>
      <c r="K22" s="330">
        <f>'Unit rate charges'!K219</f>
        <v>4.3875432175124365E-2</v>
      </c>
      <c r="L22" s="330">
        <f>'Unit rate charges'!L219</f>
        <v>4.1936159890975898E-2</v>
      </c>
      <c r="M22" s="330">
        <f>'Unit rate charges'!M219</f>
        <v>4.1936159890975898E-2</v>
      </c>
      <c r="N22" s="330">
        <f>'Unit rate charges'!N219</f>
        <v>2.6230593524101148E-2</v>
      </c>
      <c r="O22" s="330">
        <f>'Unit rate charges'!O219</f>
        <v>1.1257883539096961E-2</v>
      </c>
      <c r="P22" s="330">
        <f>'Unit rate charges'!P219</f>
        <v>4.18112846454303E-3</v>
      </c>
      <c r="Q22" s="330">
        <f>'Unit rate charges'!Q219</f>
        <v>1.1785100172537253</v>
      </c>
      <c r="R22" s="330">
        <f>'Unit rate charges'!R219</f>
        <v>-2.6951026524001193E-2</v>
      </c>
      <c r="S22" s="330">
        <f>'Unit rate charges'!S219</f>
        <v>-2.2314966710835507E-2</v>
      </c>
      <c r="T22" s="330">
        <f>'Unit rate charges'!T219</f>
        <v>-2.6951026524001193E-2</v>
      </c>
      <c r="U22" s="330">
        <f>'Unit rate charges'!U219</f>
        <v>-2.6951026524001193E-2</v>
      </c>
      <c r="V22" s="330">
        <f>'Unit rate charges'!V219</f>
        <v>-2.2314966710835507E-2</v>
      </c>
      <c r="W22" s="330">
        <f>'Unit rate charges'!W219</f>
        <v>-2.2314966710835507E-2</v>
      </c>
      <c r="X22" s="330">
        <f>'Unit rate charges'!X219</f>
        <v>-7.0239350386525051E-3</v>
      </c>
      <c r="Y22" s="330">
        <f>'Unit rate charges'!Y219</f>
        <v>-7.0239350386525051E-3</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6.6232871541071621</v>
      </c>
      <c r="K23" s="114">
        <f>'Fixed charges'!K161</f>
        <v>0</v>
      </c>
      <c r="L23" s="114">
        <f>'Fixed charges'!L161</f>
        <v>11.919448131971649</v>
      </c>
      <c r="M23" s="114">
        <f>'Fixed charges'!M161</f>
        <v>0</v>
      </c>
      <c r="N23" s="114">
        <f>'Fixed charges'!N161</f>
        <v>16.035423784337791</v>
      </c>
      <c r="O23" s="114">
        <f>'Fixed charges'!O161</f>
        <v>12.517371490661541</v>
      </c>
      <c r="P23" s="114">
        <f>'Fixed charges'!P161</f>
        <v>115.55831635070064</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72.321326791768456</v>
      </c>
      <c r="Y23" s="114">
        <f>'Fixed charges'!Y161</f>
        <v>72.321326791768456</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4.7278690687196363</v>
      </c>
      <c r="O24" s="114">
        <f>'Capacity charges'!O256</f>
        <v>4.3094825645045738</v>
      </c>
      <c r="P24" s="114">
        <f>'Capacity charges'!P256</f>
        <v>3.7214342454622487</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9.3770333222126308</v>
      </c>
      <c r="O25" s="115">
        <f>'Capacity charges'!O257</f>
        <v>7.8553507758890753</v>
      </c>
      <c r="P25" s="115">
        <f>'Capacity charges'!P257</f>
        <v>7.7883171762152408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0.12545608148740342</v>
      </c>
      <c r="O26" s="272">
        <f>'Reactive power charges'!O250</f>
        <v>8.2070902819521341E-2</v>
      </c>
      <c r="P26" s="272">
        <f>'Reactive power charges'!P250</f>
        <v>5.3485965265081932E-2</v>
      </c>
      <c r="Q26" s="272">
        <f>'Reactive power charges'!Q250</f>
        <v>0</v>
      </c>
      <c r="R26" s="272">
        <f>'Reactive power charges'!R250</f>
        <v>0</v>
      </c>
      <c r="S26" s="272">
        <f>'Reactive power charges'!S250</f>
        <v>0</v>
      </c>
      <c r="T26" s="272">
        <f>'Reactive power charges'!T250</f>
        <v>0.1334719125368363</v>
      </c>
      <c r="U26" s="272">
        <f>'Reactive power charges'!U250</f>
        <v>0</v>
      </c>
      <c r="V26" s="272">
        <f>'Reactive power charges'!V250</f>
        <v>0.10519333175108384</v>
      </c>
      <c r="W26" s="272">
        <f>'Reactive power charges'!W250</f>
        <v>0</v>
      </c>
      <c r="X26" s="272">
        <f>'Reactive power charges'!X250</f>
        <v>8.0654496683203153E-2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0.37170612455011998</v>
      </c>
      <c r="K29" s="327">
        <f>'SoLR &amp; bad debt adders'!K51</f>
        <v>0</v>
      </c>
      <c r="L29" s="327">
        <f>'SoLR &amp; bad debt adders'!L51</f>
        <v>0.26916985784821112</v>
      </c>
      <c r="M29" s="327">
        <f>'SoLR &amp; bad debt adders'!M51</f>
        <v>0</v>
      </c>
      <c r="N29" s="327">
        <f>'SoLR &amp; bad debt adders'!N51</f>
        <v>0.26916985784821112</v>
      </c>
      <c r="O29" s="327">
        <f>'SoLR &amp; bad debt adders'!O51</f>
        <v>0.26916985784821112</v>
      </c>
      <c r="P29" s="327">
        <f>'SoLR &amp; bad debt adders'!P51</f>
        <v>0.26916985784821112</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16.367132264130362</v>
      </c>
      <c r="K40" s="263">
        <f t="shared" si="0"/>
        <v>16.367132264130362</v>
      </c>
      <c r="L40" s="263">
        <f t="shared" si="0"/>
        <v>15.643713156960505</v>
      </c>
      <c r="M40" s="263">
        <f t="shared" si="0"/>
        <v>15.643713156960505</v>
      </c>
      <c r="N40" s="263">
        <f t="shared" si="0"/>
        <v>15.643713156960505</v>
      </c>
      <c r="O40" s="263">
        <f t="shared" si="0"/>
        <v>15.643713156960505</v>
      </c>
      <c r="P40" s="263">
        <f t="shared" si="0"/>
        <v>15.643713156960505</v>
      </c>
      <c r="Q40" s="263">
        <f t="shared" si="0"/>
        <v>15.643713156960505</v>
      </c>
      <c r="R40" s="263">
        <f t="shared" si="0"/>
        <v>11.384637460198654</v>
      </c>
      <c r="S40" s="263">
        <f t="shared" si="0"/>
        <v>11.384637460198654</v>
      </c>
      <c r="T40" s="263">
        <f t="shared" si="0"/>
        <v>11.384637460198654</v>
      </c>
      <c r="U40" s="263">
        <f t="shared" si="0"/>
        <v>11.384637460198654</v>
      </c>
      <c r="V40" s="263">
        <f t="shared" si="0"/>
        <v>11.384637460198654</v>
      </c>
      <c r="W40" s="263">
        <f t="shared" si="0"/>
        <v>7.6484023631109093</v>
      </c>
      <c r="X40" s="263">
        <f t="shared" si="0"/>
        <v>7.6484023631109093</v>
      </c>
      <c r="Y40" s="263">
        <f t="shared" si="0"/>
        <v>7.6484023631109093</v>
      </c>
      <c r="Z40" s="263">
        <f t="shared" si="0"/>
        <v>7.6484023631109093</v>
      </c>
      <c r="AA40" s="263">
        <f t="shared" si="0"/>
        <v>7.6484023631109093</v>
      </c>
      <c r="AB40" s="263">
        <f t="shared" si="0"/>
        <v>5.6734548696497598</v>
      </c>
      <c r="AC40" s="263">
        <f t="shared" si="0"/>
        <v>5.6734548696497598</v>
      </c>
      <c r="AD40" s="263">
        <f t="shared" si="0"/>
        <v>5.6734548696497598</v>
      </c>
      <c r="AE40" s="263">
        <f t="shared" si="0"/>
        <v>5.6734548696497598</v>
      </c>
      <c r="AF40" s="263">
        <f t="shared" si="0"/>
        <v>5.6734548696497598</v>
      </c>
      <c r="AG40" s="263">
        <f t="shared" si="0"/>
        <v>44.561081557362407</v>
      </c>
      <c r="AH40" s="263">
        <f t="shared" si="0"/>
        <v>-10.053713294760563</v>
      </c>
      <c r="AI40" s="263">
        <f t="shared" si="0"/>
        <v>-9.0847029472716692</v>
      </c>
      <c r="AJ40" s="263">
        <f t="shared" si="0"/>
        <v>-10.053713294760563</v>
      </c>
      <c r="AK40" s="263">
        <f t="shared" si="0"/>
        <v>-10.053713294760563</v>
      </c>
      <c r="AL40" s="263">
        <f t="shared" si="0"/>
        <v>-9.0847029472716692</v>
      </c>
      <c r="AM40" s="263">
        <f t="shared" si="0"/>
        <v>-9.0847029472716692</v>
      </c>
      <c r="AN40" s="263">
        <f t="shared" si="0"/>
        <v>-5.869837899024259</v>
      </c>
      <c r="AO40" s="263">
        <f t="shared" si="0"/>
        <v>-5.869837899024259</v>
      </c>
      <c r="AP40" s="256"/>
      <c r="AQ40" s="256"/>
    </row>
    <row r="41" spans="1:43" x14ac:dyDescent="0.25">
      <c r="D41"/>
      <c r="E41" s="78"/>
      <c r="F41" t="s">
        <v>157</v>
      </c>
      <c r="G41" t="s">
        <v>269</v>
      </c>
      <c r="H41" s="256"/>
      <c r="I41" s="256"/>
      <c r="J41" s="264">
        <f t="shared" ref="J41:AO41" si="1">INDEX($J21:$Y21,J$37)</f>
        <v>0.70799830063905622</v>
      </c>
      <c r="K41" s="264">
        <f t="shared" si="1"/>
        <v>0.70799830063905622</v>
      </c>
      <c r="L41" s="264">
        <f t="shared" si="1"/>
        <v>0.6767051278180265</v>
      </c>
      <c r="M41" s="264">
        <f t="shared" si="1"/>
        <v>0.6767051278180265</v>
      </c>
      <c r="N41" s="264">
        <f t="shared" si="1"/>
        <v>0.6767051278180265</v>
      </c>
      <c r="O41" s="264">
        <f t="shared" si="1"/>
        <v>0.6767051278180265</v>
      </c>
      <c r="P41" s="264">
        <f t="shared" si="1"/>
        <v>0.6767051278180265</v>
      </c>
      <c r="Q41" s="264">
        <f t="shared" si="1"/>
        <v>0.6767051278180265</v>
      </c>
      <c r="R41" s="264">
        <f t="shared" si="1"/>
        <v>0.4436298488758792</v>
      </c>
      <c r="S41" s="264">
        <f t="shared" si="1"/>
        <v>0.4436298488758792</v>
      </c>
      <c r="T41" s="264">
        <f t="shared" si="1"/>
        <v>0.4436298488758792</v>
      </c>
      <c r="U41" s="264">
        <f t="shared" si="1"/>
        <v>0.4436298488758792</v>
      </c>
      <c r="V41" s="264">
        <f t="shared" si="1"/>
        <v>0.4436298488758792</v>
      </c>
      <c r="W41" s="264">
        <f t="shared" si="1"/>
        <v>0.22555511548029727</v>
      </c>
      <c r="X41" s="264">
        <f t="shared" si="1"/>
        <v>0.22555511548029727</v>
      </c>
      <c r="Y41" s="264">
        <f t="shared" si="1"/>
        <v>0.22555511548029727</v>
      </c>
      <c r="Z41" s="264">
        <f t="shared" si="1"/>
        <v>0.22555511548029727</v>
      </c>
      <c r="AA41" s="264">
        <f t="shared" si="1"/>
        <v>0.22555511548029727</v>
      </c>
      <c r="AB41" s="264">
        <f t="shared" si="1"/>
        <v>0.11971533762689837</v>
      </c>
      <c r="AC41" s="264">
        <f t="shared" si="1"/>
        <v>0.11971533762689837</v>
      </c>
      <c r="AD41" s="264">
        <f t="shared" si="1"/>
        <v>0.11971533762689837</v>
      </c>
      <c r="AE41" s="264">
        <f t="shared" si="1"/>
        <v>0.11971533762689837</v>
      </c>
      <c r="AF41" s="264">
        <f t="shared" si="1"/>
        <v>0.11971533762689837</v>
      </c>
      <c r="AG41" s="264">
        <f t="shared" si="1"/>
        <v>1.9431458704659255</v>
      </c>
      <c r="AH41" s="264">
        <f t="shared" si="1"/>
        <v>-0.43489670718934381</v>
      </c>
      <c r="AI41" s="264">
        <f t="shared" si="1"/>
        <v>-0.36976412210743581</v>
      </c>
      <c r="AJ41" s="264">
        <f t="shared" si="1"/>
        <v>-0.43489670718934381</v>
      </c>
      <c r="AK41" s="264">
        <f t="shared" si="1"/>
        <v>-0.43489670718934381</v>
      </c>
      <c r="AL41" s="264">
        <f t="shared" si="1"/>
        <v>-0.36976412210743581</v>
      </c>
      <c r="AM41" s="264">
        <f t="shared" si="1"/>
        <v>-0.36976412210743581</v>
      </c>
      <c r="AN41" s="264">
        <f t="shared" si="1"/>
        <v>-0.15459940836612659</v>
      </c>
      <c r="AO41" s="264">
        <f t="shared" si="1"/>
        <v>-0.15459940836612659</v>
      </c>
      <c r="AP41" s="256"/>
      <c r="AQ41" s="256"/>
    </row>
    <row r="42" spans="1:43" x14ac:dyDescent="0.25">
      <c r="D42"/>
      <c r="E42" s="78"/>
      <c r="F42" t="s">
        <v>158</v>
      </c>
      <c r="G42" t="s">
        <v>269</v>
      </c>
      <c r="H42" s="256"/>
      <c r="I42" s="256"/>
      <c r="J42" s="264">
        <f t="shared" ref="J42:AO42" si="2">INDEX($J22:$Y22,J$37)</f>
        <v>4.3875432175124365E-2</v>
      </c>
      <c r="K42" s="264">
        <f t="shared" si="2"/>
        <v>4.3875432175124365E-2</v>
      </c>
      <c r="L42" s="264">
        <f t="shared" si="2"/>
        <v>4.1936159890975898E-2</v>
      </c>
      <c r="M42" s="264">
        <f t="shared" si="2"/>
        <v>4.1936159890975898E-2</v>
      </c>
      <c r="N42" s="264">
        <f t="shared" si="2"/>
        <v>4.1936159890975898E-2</v>
      </c>
      <c r="O42" s="264">
        <f t="shared" si="2"/>
        <v>4.1936159890975898E-2</v>
      </c>
      <c r="P42" s="264">
        <f t="shared" si="2"/>
        <v>4.1936159890975898E-2</v>
      </c>
      <c r="Q42" s="264">
        <f t="shared" si="2"/>
        <v>4.1936159890975898E-2</v>
      </c>
      <c r="R42" s="264">
        <f t="shared" si="2"/>
        <v>2.6230593524101148E-2</v>
      </c>
      <c r="S42" s="264">
        <f t="shared" si="2"/>
        <v>2.6230593524101148E-2</v>
      </c>
      <c r="T42" s="264">
        <f t="shared" si="2"/>
        <v>2.6230593524101148E-2</v>
      </c>
      <c r="U42" s="264">
        <f t="shared" si="2"/>
        <v>2.6230593524101148E-2</v>
      </c>
      <c r="V42" s="264">
        <f t="shared" si="2"/>
        <v>2.6230593524101148E-2</v>
      </c>
      <c r="W42" s="264">
        <f t="shared" si="2"/>
        <v>1.1257883539096961E-2</v>
      </c>
      <c r="X42" s="264">
        <f t="shared" si="2"/>
        <v>1.1257883539096961E-2</v>
      </c>
      <c r="Y42" s="264">
        <f t="shared" si="2"/>
        <v>1.1257883539096961E-2</v>
      </c>
      <c r="Z42" s="264">
        <f t="shared" si="2"/>
        <v>1.1257883539096961E-2</v>
      </c>
      <c r="AA42" s="264">
        <f t="shared" si="2"/>
        <v>1.1257883539096961E-2</v>
      </c>
      <c r="AB42" s="264">
        <f t="shared" si="2"/>
        <v>4.18112846454303E-3</v>
      </c>
      <c r="AC42" s="264">
        <f t="shared" si="2"/>
        <v>4.18112846454303E-3</v>
      </c>
      <c r="AD42" s="264">
        <f t="shared" si="2"/>
        <v>4.18112846454303E-3</v>
      </c>
      <c r="AE42" s="264">
        <f t="shared" si="2"/>
        <v>4.18112846454303E-3</v>
      </c>
      <c r="AF42" s="264">
        <f t="shared" si="2"/>
        <v>4.18112846454303E-3</v>
      </c>
      <c r="AG42" s="264">
        <f t="shared" si="2"/>
        <v>1.1785100172537253</v>
      </c>
      <c r="AH42" s="264">
        <f t="shared" si="2"/>
        <v>-2.6951026524001193E-2</v>
      </c>
      <c r="AI42" s="264">
        <f t="shared" si="2"/>
        <v>-2.2314966710835507E-2</v>
      </c>
      <c r="AJ42" s="264">
        <f t="shared" si="2"/>
        <v>-2.6951026524001193E-2</v>
      </c>
      <c r="AK42" s="264">
        <f t="shared" si="2"/>
        <v>-2.6951026524001193E-2</v>
      </c>
      <c r="AL42" s="264">
        <f t="shared" si="2"/>
        <v>-2.2314966710835507E-2</v>
      </c>
      <c r="AM42" s="264">
        <f t="shared" si="2"/>
        <v>-2.2314966710835507E-2</v>
      </c>
      <c r="AN42" s="264">
        <f t="shared" si="2"/>
        <v>-7.0239350386525051E-3</v>
      </c>
      <c r="AO42" s="264">
        <f t="shared" si="2"/>
        <v>-7.0239350386525051E-3</v>
      </c>
      <c r="AP42" s="256"/>
      <c r="AQ42" s="256"/>
    </row>
    <row r="43" spans="1:43" x14ac:dyDescent="0.25">
      <c r="D43"/>
      <c r="E43" s="78"/>
      <c r="F43" t="s">
        <v>159</v>
      </c>
      <c r="G43" t="s">
        <v>270</v>
      </c>
      <c r="J43" s="189">
        <f t="shared" ref="J43:AO43" si="3">INDEX($J23:$Y23,J$37)</f>
        <v>6.6232871541071621</v>
      </c>
      <c r="K43" s="189">
        <f t="shared" si="3"/>
        <v>0</v>
      </c>
      <c r="L43" s="189">
        <f t="shared" si="3"/>
        <v>11.919448131971649</v>
      </c>
      <c r="M43" s="189">
        <f t="shared" si="3"/>
        <v>11.919448131971649</v>
      </c>
      <c r="N43" s="189">
        <f t="shared" si="3"/>
        <v>11.919448131971649</v>
      </c>
      <c r="O43" s="189">
        <f t="shared" si="3"/>
        <v>11.919448131971649</v>
      </c>
      <c r="P43" s="189">
        <f t="shared" si="3"/>
        <v>11.919448131971649</v>
      </c>
      <c r="Q43" s="189">
        <f t="shared" si="3"/>
        <v>0</v>
      </c>
      <c r="R43" s="189">
        <f t="shared" si="3"/>
        <v>16.035423784337791</v>
      </c>
      <c r="S43" s="189">
        <f t="shared" si="3"/>
        <v>16.035423784337791</v>
      </c>
      <c r="T43" s="189">
        <f t="shared" si="3"/>
        <v>16.035423784337791</v>
      </c>
      <c r="U43" s="189">
        <f t="shared" si="3"/>
        <v>16.035423784337791</v>
      </c>
      <c r="V43" s="189">
        <f t="shared" si="3"/>
        <v>16.035423784337791</v>
      </c>
      <c r="W43" s="189">
        <f t="shared" si="3"/>
        <v>12.517371490661541</v>
      </c>
      <c r="X43" s="189">
        <f t="shared" si="3"/>
        <v>12.517371490661541</v>
      </c>
      <c r="Y43" s="189">
        <f t="shared" si="3"/>
        <v>12.517371490661541</v>
      </c>
      <c r="Z43" s="189">
        <f t="shared" si="3"/>
        <v>12.517371490661541</v>
      </c>
      <c r="AA43" s="189">
        <f t="shared" si="3"/>
        <v>12.517371490661541</v>
      </c>
      <c r="AB43" s="189">
        <f t="shared" si="3"/>
        <v>115.55831635070064</v>
      </c>
      <c r="AC43" s="189">
        <f t="shared" si="3"/>
        <v>115.55831635070064</v>
      </c>
      <c r="AD43" s="189">
        <f t="shared" si="3"/>
        <v>115.55831635070064</v>
      </c>
      <c r="AE43" s="189">
        <f t="shared" si="3"/>
        <v>115.55831635070064</v>
      </c>
      <c r="AF43" s="189">
        <f t="shared" si="3"/>
        <v>115.55831635070064</v>
      </c>
      <c r="AG43" s="189">
        <f t="shared" si="3"/>
        <v>0</v>
      </c>
      <c r="AH43" s="189">
        <f t="shared" si="3"/>
        <v>0</v>
      </c>
      <c r="AI43" s="189">
        <f t="shared" si="3"/>
        <v>0</v>
      </c>
      <c r="AJ43" s="189">
        <f t="shared" si="3"/>
        <v>0</v>
      </c>
      <c r="AK43" s="189">
        <f t="shared" si="3"/>
        <v>0</v>
      </c>
      <c r="AL43" s="189">
        <f t="shared" si="3"/>
        <v>0</v>
      </c>
      <c r="AM43" s="189">
        <f t="shared" si="3"/>
        <v>0</v>
      </c>
      <c r="AN43" s="189">
        <f t="shared" si="3"/>
        <v>72.321326791768456</v>
      </c>
      <c r="AO43" s="189">
        <f t="shared" si="3"/>
        <v>72.321326791768456</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4.7278690687196363</v>
      </c>
      <c r="S44" s="189">
        <f t="shared" si="4"/>
        <v>4.7278690687196363</v>
      </c>
      <c r="T44" s="189">
        <f t="shared" si="4"/>
        <v>4.7278690687196363</v>
      </c>
      <c r="U44" s="189">
        <f t="shared" si="4"/>
        <v>4.7278690687196363</v>
      </c>
      <c r="V44" s="189">
        <f t="shared" si="4"/>
        <v>4.7278690687196363</v>
      </c>
      <c r="W44" s="189">
        <f t="shared" si="4"/>
        <v>4.3094825645045738</v>
      </c>
      <c r="X44" s="189">
        <f t="shared" si="4"/>
        <v>4.3094825645045738</v>
      </c>
      <c r="Y44" s="189">
        <f t="shared" si="4"/>
        <v>4.3094825645045738</v>
      </c>
      <c r="Z44" s="189">
        <f t="shared" si="4"/>
        <v>4.3094825645045738</v>
      </c>
      <c r="AA44" s="189">
        <f t="shared" si="4"/>
        <v>4.3094825645045738</v>
      </c>
      <c r="AB44" s="189">
        <f t="shared" si="4"/>
        <v>3.7214342454622487</v>
      </c>
      <c r="AC44" s="189">
        <f t="shared" si="4"/>
        <v>3.7214342454622487</v>
      </c>
      <c r="AD44" s="189">
        <f t="shared" si="4"/>
        <v>3.7214342454622487</v>
      </c>
      <c r="AE44" s="189">
        <f t="shared" si="4"/>
        <v>3.7214342454622487</v>
      </c>
      <c r="AF44" s="189">
        <f t="shared" si="4"/>
        <v>3.7214342454622487</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9.3770333222126308</v>
      </c>
      <c r="S45" s="189">
        <f t="shared" si="5"/>
        <v>9.3770333222126308</v>
      </c>
      <c r="T45" s="189">
        <f t="shared" si="5"/>
        <v>9.3770333222126308</v>
      </c>
      <c r="U45" s="189">
        <f t="shared" si="5"/>
        <v>9.3770333222126308</v>
      </c>
      <c r="V45" s="189">
        <f t="shared" si="5"/>
        <v>9.3770333222126308</v>
      </c>
      <c r="W45" s="189">
        <f t="shared" si="5"/>
        <v>7.8553507758890753</v>
      </c>
      <c r="X45" s="189">
        <f t="shared" si="5"/>
        <v>7.8553507758890753</v>
      </c>
      <c r="Y45" s="189">
        <f t="shared" si="5"/>
        <v>7.8553507758890753</v>
      </c>
      <c r="Z45" s="189">
        <f t="shared" si="5"/>
        <v>7.8553507758890753</v>
      </c>
      <c r="AA45" s="189">
        <f t="shared" si="5"/>
        <v>7.8553507758890753</v>
      </c>
      <c r="AB45" s="189">
        <f t="shared" si="5"/>
        <v>7.7883171762152408</v>
      </c>
      <c r="AC45" s="189">
        <f t="shared" si="5"/>
        <v>7.7883171762152408</v>
      </c>
      <c r="AD45" s="189">
        <f t="shared" si="5"/>
        <v>7.7883171762152408</v>
      </c>
      <c r="AE45" s="189">
        <f t="shared" si="5"/>
        <v>7.7883171762152408</v>
      </c>
      <c r="AF45" s="189">
        <f t="shared" si="5"/>
        <v>7.7883171762152408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0.12545608148740342</v>
      </c>
      <c r="S46" s="265">
        <f t="shared" si="6"/>
        <v>0.12545608148740342</v>
      </c>
      <c r="T46" s="265">
        <f t="shared" si="6"/>
        <v>0.12545608148740342</v>
      </c>
      <c r="U46" s="265">
        <f t="shared" si="6"/>
        <v>0.12545608148740342</v>
      </c>
      <c r="V46" s="265">
        <f t="shared" si="6"/>
        <v>0.12545608148740342</v>
      </c>
      <c r="W46" s="265">
        <f t="shared" si="6"/>
        <v>8.2070902819521341E-2</v>
      </c>
      <c r="X46" s="265">
        <f t="shared" si="6"/>
        <v>8.2070902819521341E-2</v>
      </c>
      <c r="Y46" s="265">
        <f t="shared" si="6"/>
        <v>8.2070902819521341E-2</v>
      </c>
      <c r="Z46" s="265">
        <f t="shared" si="6"/>
        <v>8.2070902819521341E-2</v>
      </c>
      <c r="AA46" s="265">
        <f t="shared" si="6"/>
        <v>8.2070902819521341E-2</v>
      </c>
      <c r="AB46" s="265">
        <f t="shared" si="6"/>
        <v>5.3485965265081932E-2</v>
      </c>
      <c r="AC46" s="265">
        <f t="shared" si="6"/>
        <v>5.3485965265081932E-2</v>
      </c>
      <c r="AD46" s="265">
        <f t="shared" si="6"/>
        <v>5.3485965265081932E-2</v>
      </c>
      <c r="AE46" s="265">
        <f t="shared" si="6"/>
        <v>5.3485965265081932E-2</v>
      </c>
      <c r="AF46" s="265">
        <f t="shared" si="6"/>
        <v>5.3485965265081932E-2</v>
      </c>
      <c r="AG46" s="265">
        <f t="shared" si="6"/>
        <v>0</v>
      </c>
      <c r="AH46" s="265">
        <f t="shared" si="6"/>
        <v>0</v>
      </c>
      <c r="AI46" s="265">
        <f t="shared" si="6"/>
        <v>0</v>
      </c>
      <c r="AJ46" s="265">
        <f t="shared" si="6"/>
        <v>0.1334719125368363</v>
      </c>
      <c r="AK46" s="265">
        <f t="shared" si="6"/>
        <v>0</v>
      </c>
      <c r="AL46" s="265">
        <f t="shared" si="6"/>
        <v>0.10519333175108384</v>
      </c>
      <c r="AM46" s="265">
        <f t="shared" si="6"/>
        <v>0</v>
      </c>
      <c r="AN46" s="265">
        <f t="shared" si="6"/>
        <v>8.0654496683203153E-2</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0.37170612455011998</v>
      </c>
      <c r="K48" s="189">
        <f t="shared" ref="K48:AO48" si="7">INDEX($J29:$Y29,K$37)</f>
        <v>0</v>
      </c>
      <c r="L48" s="189">
        <f t="shared" si="7"/>
        <v>0.26916985784821112</v>
      </c>
      <c r="M48" s="189">
        <f t="shared" si="7"/>
        <v>0.26916985784821112</v>
      </c>
      <c r="N48" s="189">
        <f t="shared" si="7"/>
        <v>0.26916985784821112</v>
      </c>
      <c r="O48" s="189">
        <f t="shared" si="7"/>
        <v>0.26916985784821112</v>
      </c>
      <c r="P48" s="189">
        <f t="shared" si="7"/>
        <v>0.26916985784821112</v>
      </c>
      <c r="Q48" s="189">
        <f t="shared" si="7"/>
        <v>0</v>
      </c>
      <c r="R48" s="189">
        <f t="shared" si="7"/>
        <v>0.26916985784821112</v>
      </c>
      <c r="S48" s="189">
        <f t="shared" si="7"/>
        <v>0.26916985784821112</v>
      </c>
      <c r="T48" s="189">
        <f t="shared" si="7"/>
        <v>0.26916985784821112</v>
      </c>
      <c r="U48" s="189">
        <f t="shared" si="7"/>
        <v>0.26916985784821112</v>
      </c>
      <c r="V48" s="189">
        <f t="shared" si="7"/>
        <v>0.26916985784821112</v>
      </c>
      <c r="W48" s="189">
        <f t="shared" si="7"/>
        <v>0.26916985784821112</v>
      </c>
      <c r="X48" s="189">
        <f t="shared" si="7"/>
        <v>0.26916985784821112</v>
      </c>
      <c r="Y48" s="189">
        <f t="shared" si="7"/>
        <v>0.26916985784821112</v>
      </c>
      <c r="Z48" s="189">
        <f t="shared" si="7"/>
        <v>0.26916985784821112</v>
      </c>
      <c r="AA48" s="189">
        <f t="shared" si="7"/>
        <v>0.26916985784821112</v>
      </c>
      <c r="AB48" s="189">
        <f t="shared" si="7"/>
        <v>0.26916985784821112</v>
      </c>
      <c r="AC48" s="189">
        <f t="shared" si="7"/>
        <v>0.26916985784821112</v>
      </c>
      <c r="AD48" s="189">
        <f t="shared" si="7"/>
        <v>0.26916985784821112</v>
      </c>
      <c r="AE48" s="189">
        <f t="shared" si="7"/>
        <v>0.26916985784821112</v>
      </c>
      <c r="AF48" s="189">
        <f t="shared" si="7"/>
        <v>0.26916985784821112</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436266.94082241307</v>
      </c>
      <c r="K53" s="183">
        <f>INDEX('Volume adjustments'!$J$481:$Y$521, K$36 + 1 + $H53*$H$59, K$37)</f>
        <v>49.516470613199665</v>
      </c>
      <c r="L53" s="183">
        <f>INDEX('Volume adjustments'!$J$481:$Y$521, L$36 + 1 + $H53*$H$59, L$37)</f>
        <v>2.2653105506058711</v>
      </c>
      <c r="M53" s="183">
        <f>INDEX('Volume adjustments'!$J$481:$Y$521, M$36 + 1 + $H53*$H$59, M$37)</f>
        <v>6075.4921681845308</v>
      </c>
      <c r="N53" s="183">
        <f>INDEX('Volume adjustments'!$J$481:$Y$521, N$36 + 1 + $H53*$H$59, N$37)</f>
        <v>24302.017212672254</v>
      </c>
      <c r="O53" s="183">
        <f>INDEX('Volume adjustments'!$J$481:$Y$521, O$36 + 1 + $H53*$H$59, O$37)</f>
        <v>23935.725545324774</v>
      </c>
      <c r="P53" s="183">
        <f>INDEX('Volume adjustments'!$J$481:$Y$521, P$36 + 1 + $H53*$H$59, P$37)</f>
        <v>79461.406645721348</v>
      </c>
      <c r="Q53" s="183">
        <f>INDEX('Volume adjustments'!$J$481:$Y$521, Q$36 + 1 + $H53*$H$59, Q$37)</f>
        <v>34.527502914857799</v>
      </c>
      <c r="R53" s="183">
        <f>INDEX('Volume adjustments'!$J$481:$Y$521, R$36 + 1 + $H53*$H$59, R$37)</f>
        <v>114.3487610240113</v>
      </c>
      <c r="S53" s="183">
        <f>INDEX('Volume adjustments'!$J$481:$Y$521, S$36 + 1 + $H53*$H$59, S$37)</f>
        <v>26955.264193387655</v>
      </c>
      <c r="T53" s="183">
        <f>INDEX('Volume adjustments'!$J$481:$Y$521, T$36 + 1 + $H53*$H$59, T$37)</f>
        <v>30951.013982957273</v>
      </c>
      <c r="U53" s="183">
        <f>INDEX('Volume adjustments'!$J$481:$Y$521, U$36 + 1 + $H53*$H$59, U$37)</f>
        <v>15456.463651519116</v>
      </c>
      <c r="V53" s="183">
        <f>INDEX('Volume adjustments'!$J$481:$Y$521, V$36 + 1 + $H53*$H$59, V$37)</f>
        <v>18343.508866546392</v>
      </c>
      <c r="W53" s="183">
        <f>INDEX('Volume adjustments'!$J$481:$Y$521, W$36 + 1 + $H53*$H$59, W$37)</f>
        <v>42.824487522038346</v>
      </c>
      <c r="X53" s="183">
        <f>INDEX('Volume adjustments'!$J$481:$Y$521, X$36 + 1 + $H53*$H$59, X$37)</f>
        <v>2767.4827734775422</v>
      </c>
      <c r="Y53" s="183">
        <f>INDEX('Volume adjustments'!$J$481:$Y$521, Y$36 + 1 + $H53*$H$59, Y$37)</f>
        <v>6791.2683303010836</v>
      </c>
      <c r="Z53" s="183">
        <f>INDEX('Volume adjustments'!$J$481:$Y$521, Z$36 + 1 + $H53*$H$59, Z$37)</f>
        <v>6954.2973846802042</v>
      </c>
      <c r="AA53" s="183">
        <f>INDEX('Volume adjustments'!$J$481:$Y$521, AA$36 + 1 + $H53*$H$59, AA$37)</f>
        <v>28710.94605611929</v>
      </c>
      <c r="AB53" s="183">
        <f>INDEX('Volume adjustments'!$J$481:$Y$521, AB$36 + 1 + $H53*$H$59, AB$37)</f>
        <v>406.11855941820221</v>
      </c>
      <c r="AC53" s="183">
        <f>INDEX('Volume adjustments'!$J$481:$Y$521, AC$36 + 1 + $H53*$H$59, AC$37)</f>
        <v>12427.671426059296</v>
      </c>
      <c r="AD53" s="183">
        <f>INDEX('Volume adjustments'!$J$481:$Y$521, AD$36 + 1 + $H53*$H$59, AD$37)</f>
        <v>38231.05129426629</v>
      </c>
      <c r="AE53" s="183">
        <f>INDEX('Volume adjustments'!$J$481:$Y$521, AE$36 + 1 + $H53*$H$59, AE$37)</f>
        <v>26119.281998829654</v>
      </c>
      <c r="AF53" s="183">
        <f>INDEX('Volume adjustments'!$J$481:$Y$521, AF$36 + 1 + $H53*$H$59, AF$37)</f>
        <v>69690.25127329315</v>
      </c>
      <c r="AG53" s="183">
        <f>INDEX('Volume adjustments'!$J$481:$Y$521, AG$36 + 1 + $H53*$H$59, AG$37)</f>
        <v>3264.7412311379549</v>
      </c>
      <c r="AH53" s="183">
        <f>INDEX('Volume adjustments'!$J$481:$Y$521, AH$36 + 1 + $H53*$H$59, AH$37)</f>
        <v>385.61979472489151</v>
      </c>
      <c r="AI53" s="183">
        <f>INDEX('Volume adjustments'!$J$481:$Y$521, AI$36 + 1 + $H53*$H$59, AI$37)</f>
        <v>0</v>
      </c>
      <c r="AJ53" s="183">
        <f>INDEX('Volume adjustments'!$J$481:$Y$521, AJ$36 + 1 + $H53*$H$59, AJ$37)</f>
        <v>3728.3373804901453</v>
      </c>
      <c r="AK53" s="183">
        <f>INDEX('Volume adjustments'!$J$481:$Y$521, AK$36 + 1 + $H53*$H$59, AK$37)</f>
        <v>0</v>
      </c>
      <c r="AL53" s="183">
        <f>INDEX('Volume adjustments'!$J$481:$Y$521, AL$36 + 1 + $H53*$H$59, AL$37)</f>
        <v>989.54984348901553</v>
      </c>
      <c r="AM53" s="183">
        <f>INDEX('Volume adjustments'!$J$481:$Y$521, AM$36 + 1 + $H53*$H$59, AM$37)</f>
        <v>0</v>
      </c>
      <c r="AN53" s="183">
        <f>INDEX('Volume adjustments'!$J$481:$Y$521, AN$36 + 1 + $H53*$H$59, AN$37)</f>
        <v>41105.69179757579</v>
      </c>
      <c r="AO53" s="183">
        <f>INDEX('Volume adjustments'!$J$481:$Y$521, AO$36 + 1 + $H53*$H$59, AO$37)</f>
        <v>0</v>
      </c>
    </row>
    <row r="54" spans="4:41" x14ac:dyDescent="0.25">
      <c r="D54" s="78"/>
      <c r="F54" t="s">
        <v>157</v>
      </c>
      <c r="G54" t="s">
        <v>207</v>
      </c>
      <c r="H54" s="363">
        <v>1</v>
      </c>
      <c r="J54" s="327">
        <f>INDEX('Volume adjustments'!$J$481:$Y$521, J$36 + 1 + $H54*$H$59, J$37)</f>
        <v>2342501.1192728681</v>
      </c>
      <c r="K54" s="327">
        <f>INDEX('Volume adjustments'!$J$481:$Y$521, K$36 + 1 + $H54*$H$59, K$37)</f>
        <v>3650.9029083705209</v>
      </c>
      <c r="L54" s="327">
        <f>INDEX('Volume adjustments'!$J$481:$Y$521, L$36 + 1 + $H54*$H$59, L$37)</f>
        <v>18.320559167638546</v>
      </c>
      <c r="M54" s="327">
        <f>INDEX('Volume adjustments'!$J$481:$Y$521, M$36 + 1 + $H54*$H$59, M$37)</f>
        <v>49074.413197851318</v>
      </c>
      <c r="N54" s="327">
        <f>INDEX('Volume adjustments'!$J$481:$Y$521, N$36 + 1 + $H54*$H$59, N$37)</f>
        <v>196298.13544789562</v>
      </c>
      <c r="O54" s="327">
        <f>INDEX('Volume adjustments'!$J$481:$Y$521, O$36 + 1 + $H54*$H$59, O$37)</f>
        <v>193339.43573580275</v>
      </c>
      <c r="P54" s="327">
        <f>INDEX('Volume adjustments'!$J$481:$Y$521, P$36 + 1 + $H54*$H$59, P$37)</f>
        <v>641844.90645856771</v>
      </c>
      <c r="Q54" s="327">
        <f>INDEX('Volume adjustments'!$J$481:$Y$521, Q$36 + 1 + $H54*$H$59, Q$37)</f>
        <v>2128.0841345166109</v>
      </c>
      <c r="R54" s="327">
        <f>INDEX('Volume adjustments'!$J$481:$Y$521, R$36 + 1 + $H54*$H$59, R$37)</f>
        <v>820.44883773456263</v>
      </c>
      <c r="S54" s="327">
        <f>INDEX('Volume adjustments'!$J$481:$Y$521, S$36 + 1 + $H54*$H$59, S$37)</f>
        <v>193063.65725933923</v>
      </c>
      <c r="T54" s="327">
        <f>INDEX('Volume adjustments'!$J$481:$Y$521, T$36 + 1 + $H54*$H$59, T$37)</f>
        <v>221683.50354505866</v>
      </c>
      <c r="U54" s="327">
        <f>INDEX('Volume adjustments'!$J$481:$Y$521, U$36 + 1 + $H54*$H$59, U$37)</f>
        <v>110705.55345641846</v>
      </c>
      <c r="V54" s="327">
        <f>INDEX('Volume adjustments'!$J$481:$Y$521, V$36 + 1 + $H54*$H$59, V$37)</f>
        <v>131383.75997407295</v>
      </c>
      <c r="W54" s="327">
        <f>INDEX('Volume adjustments'!$J$481:$Y$521, W$36 + 1 + $H54*$H$59, W$37)</f>
        <v>313.32714758308515</v>
      </c>
      <c r="X54" s="327">
        <f>INDEX('Volume adjustments'!$J$481:$Y$521, X$36 + 1 + $H54*$H$59, X$37)</f>
        <v>20090.990391482308</v>
      </c>
      <c r="Y54" s="327">
        <f>INDEX('Volume adjustments'!$J$481:$Y$521, Y$36 + 1 + $H54*$H$59, Y$37)</f>
        <v>49301.889141504827</v>
      </c>
      <c r="Z54" s="327">
        <f>INDEX('Volume adjustments'!$J$481:$Y$521, Z$36 + 1 + $H54*$H$59, Z$37)</f>
        <v>50484.461206351356</v>
      </c>
      <c r="AA54" s="327">
        <f>INDEX('Volume adjustments'!$J$481:$Y$521, AA$36 + 1 + $H54*$H$59, AA$37)</f>
        <v>208431.56160793063</v>
      </c>
      <c r="AB54" s="327">
        <f>INDEX('Volume adjustments'!$J$481:$Y$521, AB$36 + 1 + $H54*$H$59, AB$37)</f>
        <v>2826.9476102438093</v>
      </c>
      <c r="AC54" s="327">
        <f>INDEX('Volume adjustments'!$J$481:$Y$521, AC$36 + 1 + $H54*$H$59, AC$37)</f>
        <v>86522.097918281506</v>
      </c>
      <c r="AD54" s="327">
        <f>INDEX('Volume adjustments'!$J$481:$Y$521, AD$36 + 1 + $H54*$H$59, AD$37)</f>
        <v>266166.02440310939</v>
      </c>
      <c r="AE54" s="327">
        <f>INDEX('Volume adjustments'!$J$481:$Y$521, AE$36 + 1 + $H54*$H$59, AE$37)</f>
        <v>181843.3576491898</v>
      </c>
      <c r="AF54" s="327">
        <f>INDEX('Volume adjustments'!$J$481:$Y$521, AF$36 + 1 + $H54*$H$59, AF$37)</f>
        <v>485186.12101483997</v>
      </c>
      <c r="AG54" s="327">
        <f>INDEX('Volume adjustments'!$J$481:$Y$521, AG$36 + 1 + $H54*$H$59, AG$37)</f>
        <v>35248.833936645067</v>
      </c>
      <c r="AH54" s="327">
        <f>INDEX('Volume adjustments'!$J$481:$Y$521, AH$36 + 1 + $H54*$H$59, AH$37)</f>
        <v>3399.1683782303821</v>
      </c>
      <c r="AI54" s="327">
        <f>INDEX('Volume adjustments'!$J$481:$Y$521, AI$36 + 1 + $H54*$H$59, AI$37)</f>
        <v>0</v>
      </c>
      <c r="AJ54" s="327">
        <f>INDEX('Volume adjustments'!$J$481:$Y$521, AJ$36 + 1 + $H54*$H$59, AJ$37)</f>
        <v>35037.946381390975</v>
      </c>
      <c r="AK54" s="327">
        <f>INDEX('Volume adjustments'!$J$481:$Y$521, AK$36 + 1 + $H54*$H$59, AK$37)</f>
        <v>0</v>
      </c>
      <c r="AL54" s="327">
        <f>INDEX('Volume adjustments'!$J$481:$Y$521, AL$36 + 1 + $H54*$H$59, AL$37)</f>
        <v>8049.4903233323284</v>
      </c>
      <c r="AM54" s="327">
        <f>INDEX('Volume adjustments'!$J$481:$Y$521, AM$36 + 1 + $H54*$H$59, AM$37)</f>
        <v>0</v>
      </c>
      <c r="AN54" s="327">
        <f>INDEX('Volume adjustments'!$J$481:$Y$521, AN$36 + 1 + $H54*$H$59, AN$37)</f>
        <v>313977.55254490761</v>
      </c>
      <c r="AO54" s="327">
        <f>INDEX('Volume adjustments'!$J$481:$Y$521, AO$36 + 1 + $H54*$H$59, AO$37)</f>
        <v>0</v>
      </c>
    </row>
    <row r="55" spans="4:41" x14ac:dyDescent="0.25">
      <c r="D55" s="78"/>
      <c r="F55" t="s">
        <v>158</v>
      </c>
      <c r="G55" t="s">
        <v>207</v>
      </c>
      <c r="H55" s="363">
        <v>2</v>
      </c>
      <c r="J55" s="327">
        <f>INDEX('Volume adjustments'!$J$481:$Y$521, J$36 + 1 + $H55*$H$59, J$37)</f>
        <v>2948304.2302713506</v>
      </c>
      <c r="K55" s="327">
        <f>INDEX('Volume adjustments'!$J$481:$Y$521, K$36 + 1 + $H55*$H$59, K$37)</f>
        <v>22665.009137902991</v>
      </c>
      <c r="L55" s="327">
        <f>INDEX('Volume adjustments'!$J$481:$Y$521, L$36 + 1 + $H55*$H$59, L$37)</f>
        <v>15.830130281755588</v>
      </c>
      <c r="M55" s="327">
        <f>INDEX('Volume adjustments'!$J$481:$Y$521, M$36 + 1 + $H55*$H$59, M$37)</f>
        <v>42369.715806455381</v>
      </c>
      <c r="N55" s="327">
        <f>INDEX('Volume adjustments'!$J$481:$Y$521, N$36 + 1 + $H55*$H$59, N$37)</f>
        <v>169479.33025084515</v>
      </c>
      <c r="O55" s="327">
        <f>INDEX('Volume adjustments'!$J$481:$Y$521, O$36 + 1 + $H55*$H$59, O$37)</f>
        <v>166924.85644254976</v>
      </c>
      <c r="P55" s="327">
        <f>INDEX('Volume adjustments'!$J$481:$Y$521, P$36 + 1 + $H55*$H$59, P$37)</f>
        <v>554154.24412112287</v>
      </c>
      <c r="Q55" s="327">
        <f>INDEX('Volume adjustments'!$J$481:$Y$521, Q$36 + 1 + $H55*$H$59, Q$37)</f>
        <v>9268.7388560225172</v>
      </c>
      <c r="R55" s="327">
        <f>INDEX('Volume adjustments'!$J$481:$Y$521, R$36 + 1 + $H55*$H$59, R$37)</f>
        <v>884.59690124142674</v>
      </c>
      <c r="S55" s="327">
        <f>INDEX('Volume adjustments'!$J$481:$Y$521, S$36 + 1 + $H55*$H$59, S$37)</f>
        <v>207856.32349782495</v>
      </c>
      <c r="T55" s="327">
        <f>INDEX('Volume adjustments'!$J$481:$Y$521, T$36 + 1 + $H55*$H$59, T$37)</f>
        <v>238669.751281295</v>
      </c>
      <c r="U55" s="327">
        <f>INDEX('Volume adjustments'!$J$481:$Y$521, U$36 + 1 + $H55*$H$59, U$37)</f>
        <v>119188.41760097929</v>
      </c>
      <c r="V55" s="327">
        <f>INDEX('Volume adjustments'!$J$481:$Y$521, V$36 + 1 + $H55*$H$59, V$37)</f>
        <v>141451.10176124988</v>
      </c>
      <c r="W55" s="327">
        <f>INDEX('Volume adjustments'!$J$481:$Y$521, W$36 + 1 + $H55*$H$59, W$37)</f>
        <v>307.93526489487624</v>
      </c>
      <c r="X55" s="327">
        <f>INDEX('Volume adjustments'!$J$481:$Y$521, X$36 + 1 + $H55*$H$59, X$37)</f>
        <v>19773.447926913479</v>
      </c>
      <c r="Y55" s="327">
        <f>INDEX('Volume adjustments'!$J$481:$Y$521, Y$36 + 1 + $H55*$H$59, Y$37)</f>
        <v>48522.738905832433</v>
      </c>
      <c r="Z55" s="327">
        <f>INDEX('Volume adjustments'!$J$481:$Y$521, Z$36 + 1 + $H55*$H$59, Z$37)</f>
        <v>49686.794136164681</v>
      </c>
      <c r="AA55" s="327">
        <f>INDEX('Volume adjustments'!$J$481:$Y$521, AA$36 + 1 + $H55*$H$59, AA$37)</f>
        <v>205137.29369476216</v>
      </c>
      <c r="AB55" s="327">
        <f>INDEX('Volume adjustments'!$J$481:$Y$521, AB$36 + 1 + $H55*$H$59, AB$37)</f>
        <v>3519.5482303379886</v>
      </c>
      <c r="AC55" s="327">
        <f>INDEX('Volume adjustments'!$J$481:$Y$521, AC$36 + 1 + $H55*$H$59, AC$37)</f>
        <v>107725.42253843795</v>
      </c>
      <c r="AD55" s="327">
        <f>INDEX('Volume adjustments'!$J$481:$Y$521, AD$36 + 1 + $H55*$H$59, AD$37)</f>
        <v>331393.13577310927</v>
      </c>
      <c r="AE55" s="327">
        <f>INDEX('Volume adjustments'!$J$481:$Y$521, AE$36 + 1 + $H55*$H$59, AE$37)</f>
        <v>226406.18195724417</v>
      </c>
      <c r="AF55" s="327">
        <f>INDEX('Volume adjustments'!$J$481:$Y$521, AF$36 + 1 + $H55*$H$59, AF$37)</f>
        <v>604086.66399551963</v>
      </c>
      <c r="AG55" s="327">
        <f>INDEX('Volume adjustments'!$J$481:$Y$521, AG$36 + 1 + $H55*$H$59, AG$37)</f>
        <v>77152.380652896521</v>
      </c>
      <c r="AH55" s="327">
        <f>INDEX('Volume adjustments'!$J$481:$Y$521, AH$36 + 1 + $H55*$H$59, AH$37)</f>
        <v>1540.1108270447269</v>
      </c>
      <c r="AI55" s="327">
        <f>INDEX('Volume adjustments'!$J$481:$Y$521, AI$36 + 1 + $H55*$H$59, AI$37)</f>
        <v>0</v>
      </c>
      <c r="AJ55" s="327">
        <f>INDEX('Volume adjustments'!$J$481:$Y$521, AJ$36 + 1 + $H55*$H$59, AJ$37)</f>
        <v>27647.227071452227</v>
      </c>
      <c r="AK55" s="327">
        <f>INDEX('Volume adjustments'!$J$481:$Y$521, AK$36 + 1 + $H55*$H$59, AK$37)</f>
        <v>0</v>
      </c>
      <c r="AL55" s="327">
        <f>INDEX('Volume adjustments'!$J$481:$Y$521, AL$36 + 1 + $H55*$H$59, AL$37)</f>
        <v>6887.4821665119889</v>
      </c>
      <c r="AM55" s="327">
        <f>INDEX('Volume adjustments'!$J$481:$Y$521, AM$36 + 1 + $H55*$H$59, AM$37)</f>
        <v>0</v>
      </c>
      <c r="AN55" s="327">
        <f>INDEX('Volume adjustments'!$J$481:$Y$521, AN$36 + 1 + $H55*$H$59, AN$37)</f>
        <v>227561.97539084984</v>
      </c>
      <c r="AO55" s="327">
        <f>INDEX('Volume adjustments'!$J$481:$Y$521, AO$36 + 1 + $H55*$H$59, AO$37)</f>
        <v>0</v>
      </c>
    </row>
    <row r="56" spans="4:41" x14ac:dyDescent="0.25">
      <c r="D56" s="78"/>
      <c r="F56" t="s">
        <v>212</v>
      </c>
      <c r="G56" t="s">
        <v>212</v>
      </c>
      <c r="H56" s="363">
        <v>3</v>
      </c>
      <c r="J56" s="327">
        <f>INDEX('Volume adjustments'!$J$481:$Y$521, J$36 + 1 + $H56*$H$59, J$37)</f>
        <v>1524531.5304561809</v>
      </c>
      <c r="K56" s="327">
        <f>INDEX('Volume adjustments'!$J$481:$Y$521, K$36 + 1 + $H56*$H$59, K$37)</f>
        <v>0</v>
      </c>
      <c r="L56" s="327">
        <f>INDEX('Volume adjustments'!$J$481:$Y$521, L$36 + 1 + $H56*$H$59, L$37)</f>
        <v>36.416000000000004</v>
      </c>
      <c r="M56" s="327">
        <f>INDEX('Volume adjustments'!$J$481:$Y$521, M$36 + 1 + $H56*$H$59, M$37)</f>
        <v>61995.549799636319</v>
      </c>
      <c r="N56" s="327">
        <f>INDEX('Volume adjustments'!$J$481:$Y$521, N$36 + 1 + $H56*$H$59, N$37)</f>
        <v>46742.96531378205</v>
      </c>
      <c r="O56" s="327">
        <f>INDEX('Volume adjustments'!$J$481:$Y$521, O$36 + 1 + $H56*$H$59, O$37)</f>
        <v>19516.434349566716</v>
      </c>
      <c r="P56" s="327">
        <f>INDEX('Volume adjustments'!$J$481:$Y$521, P$36 + 1 + $H56*$H$59, P$37)</f>
        <v>19709.186764932929</v>
      </c>
      <c r="Q56" s="327">
        <f>INDEX('Volume adjustments'!$J$481:$Y$521, Q$36 + 1 + $H56*$H$59, Q$37)</f>
        <v>0</v>
      </c>
      <c r="R56" s="327">
        <f>INDEX('Volume adjustments'!$J$481:$Y$521, R$36 + 1 + $H56*$H$59, R$37)</f>
        <v>82</v>
      </c>
      <c r="S56" s="327">
        <f>INDEX('Volume adjustments'!$J$481:$Y$521, S$36 + 1 + $H56*$H$59, S$37)</f>
        <v>4185.0622487184864</v>
      </c>
      <c r="T56" s="327">
        <f>INDEX('Volume adjustments'!$J$481:$Y$521, T$36 + 1 + $H56*$H$59, T$37)</f>
        <v>2606.4470214177468</v>
      </c>
      <c r="U56" s="327">
        <f>INDEX('Volume adjustments'!$J$481:$Y$521, U$36 + 1 + $H56*$H$59, U$37)</f>
        <v>862.33053222450167</v>
      </c>
      <c r="V56" s="327">
        <f>INDEX('Volume adjustments'!$J$481:$Y$521, V$36 + 1 + $H56*$H$59, V$37)</f>
        <v>536.78700738455507</v>
      </c>
      <c r="W56" s="327">
        <f>INDEX('Volume adjustments'!$J$481:$Y$521, W$36 + 1 + $H56*$H$59, W$37)</f>
        <v>8</v>
      </c>
      <c r="X56" s="327">
        <f>INDEX('Volume adjustments'!$J$481:$Y$521, X$36 + 1 + $H56*$H$59, X$37)</f>
        <v>353.26718055987567</v>
      </c>
      <c r="Y56" s="327">
        <f>INDEX('Volume adjustments'!$J$481:$Y$521, Y$36 + 1 + $H56*$H$59, Y$37)</f>
        <v>470.97302880938088</v>
      </c>
      <c r="Z56" s="327">
        <f>INDEX('Volume adjustments'!$J$481:$Y$521, Z$36 + 1 + $H56*$H$59, Z$37)</f>
        <v>314.65367373329923</v>
      </c>
      <c r="AA56" s="327">
        <f>INDEX('Volume adjustments'!$J$481:$Y$521, AA$36 + 1 + $H56*$H$59, AA$37)</f>
        <v>600.8734036136542</v>
      </c>
      <c r="AB56" s="327">
        <f>INDEX('Volume adjustments'!$J$481:$Y$521, AB$36 + 1 + $H56*$H$59, AB$37)</f>
        <v>138</v>
      </c>
      <c r="AC56" s="327">
        <f>INDEX('Volume adjustments'!$J$481:$Y$521, AC$36 + 1 + $H56*$H$59, AC$37)</f>
        <v>331.60534735222399</v>
      </c>
      <c r="AD56" s="327">
        <f>INDEX('Volume adjustments'!$J$481:$Y$521, AD$36 + 1 + $H56*$H$59, AD$37)</f>
        <v>402.04946561928841</v>
      </c>
      <c r="AE56" s="327">
        <f>INDEX('Volume adjustments'!$J$481:$Y$521, AE$36 + 1 + $H56*$H$59, AE$37)</f>
        <v>125.11176346587104</v>
      </c>
      <c r="AF56" s="327">
        <f>INDEX('Volume adjustments'!$J$481:$Y$521, AF$36 + 1 + $H56*$H$59, AF$37)</f>
        <v>133.34131978712381</v>
      </c>
      <c r="AG56" s="327">
        <f>INDEX('Volume adjustments'!$J$481:$Y$521, AG$36 + 1 + $H56*$H$59, AG$37)</f>
        <v>2452</v>
      </c>
      <c r="AH56" s="327">
        <f>INDEX('Volume adjustments'!$J$481:$Y$521, AH$36 + 1 + $H56*$H$59, AH$37)</f>
        <v>0</v>
      </c>
      <c r="AI56" s="327">
        <f>INDEX('Volume adjustments'!$J$481:$Y$521, AI$36 + 1 + $H56*$H$59, AI$37)</f>
        <v>0</v>
      </c>
      <c r="AJ56" s="327">
        <f>INDEX('Volume adjustments'!$J$481:$Y$521, AJ$36 + 1 + $H56*$H$59, AJ$37)</f>
        <v>895.09562841530055</v>
      </c>
      <c r="AK56" s="327">
        <f>INDEX('Volume adjustments'!$J$481:$Y$521, AK$36 + 1 + $H56*$H$59, AK$37)</f>
        <v>0</v>
      </c>
      <c r="AL56" s="327">
        <f>INDEX('Volume adjustments'!$J$481:$Y$521, AL$36 + 1 + $H56*$H$59, AL$37)</f>
        <v>119.7110655737705</v>
      </c>
      <c r="AM56" s="327">
        <f>INDEX('Volume adjustments'!$J$481:$Y$521, AM$36 + 1 + $H56*$H$59, AM$37)</f>
        <v>0</v>
      </c>
      <c r="AN56" s="327">
        <f>INDEX('Volume adjustments'!$J$481:$Y$521, AN$36 + 1 + $H56*$H$59, AN$37)</f>
        <v>290.74863387978138</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1922</v>
      </c>
      <c r="S57" s="327">
        <f>INDEX('Volume adjustments'!$J$481:$Y$521, S$36 + 1 + $H57*$H$59, S$37)</f>
        <v>195347.6412205903</v>
      </c>
      <c r="T57" s="327">
        <f>INDEX('Volume adjustments'!$J$481:$Y$521, T$36 + 1 + $H57*$H$59, T$37)</f>
        <v>303945.01687113201</v>
      </c>
      <c r="U57" s="327">
        <f>INDEX('Volume adjustments'!$J$481:$Y$521, U$36 + 1 + $H57*$H$59, U$37)</f>
        <v>164181.94538331224</v>
      </c>
      <c r="V57" s="327">
        <f>INDEX('Volume adjustments'!$J$481:$Y$521, V$36 + 1 + $H57*$H$59, V$37)</f>
        <v>195281.15392886524</v>
      </c>
      <c r="W57" s="327">
        <f>INDEX('Volume adjustments'!$J$481:$Y$521, W$36 + 1 + $H57*$H$59, W$37)</f>
        <v>700</v>
      </c>
      <c r="X57" s="327">
        <f>INDEX('Volume adjustments'!$J$481:$Y$521, X$36 + 1 + $H57*$H$59, X$37)</f>
        <v>19773.885021463684</v>
      </c>
      <c r="Y57" s="327">
        <f>INDEX('Volume adjustments'!$J$481:$Y$521, Y$36 + 1 + $H57*$H$59, Y$37)</f>
        <v>56638.835565680158</v>
      </c>
      <c r="Z57" s="327">
        <f>INDEX('Volume adjustments'!$J$481:$Y$521, Z$36 + 1 + $H57*$H$59, Z$37)</f>
        <v>59823.379890739649</v>
      </c>
      <c r="AA57" s="327">
        <f>INDEX('Volume adjustments'!$J$481:$Y$521, AA$36 + 1 + $H57*$H$59, AA$37)</f>
        <v>241311.63995615536</v>
      </c>
      <c r="AB57" s="327">
        <f>INDEX('Volume adjustments'!$J$481:$Y$521, AB$36 + 1 + $H57*$H$59, AB$37)</f>
        <v>17492</v>
      </c>
      <c r="AC57" s="327">
        <f>INDEX('Volume adjustments'!$J$481:$Y$521, AC$36 + 1 + $H57*$H$59, AC$37)</f>
        <v>78254.304634821136</v>
      </c>
      <c r="AD57" s="327">
        <f>INDEX('Volume adjustments'!$J$481:$Y$521, AD$36 + 1 + $H57*$H$59, AD$37)</f>
        <v>269904.28973550093</v>
      </c>
      <c r="AE57" s="327">
        <f>INDEX('Volume adjustments'!$J$481:$Y$521, AE$36 + 1 + $H57*$H$59, AE$37)</f>
        <v>167108.73753079565</v>
      </c>
      <c r="AF57" s="327">
        <f>INDEX('Volume adjustments'!$J$481:$Y$521, AF$36 + 1 + $H57*$H$59, AF$37)</f>
        <v>433240.07524052635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4142.8332293893318</v>
      </c>
      <c r="T58" s="327">
        <f>INDEX('Volume adjustments'!$J$481:$Y$521, T$36 + 1 + $H58*$H$59, T$37)</f>
        <v>6406.6516274758105</v>
      </c>
      <c r="U58" s="327">
        <f>INDEX('Volume adjustments'!$J$481:$Y$521, U$36 + 1 + $H58*$H$59, U$37)</f>
        <v>3461.2097553772383</v>
      </c>
      <c r="V58" s="327">
        <f>INDEX('Volume adjustments'!$J$481:$Y$521, V$36 + 1 + $H58*$H$59, V$37)</f>
        <v>4111.8704197387469</v>
      </c>
      <c r="W58" s="327">
        <f>INDEX('Volume adjustments'!$J$481:$Y$521, W$36 + 1 + $H58*$H$59, W$37)</f>
        <v>0</v>
      </c>
      <c r="X58" s="327">
        <f>INDEX('Volume adjustments'!$J$481:$Y$521, X$36 + 1 + $H58*$H$59, X$37)</f>
        <v>250.19002889843236</v>
      </c>
      <c r="Y58" s="327">
        <f>INDEX('Volume adjustments'!$J$481:$Y$521, Y$36 + 1 + $H58*$H$59, Y$37)</f>
        <v>718.19301099782604</v>
      </c>
      <c r="Z58" s="327">
        <f>INDEX('Volume adjustments'!$J$481:$Y$521, Z$36 + 1 + $H58*$H$59, Z$37)</f>
        <v>758.42457343375474</v>
      </c>
      <c r="AA58" s="327">
        <f>INDEX('Volume adjustments'!$J$481:$Y$521, AA$36 + 1 + $H58*$H$59, AA$37)</f>
        <v>3051.7402830748429</v>
      </c>
      <c r="AB58" s="327">
        <f>INDEX('Volume adjustments'!$J$481:$Y$521, AB$36 + 1 + $H58*$H$59, AB$37)</f>
        <v>0</v>
      </c>
      <c r="AC58" s="327">
        <f>INDEX('Volume adjustments'!$J$481:$Y$521, AC$36 + 1 + $H58*$H$59, AC$37)</f>
        <v>546.09313836370836</v>
      </c>
      <c r="AD58" s="327">
        <f>INDEX('Volume adjustments'!$J$481:$Y$521, AD$36 + 1 + $H58*$H$59, AD$37)</f>
        <v>1620.5079730186008</v>
      </c>
      <c r="AE58" s="327">
        <f>INDEX('Volume adjustments'!$J$481:$Y$521, AE$36 + 1 + $H58*$H$59, AE$37)</f>
        <v>998.36587083102791</v>
      </c>
      <c r="AF58" s="327">
        <f>INDEX('Volume adjustments'!$J$481:$Y$521, AF$36 + 1 + $H58*$H$59, AF$37)</f>
        <v>2606.2503316359507</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403.97556976089811</v>
      </c>
      <c r="S59" s="185">
        <f>INDEX('Volume adjustments'!$J$481:$Y$521, S$36 + 1 + $H59*$H$59, S$37)</f>
        <v>31092.460287094938</v>
      </c>
      <c r="T59" s="185">
        <f>INDEX('Volume adjustments'!$J$481:$Y$521, T$36 + 1 + $H59*$H$59, T$37)</f>
        <v>35675.654431876108</v>
      </c>
      <c r="U59" s="185">
        <f>INDEX('Volume adjustments'!$J$481:$Y$521, U$36 + 1 + $H59*$H$59, U$37)</f>
        <v>17852.905810483287</v>
      </c>
      <c r="V59" s="185">
        <f>INDEX('Volume adjustments'!$J$481:$Y$521, V$36 + 1 + $H59*$H$59, V$37)</f>
        <v>21031.627878150535</v>
      </c>
      <c r="W59" s="185">
        <f>INDEX('Volume adjustments'!$J$481:$Y$521, W$36 + 1 + $H59*$H$59, W$37)</f>
        <v>516.39954065761697</v>
      </c>
      <c r="X59" s="185">
        <f>INDEX('Volume adjustments'!$J$481:$Y$521, X$36 + 1 + $H59*$H$59, X$37)</f>
        <v>3792.8018609489318</v>
      </c>
      <c r="Y59" s="185">
        <f>INDEX('Volume adjustments'!$J$481:$Y$521, Y$36 + 1 + $H59*$H$59, Y$37)</f>
        <v>9608.1599065386254</v>
      </c>
      <c r="Z59" s="185">
        <f>INDEX('Volume adjustments'!$J$481:$Y$521, Z$36 + 1 + $H59*$H$59, Z$37)</f>
        <v>10007.570735374358</v>
      </c>
      <c r="AA59" s="185">
        <f>INDEX('Volume adjustments'!$J$481:$Y$521, AA$36 + 1 + $H59*$H$59, AA$37)</f>
        <v>40977.878850335946</v>
      </c>
      <c r="AB59" s="185">
        <f>INDEX('Volume adjustments'!$J$481:$Y$521, AB$36 + 1 + $H59*$H$59, AB$37)</f>
        <v>350.06282748865004</v>
      </c>
      <c r="AC59" s="185">
        <f>INDEX('Volume adjustments'!$J$481:$Y$521, AC$36 + 1 + $H59*$H$59, AC$37)</f>
        <v>13078.250462014796</v>
      </c>
      <c r="AD59" s="185">
        <f>INDEX('Volume adjustments'!$J$481:$Y$521, AD$36 + 1 + $H59*$H$59, AD$37)</f>
        <v>39997.258612010824</v>
      </c>
      <c r="AE59" s="185">
        <f>INDEX('Volume adjustments'!$J$481:$Y$521, AE$36 + 1 + $H59*$H$59, AE$37)</f>
        <v>27326.351162838015</v>
      </c>
      <c r="AF59" s="185">
        <f>INDEX('Volume adjustments'!$J$481:$Y$521, AF$36 + 1 + $H59*$H$59, AF$37)</f>
        <v>72910.062590779562</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5029.6458499999999</v>
      </c>
      <c r="AK59" s="185">
        <f>INDEX('Volume adjustments'!$J$481:$Y$521, AK$36 + 1 + $H59*$H$59, AK$37)</f>
        <v>0</v>
      </c>
      <c r="AL59" s="185">
        <f>INDEX('Volume adjustments'!$J$481:$Y$521, AL$36 + 1 + $H59*$H$59, AL$37)</f>
        <v>1512.566</v>
      </c>
      <c r="AM59" s="185">
        <f>INDEX('Volume adjustments'!$J$481:$Y$521, AM$36 + 1 + $H59*$H$59, AM$37)</f>
        <v>0</v>
      </c>
      <c r="AN59" s="185">
        <f>INDEX('Volume adjustments'!$J$481:$Y$521, AN$36 + 1 + $H59*$H$59, AN$37)</f>
        <v>8507.3123333333333</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369781436.10424834</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584743.57634418039</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1692731.945365913</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367503960.58253825</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113132514.19899054</v>
      </c>
      <c r="I76" s="119"/>
      <c r="J76" s="311">
        <f t="shared" ref="J76:AO76" si="9">J53 * thousand * J40 / hundred</f>
        <v>71404387.229079679</v>
      </c>
      <c r="K76" s="311">
        <f t="shared" si="9"/>
        <v>8104.4262377916311</v>
      </c>
      <c r="L76" s="311">
        <f t="shared" si="9"/>
        <v>354.37868465114508</v>
      </c>
      <c r="M76" s="311">
        <f t="shared" si="9"/>
        <v>950432.56766438857</v>
      </c>
      <c r="N76" s="311">
        <f t="shared" si="9"/>
        <v>3801737.8641056158</v>
      </c>
      <c r="O76" s="311">
        <f t="shared" si="9"/>
        <v>3744436.246347928</v>
      </c>
      <c r="P76" s="311">
        <f t="shared" si="9"/>
        <v>12430714.526142599</v>
      </c>
      <c r="Q76" s="311">
        <f t="shared" si="9"/>
        <v>5401.3835162615314</v>
      </c>
      <c r="R76" s="311">
        <f t="shared" si="9"/>
        <v>13018.191882812627</v>
      </c>
      <c r="S76" s="311">
        <f t="shared" si="9"/>
        <v>3068759.1048559253</v>
      </c>
      <c r="T76" s="311">
        <f t="shared" si="9"/>
        <v>3523660.7322150772</v>
      </c>
      <c r="U76" s="311">
        <f t="shared" si="9"/>
        <v>1759662.3508928341</v>
      </c>
      <c r="V76" s="311">
        <f t="shared" si="9"/>
        <v>2088341.981935702</v>
      </c>
      <c r="W76" s="311">
        <f t="shared" si="9"/>
        <v>3275.3891156257177</v>
      </c>
      <c r="X76" s="311">
        <f t="shared" si="9"/>
        <v>211668.21784534369</v>
      </c>
      <c r="Y76" s="311">
        <f t="shared" si="9"/>
        <v>519423.52745995088</v>
      </c>
      <c r="Z76" s="311">
        <f t="shared" si="9"/>
        <v>531892.6455076409</v>
      </c>
      <c r="AA76" s="311">
        <f t="shared" si="9"/>
        <v>2195928.6766277263</v>
      </c>
      <c r="AB76" s="311">
        <f t="shared" si="9"/>
        <v>23040.953185863444</v>
      </c>
      <c r="AC76" s="311">
        <f t="shared" si="9"/>
        <v>705078.32970583288</v>
      </c>
      <c r="AD76" s="311">
        <f t="shared" si="9"/>
        <v>2169021.4413728486</v>
      </c>
      <c r="AE76" s="311">
        <f t="shared" si="9"/>
        <v>1481865.676480154</v>
      </c>
      <c r="AF76" s="311">
        <f t="shared" si="9"/>
        <v>3953844.9545358038</v>
      </c>
      <c r="AG76" s="311">
        <f t="shared" si="9"/>
        <v>1454804.0026442215</v>
      </c>
      <c r="AH76" s="311">
        <f t="shared" si="9"/>
        <v>-38769.108569484808</v>
      </c>
      <c r="AI76" s="311">
        <f t="shared" si="9"/>
        <v>0</v>
      </c>
      <c r="AJ76" s="311">
        <f t="shared" si="9"/>
        <v>-374836.35089586541</v>
      </c>
      <c r="AK76" s="311">
        <f t="shared" si="9"/>
        <v>0</v>
      </c>
      <c r="AL76" s="311">
        <f t="shared" si="9"/>
        <v>-89897.663796168767</v>
      </c>
      <c r="AM76" s="311">
        <f t="shared" si="9"/>
        <v>0</v>
      </c>
      <c r="AN76" s="311">
        <f t="shared" si="9"/>
        <v>-2412837.4757902096</v>
      </c>
      <c r="AO76" s="311">
        <f t="shared" si="9"/>
        <v>0</v>
      </c>
    </row>
    <row r="77" spans="1:43" x14ac:dyDescent="0.25">
      <c r="D77" s="78"/>
      <c r="F77" t="s">
        <v>157</v>
      </c>
      <c r="G77" t="s">
        <v>277</v>
      </c>
      <c r="H77" s="79">
        <f t="shared" si="8"/>
        <v>28822957.438034713</v>
      </c>
      <c r="I77" s="53"/>
      <c r="J77" s="205">
        <f t="shared" ref="J77" si="10">J54 * thousand * J41 / hundred</f>
        <v>16584868.116902778</v>
      </c>
      <c r="K77" s="205">
        <f t="shared" ref="K77:AO77" si="11">K54 * thousand * K41 / hundred</f>
        <v>25848.330549245169</v>
      </c>
      <c r="L77" s="205">
        <f t="shared" si="11"/>
        <v>123.97616333234559</v>
      </c>
      <c r="M77" s="205">
        <f t="shared" si="11"/>
        <v>332089.07055646623</v>
      </c>
      <c r="N77" s="205">
        <f t="shared" si="11"/>
        <v>1328359.5483870849</v>
      </c>
      <c r="O77" s="205">
        <f t="shared" si="11"/>
        <v>1308337.875718615</v>
      </c>
      <c r="P77" s="205">
        <f t="shared" si="11"/>
        <v>4343397.3946439438</v>
      </c>
      <c r="Q77" s="205">
        <f t="shared" si="11"/>
        <v>14400.854462555775</v>
      </c>
      <c r="R77" s="205">
        <f t="shared" si="11"/>
        <v>3639.7559389457474</v>
      </c>
      <c r="S77" s="205">
        <f t="shared" si="11"/>
        <v>856488.01093385206</v>
      </c>
      <c r="T77" s="205">
        <f t="shared" si="11"/>
        <v>983454.19175969809</v>
      </c>
      <c r="U77" s="205">
        <f t="shared" si="11"/>
        <v>491122.87949591497</v>
      </c>
      <c r="V77" s="205">
        <f t="shared" si="11"/>
        <v>582857.57582042774</v>
      </c>
      <c r="W77" s="205">
        <f t="shared" si="11"/>
        <v>706.72540956214925</v>
      </c>
      <c r="X77" s="205">
        <f t="shared" si="11"/>
        <v>45316.256578643348</v>
      </c>
      <c r="Y77" s="205">
        <f t="shared" si="11"/>
        <v>111202.93298708934</v>
      </c>
      <c r="Z77" s="205">
        <f t="shared" si="11"/>
        <v>113870.28477359169</v>
      </c>
      <c r="AA77" s="205">
        <f t="shared" si="11"/>
        <v>470128.04948215489</v>
      </c>
      <c r="AB77" s="205">
        <f t="shared" si="11"/>
        <v>3384.2898761389115</v>
      </c>
      <c r="AC77" s="205">
        <f t="shared" si="11"/>
        <v>103580.22164474633</v>
      </c>
      <c r="AD77" s="205">
        <f t="shared" si="11"/>
        <v>318641.55476227513</v>
      </c>
      <c r="AE77" s="205">
        <f t="shared" si="11"/>
        <v>217694.38956181589</v>
      </c>
      <c r="AF77" s="205">
        <f t="shared" si="11"/>
        <v>580842.20289176737</v>
      </c>
      <c r="AG77" s="205">
        <f t="shared" si="11"/>
        <v>684936.26102731039</v>
      </c>
      <c r="AH77" s="205">
        <f t="shared" si="11"/>
        <v>-14782.871348745353</v>
      </c>
      <c r="AI77" s="205">
        <f t="shared" si="11"/>
        <v>0</v>
      </c>
      <c r="AJ77" s="205">
        <f t="shared" si="11"/>
        <v>-152378.87507943719</v>
      </c>
      <c r="AK77" s="205">
        <f t="shared" si="11"/>
        <v>0</v>
      </c>
      <c r="AL77" s="205">
        <f t="shared" si="11"/>
        <v>-29764.127228192781</v>
      </c>
      <c r="AM77" s="205">
        <f t="shared" si="11"/>
        <v>0</v>
      </c>
      <c r="AN77" s="205">
        <f t="shared" si="11"/>
        <v>-485407.4386368714</v>
      </c>
      <c r="AO77" s="205">
        <f t="shared" si="11"/>
        <v>0</v>
      </c>
    </row>
    <row r="78" spans="1:43" x14ac:dyDescent="0.25">
      <c r="D78" s="78"/>
      <c r="F78" t="s">
        <v>158</v>
      </c>
      <c r="G78" t="s">
        <v>277</v>
      </c>
      <c r="H78" s="79">
        <f t="shared" si="8"/>
        <v>2857883.1066106353</v>
      </c>
      <c r="I78" s="53"/>
      <c r="J78" s="205">
        <f t="shared" ref="J78" si="12">J55 * thousand * J42 / hundred</f>
        <v>1293581.2228690288</v>
      </c>
      <c r="K78" s="205">
        <f t="shared" ref="K78:AO78" si="13">K55 * thousand * K42 / hundred</f>
        <v>9944.3707117863669</v>
      </c>
      <c r="L78" s="205">
        <f t="shared" si="13"/>
        <v>6.6385487459068164</v>
      </c>
      <c r="M78" s="205">
        <f t="shared" si="13"/>
        <v>17768.231765947217</v>
      </c>
      <c r="N78" s="205">
        <f t="shared" si="13"/>
        <v>71073.122916149499</v>
      </c>
      <c r="O78" s="205">
        <f t="shared" si="13"/>
        <v>70001.874695529652</v>
      </c>
      <c r="P78" s="205">
        <f t="shared" si="13"/>
        <v>232391.00985726298</v>
      </c>
      <c r="Q78" s="205">
        <f t="shared" si="13"/>
        <v>3886.9531465386135</v>
      </c>
      <c r="R78" s="205">
        <f t="shared" si="13"/>
        <v>232.03501749143311</v>
      </c>
      <c r="S78" s="205">
        <f t="shared" si="13"/>
        <v>54521.947330855204</v>
      </c>
      <c r="T78" s="205">
        <f t="shared" si="13"/>
        <v>62604.492323579689</v>
      </c>
      <c r="U78" s="205">
        <f t="shared" si="13"/>
        <v>31263.829348721105</v>
      </c>
      <c r="V78" s="205">
        <f t="shared" si="13"/>
        <v>37103.463538356133</v>
      </c>
      <c r="W78" s="205">
        <f t="shared" si="13"/>
        <v>34.666993497674895</v>
      </c>
      <c r="X78" s="205">
        <f t="shared" si="13"/>
        <v>2226.0717392759016</v>
      </c>
      <c r="Y78" s="205">
        <f t="shared" si="13"/>
        <v>5462.6334359987068</v>
      </c>
      <c r="Z78" s="205">
        <f t="shared" si="13"/>
        <v>5593.6814181602786</v>
      </c>
      <c r="AA78" s="205">
        <f t="shared" si="13"/>
        <v>23094.11761941162</v>
      </c>
      <c r="AB78" s="205">
        <f t="shared" si="13"/>
        <v>147.15683288198213</v>
      </c>
      <c r="AC78" s="205">
        <f t="shared" si="13"/>
        <v>4504.1383053038817</v>
      </c>
      <c r="AD78" s="205">
        <f t="shared" si="13"/>
        <v>13855.972729351202</v>
      </c>
      <c r="AE78" s="205">
        <f t="shared" si="13"/>
        <v>9466.3333192994232</v>
      </c>
      <c r="AF78" s="205">
        <f t="shared" si="13"/>
        <v>25257.639458825084</v>
      </c>
      <c r="AG78" s="205">
        <f t="shared" si="13"/>
        <v>909248.53454411065</v>
      </c>
      <c r="AH78" s="205">
        <f t="shared" si="13"/>
        <v>-415.07567749583848</v>
      </c>
      <c r="AI78" s="205">
        <f t="shared" si="13"/>
        <v>0</v>
      </c>
      <c r="AJ78" s="205">
        <f t="shared" si="13"/>
        <v>-7451.2115011779279</v>
      </c>
      <c r="AK78" s="205">
        <f t="shared" si="13"/>
        <v>0</v>
      </c>
      <c r="AL78" s="205">
        <f t="shared" si="13"/>
        <v>-1536.9393526718827</v>
      </c>
      <c r="AM78" s="205">
        <f t="shared" si="13"/>
        <v>0</v>
      </c>
      <c r="AN78" s="205">
        <f t="shared" si="13"/>
        <v>-15983.805324127692</v>
      </c>
      <c r="AO78" s="205">
        <f t="shared" si="13"/>
        <v>0</v>
      </c>
    </row>
    <row r="79" spans="1:43" x14ac:dyDescent="0.25">
      <c r="D79" s="78"/>
      <c r="F79" t="s">
        <v>159</v>
      </c>
      <c r="G79" t="s">
        <v>277</v>
      </c>
      <c r="H79" s="79">
        <f t="shared" si="8"/>
        <v>44533592.519399017</v>
      </c>
      <c r="I79" s="53"/>
      <c r="J79" s="311">
        <f t="shared" ref="J79" si="14">J56 * J43 * days_in_year / hundred</f>
        <v>36956520.972228423</v>
      </c>
      <c r="K79" s="311">
        <f t="shared" ref="K79:AO79" si="15">K56 * K43 * days_in_year / hundred</f>
        <v>0</v>
      </c>
      <c r="L79" s="311">
        <f t="shared" si="15"/>
        <v>1588.6545608163995</v>
      </c>
      <c r="M79" s="311">
        <f t="shared" si="15"/>
        <v>2704567.0293143792</v>
      </c>
      <c r="N79" s="311">
        <f t="shared" si="15"/>
        <v>2039170.2831673608</v>
      </c>
      <c r="O79" s="311">
        <f t="shared" si="15"/>
        <v>851407.96463952656</v>
      </c>
      <c r="P79" s="311">
        <f t="shared" si="15"/>
        <v>859816.82348673418</v>
      </c>
      <c r="Q79" s="311">
        <f t="shared" si="15"/>
        <v>0</v>
      </c>
      <c r="R79" s="311">
        <f t="shared" si="15"/>
        <v>4812.5513861554582</v>
      </c>
      <c r="S79" s="311">
        <f t="shared" si="15"/>
        <v>245619.84300264667</v>
      </c>
      <c r="T79" s="311">
        <f t="shared" si="15"/>
        <v>152971.46616908221</v>
      </c>
      <c r="U79" s="311">
        <f t="shared" si="15"/>
        <v>50609.878026599989</v>
      </c>
      <c r="V79" s="311">
        <f t="shared" si="15"/>
        <v>31503.842151936344</v>
      </c>
      <c r="W79" s="311">
        <f t="shared" si="15"/>
        <v>366.50863724656995</v>
      </c>
      <c r="X79" s="311">
        <f t="shared" si="15"/>
        <v>16184.434116367249</v>
      </c>
      <c r="Y79" s="311">
        <f t="shared" si="15"/>
        <v>21576.960371101959</v>
      </c>
      <c r="Z79" s="311">
        <f t="shared" si="15"/>
        <v>14415.411145577291</v>
      </c>
      <c r="AA79" s="311">
        <f t="shared" si="15"/>
        <v>27528.161539518573</v>
      </c>
      <c r="AB79" s="311">
        <f t="shared" si="15"/>
        <v>58366.194422411878</v>
      </c>
      <c r="AC79" s="311">
        <f t="shared" si="15"/>
        <v>140250.30561645891</v>
      </c>
      <c r="AD79" s="311">
        <f t="shared" si="15"/>
        <v>170044.18317218978</v>
      </c>
      <c r="AE79" s="311">
        <f t="shared" si="15"/>
        <v>52915.19935492635</v>
      </c>
      <c r="AF79" s="311">
        <f t="shared" si="15"/>
        <v>56395.836197364231</v>
      </c>
      <c r="AG79" s="311">
        <f t="shared" si="15"/>
        <v>0</v>
      </c>
      <c r="AH79" s="311">
        <f t="shared" si="15"/>
        <v>0</v>
      </c>
      <c r="AI79" s="311">
        <f t="shared" si="15"/>
        <v>0</v>
      </c>
      <c r="AJ79" s="311">
        <f t="shared" si="15"/>
        <v>0</v>
      </c>
      <c r="AK79" s="311">
        <f t="shared" si="15"/>
        <v>0</v>
      </c>
      <c r="AL79" s="311">
        <f t="shared" si="15"/>
        <v>0</v>
      </c>
      <c r="AM79" s="311">
        <f t="shared" si="15"/>
        <v>0</v>
      </c>
      <c r="AN79" s="311">
        <f t="shared" si="15"/>
        <v>76960.016692192483</v>
      </c>
      <c r="AO79" s="311">
        <f t="shared" si="15"/>
        <v>0</v>
      </c>
    </row>
    <row r="80" spans="1:43" x14ac:dyDescent="0.25">
      <c r="D80" s="78"/>
      <c r="F80" t="s">
        <v>735</v>
      </c>
      <c r="G80" t="s">
        <v>277</v>
      </c>
      <c r="H80" s="79">
        <f t="shared" si="8"/>
        <v>34016505.056662068</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33258.289521289655</v>
      </c>
      <c r="S80" s="388">
        <f t="shared" si="17"/>
        <v>3380295.738301462</v>
      </c>
      <c r="T80" s="388">
        <f t="shared" si="17"/>
        <v>5259464.8125147643</v>
      </c>
      <c r="U80" s="388">
        <f t="shared" si="17"/>
        <v>2841004.5128651219</v>
      </c>
      <c r="V80" s="388">
        <f t="shared" si="17"/>
        <v>3379145.2421528255</v>
      </c>
      <c r="W80" s="388">
        <f t="shared" si="17"/>
        <v>11040.894330260719</v>
      </c>
      <c r="X80" s="388">
        <f t="shared" si="17"/>
        <v>311887.67860100814</v>
      </c>
      <c r="Y80" s="388">
        <f t="shared" si="17"/>
        <v>893347.71209955309</v>
      </c>
      <c r="Z80" s="388">
        <f t="shared" si="17"/>
        <v>943576.59407528641</v>
      </c>
      <c r="AA80" s="388">
        <f t="shared" si="17"/>
        <v>3806137.5963111878</v>
      </c>
      <c r="AB80" s="388">
        <f t="shared" si="17"/>
        <v>238248.89982714987</v>
      </c>
      <c r="AC80" s="388">
        <f t="shared" si="17"/>
        <v>1065858.7917896621</v>
      </c>
      <c r="AD80" s="388">
        <f t="shared" si="17"/>
        <v>3676217.7045570207</v>
      </c>
      <c r="AE80" s="388">
        <f t="shared" si="17"/>
        <v>2276096.0935408194</v>
      </c>
      <c r="AF80" s="388">
        <f t="shared" si="17"/>
        <v>5900924.496174654</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923861.36159429874</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142181.79597969391</v>
      </c>
      <c r="T81" s="312">
        <f t="shared" si="19"/>
        <v>219875.91200841335</v>
      </c>
      <c r="U81" s="312">
        <f t="shared" si="19"/>
        <v>118788.51791350363</v>
      </c>
      <c r="V81" s="312">
        <f t="shared" si="19"/>
        <v>141119.15414958904</v>
      </c>
      <c r="W81" s="312">
        <f t="shared" si="19"/>
        <v>0</v>
      </c>
      <c r="X81" s="312">
        <f t="shared" si="19"/>
        <v>7193.1094017148589</v>
      </c>
      <c r="Y81" s="312">
        <f t="shared" si="19"/>
        <v>20648.468375818375</v>
      </c>
      <c r="Z81" s="312">
        <f t="shared" si="19"/>
        <v>21805.149284636846</v>
      </c>
      <c r="AA81" s="312">
        <f t="shared" si="19"/>
        <v>87739.314865697917</v>
      </c>
      <c r="AB81" s="312">
        <f t="shared" si="19"/>
        <v>0</v>
      </c>
      <c r="AC81" s="312">
        <f t="shared" si="19"/>
        <v>15566.516443752764</v>
      </c>
      <c r="AD81" s="312">
        <f t="shared" si="19"/>
        <v>46192.970094463511</v>
      </c>
      <c r="AE81" s="312">
        <f t="shared" si="19"/>
        <v>28458.659619381797</v>
      </c>
      <c r="AF81" s="312">
        <f t="shared" si="19"/>
        <v>74291.793457632812</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283674.21675268264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506.81191998843462</v>
      </c>
      <c r="S82" s="312">
        <f t="shared" si="21"/>
        <v>39007.382314216375</v>
      </c>
      <c r="T82" s="312">
        <f t="shared" si="21"/>
        <v>44757.278095218942</v>
      </c>
      <c r="U82" s="312">
        <f t="shared" si="21"/>
        <v>22397.556061469295</v>
      </c>
      <c r="V82" s="312">
        <f t="shared" si="21"/>
        <v>26385.456208939991</v>
      </c>
      <c r="W82" s="312">
        <f t="shared" si="21"/>
        <v>423.81376517356745</v>
      </c>
      <c r="X82" s="312">
        <f t="shared" si="21"/>
        <v>3112.786729436395</v>
      </c>
      <c r="Y82" s="312">
        <f t="shared" si="21"/>
        <v>7885.5035796395277</v>
      </c>
      <c r="Z82" s="312">
        <f t="shared" si="21"/>
        <v>8213.3036528239463</v>
      </c>
      <c r="AA82" s="312">
        <f t="shared" si="21"/>
        <v>33630.915128760404</v>
      </c>
      <c r="AB82" s="312">
        <f t="shared" si="21"/>
        <v>187.23448231654302</v>
      </c>
      <c r="AC82" s="312">
        <f t="shared" si="21"/>
        <v>6995.0284993936521</v>
      </c>
      <c r="AD82" s="312">
        <f t="shared" si="21"/>
        <v>21392.9198482051</v>
      </c>
      <c r="AE82" s="312">
        <f t="shared" si="21"/>
        <v>14615.762691169853</v>
      </c>
      <c r="AF82" s="312">
        <f t="shared" si="21"/>
        <v>38996.650752053851</v>
      </c>
      <c r="AG82" s="312">
        <f t="shared" si="21"/>
        <v>0</v>
      </c>
      <c r="AH82" s="312">
        <f t="shared" si="21"/>
        <v>0</v>
      </c>
      <c r="AI82" s="312">
        <f t="shared" si="21"/>
        <v>0</v>
      </c>
      <c r="AJ82" s="312">
        <f t="shared" si="21"/>
        <v>6713.1645098246154</v>
      </c>
      <c r="AK82" s="312">
        <f t="shared" si="21"/>
        <v>0</v>
      </c>
      <c r="AL82" s="312">
        <f t="shared" si="21"/>
        <v>1591.1185703340989</v>
      </c>
      <c r="AM82" s="312">
        <f t="shared" si="21"/>
        <v>0</v>
      </c>
      <c r="AN82" s="312">
        <f t="shared" si="21"/>
        <v>6861.5299437180665</v>
      </c>
      <c r="AO82" s="312">
        <f t="shared" si="21"/>
        <v>0</v>
      </c>
    </row>
    <row r="83" spans="1:43" x14ac:dyDescent="0.25">
      <c r="D83"/>
      <c r="E83" s="24"/>
      <c r="F83" s="98" t="s">
        <v>100</v>
      </c>
      <c r="G83" s="142" t="s">
        <v>277</v>
      </c>
      <c r="H83" s="157">
        <f t="shared" si="8"/>
        <v>224570987.89804393</v>
      </c>
      <c r="I83" s="158"/>
      <c r="J83" s="206">
        <f t="shared" ref="J83" si="22">SUM(J76:J82)</f>
        <v>126239357.54107991</v>
      </c>
      <c r="K83" s="206">
        <f t="shared" ref="K83:AO83" si="23">SUM(K76:K82)</f>
        <v>43897.127498823167</v>
      </c>
      <c r="L83" s="206">
        <f t="shared" si="23"/>
        <v>2073.647957545797</v>
      </c>
      <c r="M83" s="206">
        <f t="shared" si="23"/>
        <v>4004856.8993011815</v>
      </c>
      <c r="N83" s="206">
        <f t="shared" si="23"/>
        <v>7240340.8185762111</v>
      </c>
      <c r="O83" s="206">
        <f t="shared" si="23"/>
        <v>5974183.9614015985</v>
      </c>
      <c r="P83" s="206">
        <f t="shared" si="23"/>
        <v>17866319.754130539</v>
      </c>
      <c r="Q83" s="206">
        <f t="shared" si="23"/>
        <v>23689.191125355919</v>
      </c>
      <c r="R83" s="206">
        <f t="shared" si="23"/>
        <v>55467.635666683353</v>
      </c>
      <c r="S83" s="206">
        <f t="shared" si="23"/>
        <v>7786873.822718652</v>
      </c>
      <c r="T83" s="206">
        <f t="shared" si="23"/>
        <v>10246788.885085834</v>
      </c>
      <c r="U83" s="206">
        <f t="shared" si="23"/>
        <v>5314849.5246041641</v>
      </c>
      <c r="V83" s="206">
        <f t="shared" si="23"/>
        <v>6286456.7159577757</v>
      </c>
      <c r="W83" s="206">
        <f t="shared" si="23"/>
        <v>15847.998251366396</v>
      </c>
      <c r="X83" s="206">
        <f t="shared" si="23"/>
        <v>597588.55501178955</v>
      </c>
      <c r="Y83" s="206">
        <f t="shared" si="23"/>
        <v>1579547.738309152</v>
      </c>
      <c r="Z83" s="206">
        <f t="shared" si="23"/>
        <v>1639367.0698577173</v>
      </c>
      <c r="AA83" s="206">
        <f t="shared" si="23"/>
        <v>6644186.8315744577</v>
      </c>
      <c r="AB83" s="206">
        <f t="shared" si="23"/>
        <v>323374.72862676263</v>
      </c>
      <c r="AC83" s="206">
        <f t="shared" si="23"/>
        <v>2041833.3320051506</v>
      </c>
      <c r="AD83" s="206">
        <f t="shared" si="23"/>
        <v>6415366.7465363545</v>
      </c>
      <c r="AE83" s="206">
        <f t="shared" si="23"/>
        <v>4081112.1145675667</v>
      </c>
      <c r="AF83" s="206">
        <f t="shared" si="23"/>
        <v>10630553.5734681</v>
      </c>
      <c r="AG83" s="206">
        <f t="shared" si="23"/>
        <v>3048988.7982156426</v>
      </c>
      <c r="AH83" s="206">
        <f t="shared" si="23"/>
        <v>-53967.055595726</v>
      </c>
      <c r="AI83" s="206">
        <f t="shared" si="23"/>
        <v>0</v>
      </c>
      <c r="AJ83" s="206">
        <f t="shared" si="23"/>
        <v>-527953.27296665602</v>
      </c>
      <c r="AK83" s="206">
        <f t="shared" si="23"/>
        <v>0</v>
      </c>
      <c r="AL83" s="206">
        <f t="shared" si="23"/>
        <v>-119607.61180669932</v>
      </c>
      <c r="AM83" s="206">
        <f t="shared" si="23"/>
        <v>0</v>
      </c>
      <c r="AN83" s="206">
        <f t="shared" si="23"/>
        <v>-2830407.1731152986</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142932972.68449432</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1524531.5304561809</v>
      </c>
      <c r="K115" s="348"/>
      <c r="L115" s="348"/>
      <c r="M115" s="349">
        <f t="shared" ref="M115:P122" si="51">SUMIF($J105:$AO105, M105, $J$56:$AO$56)</f>
        <v>61995.549799636319</v>
      </c>
      <c r="N115" s="349">
        <f t="shared" si="51"/>
        <v>46742.96531378205</v>
      </c>
      <c r="O115" s="349">
        <f t="shared" si="51"/>
        <v>19516.434349566716</v>
      </c>
      <c r="P115" s="349">
        <f t="shared" si="51"/>
        <v>19709.186764932929</v>
      </c>
      <c r="Q115" s="348"/>
      <c r="R115" s="348"/>
      <c r="S115" s="349">
        <f t="shared" ref="S115:V122" si="52">SUMIF($J105:$AO105, S105, $J$56:$AO$56)</f>
        <v>4538.3294292783621</v>
      </c>
      <c r="T115" s="349">
        <f t="shared" si="52"/>
        <v>3077.4200502271278</v>
      </c>
      <c r="U115" s="349">
        <f t="shared" si="52"/>
        <v>1176.9842059578009</v>
      </c>
      <c r="V115" s="349">
        <f t="shared" si="52"/>
        <v>1137.6604109982093</v>
      </c>
      <c r="W115" s="348"/>
      <c r="X115" s="349">
        <f t="shared" ref="X115:AA122" si="53">SUMIF($J105:$AO105, X105, $J$56:$AO$56)</f>
        <v>4538.3294292783621</v>
      </c>
      <c r="Y115" s="349">
        <f t="shared" si="53"/>
        <v>3077.4200502271278</v>
      </c>
      <c r="Z115" s="349">
        <f t="shared" si="53"/>
        <v>1176.9842059578009</v>
      </c>
      <c r="AA115" s="349">
        <f t="shared" si="53"/>
        <v>1137.6604109982093</v>
      </c>
      <c r="AB115" s="348"/>
      <c r="AC115" s="349">
        <f t="shared" ref="AC115:AG122" si="54">SUMIF($J105:$AO105, AC105, $J$56:$AO$56)</f>
        <v>331.60534735222399</v>
      </c>
      <c r="AD115" s="349">
        <f t="shared" si="54"/>
        <v>402.04946561928841</v>
      </c>
      <c r="AE115" s="349">
        <f t="shared" si="54"/>
        <v>125.11176346587104</v>
      </c>
      <c r="AF115" s="349">
        <f t="shared" si="54"/>
        <v>133.34131978712381</v>
      </c>
      <c r="AG115" s="349">
        <f t="shared" si="54"/>
        <v>2452</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1524531.5304561809</v>
      </c>
      <c r="K116" s="344"/>
      <c r="L116" s="344"/>
      <c r="M116" s="350">
        <f t="shared" si="51"/>
        <v>108738.51511341837</v>
      </c>
      <c r="N116" s="350">
        <f t="shared" si="51"/>
        <v>108738.51511341837</v>
      </c>
      <c r="O116" s="350">
        <f t="shared" si="51"/>
        <v>19516.434349566716</v>
      </c>
      <c r="P116" s="350">
        <f t="shared" si="51"/>
        <v>19709.186764932929</v>
      </c>
      <c r="Q116" s="344"/>
      <c r="R116" s="344"/>
      <c r="S116" s="350">
        <f t="shared" si="52"/>
        <v>7615.7494795054899</v>
      </c>
      <c r="T116" s="350">
        <f t="shared" si="52"/>
        <v>7615.7494795054899</v>
      </c>
      <c r="U116" s="350">
        <f t="shared" si="52"/>
        <v>1176.9842059578009</v>
      </c>
      <c r="V116" s="350">
        <f t="shared" si="52"/>
        <v>1137.6604109982093</v>
      </c>
      <c r="W116" s="344"/>
      <c r="X116" s="350">
        <f t="shared" si="53"/>
        <v>7615.7494795054899</v>
      </c>
      <c r="Y116" s="350">
        <f t="shared" si="53"/>
        <v>7615.7494795054899</v>
      </c>
      <c r="Z116" s="350">
        <f t="shared" si="53"/>
        <v>1176.9842059578009</v>
      </c>
      <c r="AA116" s="350">
        <f t="shared" si="53"/>
        <v>1137.6604109982093</v>
      </c>
      <c r="AB116" s="344"/>
      <c r="AC116" s="350">
        <f t="shared" si="54"/>
        <v>733.65481297151246</v>
      </c>
      <c r="AD116" s="350">
        <f t="shared" si="54"/>
        <v>733.65481297151246</v>
      </c>
      <c r="AE116" s="350">
        <f t="shared" si="54"/>
        <v>125.11176346587104</v>
      </c>
      <c r="AF116" s="350">
        <f t="shared" si="54"/>
        <v>133.34131978712381</v>
      </c>
      <c r="AG116" s="350">
        <f t="shared" si="54"/>
        <v>2452</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1524531.5304561809</v>
      </c>
      <c r="K117" s="344"/>
      <c r="L117" s="344"/>
      <c r="M117" s="350">
        <f t="shared" si="51"/>
        <v>61995.549799636319</v>
      </c>
      <c r="N117" s="350">
        <f t="shared" si="51"/>
        <v>66259.39966334877</v>
      </c>
      <c r="O117" s="350">
        <f t="shared" si="51"/>
        <v>66259.39966334877</v>
      </c>
      <c r="P117" s="350">
        <f t="shared" si="51"/>
        <v>19709.186764932929</v>
      </c>
      <c r="Q117" s="344"/>
      <c r="R117" s="344"/>
      <c r="S117" s="350">
        <f t="shared" si="52"/>
        <v>4538.3294292783621</v>
      </c>
      <c r="T117" s="350">
        <f t="shared" si="52"/>
        <v>4254.4042561849292</v>
      </c>
      <c r="U117" s="350">
        <f t="shared" si="52"/>
        <v>4254.4042561849292</v>
      </c>
      <c r="V117" s="350">
        <f t="shared" si="52"/>
        <v>1137.6604109982093</v>
      </c>
      <c r="W117" s="344"/>
      <c r="X117" s="350">
        <f t="shared" si="53"/>
        <v>4538.3294292783621</v>
      </c>
      <c r="Y117" s="350">
        <f t="shared" si="53"/>
        <v>4254.4042561849292</v>
      </c>
      <c r="Z117" s="350">
        <f t="shared" si="53"/>
        <v>4254.4042561849292</v>
      </c>
      <c r="AA117" s="350">
        <f t="shared" si="53"/>
        <v>1137.6604109982093</v>
      </c>
      <c r="AB117" s="344"/>
      <c r="AC117" s="350">
        <f t="shared" si="54"/>
        <v>331.60534735222399</v>
      </c>
      <c r="AD117" s="350">
        <f t="shared" si="54"/>
        <v>527.16122908515945</v>
      </c>
      <c r="AE117" s="350">
        <f t="shared" si="54"/>
        <v>527.16122908515945</v>
      </c>
      <c r="AF117" s="350">
        <f t="shared" si="54"/>
        <v>133.34131978712381</v>
      </c>
      <c r="AG117" s="350">
        <f t="shared" si="54"/>
        <v>2452</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1524531.5304561809</v>
      </c>
      <c r="K118" s="344"/>
      <c r="L118" s="344"/>
      <c r="M118" s="350">
        <f t="shared" si="51"/>
        <v>61995.549799636319</v>
      </c>
      <c r="N118" s="350">
        <f t="shared" si="51"/>
        <v>46742.96531378205</v>
      </c>
      <c r="O118" s="350">
        <f t="shared" si="51"/>
        <v>39225.621114499649</v>
      </c>
      <c r="P118" s="350">
        <f t="shared" si="51"/>
        <v>39225.621114499649</v>
      </c>
      <c r="Q118" s="344"/>
      <c r="R118" s="344"/>
      <c r="S118" s="350">
        <f t="shared" si="52"/>
        <v>4538.3294292783621</v>
      </c>
      <c r="T118" s="350">
        <f t="shared" si="52"/>
        <v>3077.4200502271278</v>
      </c>
      <c r="U118" s="350">
        <f t="shared" si="52"/>
        <v>2314.6446169560099</v>
      </c>
      <c r="V118" s="350">
        <f t="shared" si="52"/>
        <v>2314.6446169560099</v>
      </c>
      <c r="W118" s="344"/>
      <c r="X118" s="350">
        <f t="shared" si="53"/>
        <v>4538.3294292783621</v>
      </c>
      <c r="Y118" s="350">
        <f t="shared" si="53"/>
        <v>3077.4200502271278</v>
      </c>
      <c r="Z118" s="350">
        <f t="shared" si="53"/>
        <v>2314.6446169560099</v>
      </c>
      <c r="AA118" s="350">
        <f t="shared" si="53"/>
        <v>2314.6446169560099</v>
      </c>
      <c r="AB118" s="344"/>
      <c r="AC118" s="350">
        <f t="shared" si="54"/>
        <v>331.60534735222399</v>
      </c>
      <c r="AD118" s="350">
        <f t="shared" si="54"/>
        <v>402.04946561928841</v>
      </c>
      <c r="AE118" s="350">
        <f t="shared" si="54"/>
        <v>258.45308325299482</v>
      </c>
      <c r="AF118" s="350">
        <f t="shared" si="54"/>
        <v>258.45308325299482</v>
      </c>
      <c r="AG118" s="350">
        <f t="shared" si="54"/>
        <v>2452</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1524531.5304561809</v>
      </c>
      <c r="K119" s="344"/>
      <c r="L119" s="344"/>
      <c r="M119" s="350">
        <f t="shared" si="51"/>
        <v>108738.51511341837</v>
      </c>
      <c r="N119" s="350">
        <f t="shared" si="51"/>
        <v>108738.51511341837</v>
      </c>
      <c r="O119" s="350">
        <f t="shared" si="51"/>
        <v>39225.621114499649</v>
      </c>
      <c r="P119" s="350">
        <f t="shared" si="51"/>
        <v>39225.621114499649</v>
      </c>
      <c r="Q119" s="344"/>
      <c r="R119" s="344"/>
      <c r="S119" s="350">
        <f t="shared" si="52"/>
        <v>7615.7494795054899</v>
      </c>
      <c r="T119" s="350">
        <f t="shared" si="52"/>
        <v>7615.7494795054899</v>
      </c>
      <c r="U119" s="350">
        <f t="shared" si="52"/>
        <v>2314.6446169560099</v>
      </c>
      <c r="V119" s="350">
        <f t="shared" si="52"/>
        <v>2314.6446169560099</v>
      </c>
      <c r="W119" s="344"/>
      <c r="X119" s="350">
        <f t="shared" si="53"/>
        <v>7615.7494795054899</v>
      </c>
      <c r="Y119" s="350">
        <f t="shared" si="53"/>
        <v>7615.7494795054899</v>
      </c>
      <c r="Z119" s="350">
        <f t="shared" si="53"/>
        <v>2314.6446169560099</v>
      </c>
      <c r="AA119" s="350">
        <f t="shared" si="53"/>
        <v>2314.6446169560099</v>
      </c>
      <c r="AB119" s="344"/>
      <c r="AC119" s="350">
        <f t="shared" si="54"/>
        <v>733.65481297151246</v>
      </c>
      <c r="AD119" s="350">
        <f t="shared" si="54"/>
        <v>733.65481297151246</v>
      </c>
      <c r="AE119" s="350">
        <f t="shared" si="54"/>
        <v>258.45308325299482</v>
      </c>
      <c r="AF119" s="350">
        <f t="shared" si="54"/>
        <v>258.45308325299482</v>
      </c>
      <c r="AG119" s="350">
        <f t="shared" si="54"/>
        <v>2452</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1524531.5304561809</v>
      </c>
      <c r="K120" s="344"/>
      <c r="L120" s="344"/>
      <c r="M120" s="350">
        <f t="shared" si="51"/>
        <v>128254.94946298508</v>
      </c>
      <c r="N120" s="350">
        <f t="shared" si="51"/>
        <v>128254.94946298508</v>
      </c>
      <c r="O120" s="350">
        <f t="shared" si="51"/>
        <v>128254.94946298508</v>
      </c>
      <c r="P120" s="350">
        <f t="shared" si="51"/>
        <v>19709.186764932929</v>
      </c>
      <c r="Q120" s="344"/>
      <c r="R120" s="344"/>
      <c r="S120" s="350">
        <f t="shared" si="52"/>
        <v>8792.7336854632904</v>
      </c>
      <c r="T120" s="350">
        <f t="shared" si="52"/>
        <v>8792.7336854632904</v>
      </c>
      <c r="U120" s="350">
        <f t="shared" si="52"/>
        <v>8792.7336854632904</v>
      </c>
      <c r="V120" s="350">
        <f t="shared" si="52"/>
        <v>1137.6604109982093</v>
      </c>
      <c r="W120" s="344"/>
      <c r="X120" s="350">
        <f t="shared" si="53"/>
        <v>8792.7336854632904</v>
      </c>
      <c r="Y120" s="350">
        <f t="shared" si="53"/>
        <v>8792.7336854632904</v>
      </c>
      <c r="Z120" s="350">
        <f t="shared" si="53"/>
        <v>8792.7336854632904</v>
      </c>
      <c r="AA120" s="350">
        <f t="shared" si="53"/>
        <v>1137.6604109982093</v>
      </c>
      <c r="AB120" s="344"/>
      <c r="AC120" s="350">
        <f t="shared" si="54"/>
        <v>858.76657643738349</v>
      </c>
      <c r="AD120" s="350">
        <f t="shared" si="54"/>
        <v>858.76657643738349</v>
      </c>
      <c r="AE120" s="350">
        <f t="shared" si="54"/>
        <v>858.76657643738349</v>
      </c>
      <c r="AF120" s="350">
        <f t="shared" si="54"/>
        <v>133.34131978712381</v>
      </c>
      <c r="AG120" s="350">
        <f t="shared" si="54"/>
        <v>2452</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1524531.5304561809</v>
      </c>
      <c r="K121" s="344"/>
      <c r="L121" s="344"/>
      <c r="M121" s="350">
        <f t="shared" si="51"/>
        <v>61995.549799636319</v>
      </c>
      <c r="N121" s="350">
        <f t="shared" si="51"/>
        <v>85968.586428281706</v>
      </c>
      <c r="O121" s="350">
        <f t="shared" si="51"/>
        <v>85968.586428281706</v>
      </c>
      <c r="P121" s="350">
        <f t="shared" si="51"/>
        <v>85968.586428281706</v>
      </c>
      <c r="Q121" s="344"/>
      <c r="R121" s="344"/>
      <c r="S121" s="350">
        <f t="shared" si="52"/>
        <v>4538.3294292783621</v>
      </c>
      <c r="T121" s="350">
        <f t="shared" si="52"/>
        <v>5392.0646671831373</v>
      </c>
      <c r="U121" s="350">
        <f t="shared" si="52"/>
        <v>5392.0646671831373</v>
      </c>
      <c r="V121" s="350">
        <f t="shared" si="52"/>
        <v>5392.0646671831373</v>
      </c>
      <c r="W121" s="344"/>
      <c r="X121" s="350">
        <f t="shared" si="53"/>
        <v>4538.3294292783621</v>
      </c>
      <c r="Y121" s="350">
        <f t="shared" si="53"/>
        <v>5392.0646671831373</v>
      </c>
      <c r="Z121" s="350">
        <f t="shared" si="53"/>
        <v>5392.0646671831373</v>
      </c>
      <c r="AA121" s="350">
        <f t="shared" si="53"/>
        <v>5392.0646671831373</v>
      </c>
      <c r="AB121" s="344"/>
      <c r="AC121" s="350">
        <f t="shared" si="54"/>
        <v>331.60534735222399</v>
      </c>
      <c r="AD121" s="350">
        <f t="shared" si="54"/>
        <v>660.50254887228323</v>
      </c>
      <c r="AE121" s="350">
        <f t="shared" si="54"/>
        <v>660.50254887228323</v>
      </c>
      <c r="AF121" s="350">
        <f t="shared" si="54"/>
        <v>660.50254887228323</v>
      </c>
      <c r="AG121" s="350">
        <f t="shared" si="54"/>
        <v>2452</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1524531.5304561809</v>
      </c>
      <c r="K122" s="346"/>
      <c r="L122" s="346"/>
      <c r="M122" s="351">
        <f t="shared" si="51"/>
        <v>147964.136227918</v>
      </c>
      <c r="N122" s="351">
        <f t="shared" si="51"/>
        <v>147964.136227918</v>
      </c>
      <c r="O122" s="351">
        <f t="shared" si="51"/>
        <v>147964.136227918</v>
      </c>
      <c r="P122" s="351">
        <f t="shared" si="51"/>
        <v>147964.136227918</v>
      </c>
      <c r="Q122" s="346"/>
      <c r="R122" s="346"/>
      <c r="S122" s="351">
        <f t="shared" si="52"/>
        <v>9930.3940964614994</v>
      </c>
      <c r="T122" s="351">
        <f t="shared" si="52"/>
        <v>9930.3940964614994</v>
      </c>
      <c r="U122" s="351">
        <f t="shared" si="52"/>
        <v>9930.3940964614994</v>
      </c>
      <c r="V122" s="351">
        <f t="shared" si="52"/>
        <v>9930.3940964614994</v>
      </c>
      <c r="W122" s="346"/>
      <c r="X122" s="351">
        <f t="shared" si="53"/>
        <v>9930.3940964614994</v>
      </c>
      <c r="Y122" s="351">
        <f t="shared" si="53"/>
        <v>9930.3940964614994</v>
      </c>
      <c r="Z122" s="351">
        <f t="shared" si="53"/>
        <v>9930.3940964614994</v>
      </c>
      <c r="AA122" s="351">
        <f t="shared" si="53"/>
        <v>9930.3940964614994</v>
      </c>
      <c r="AB122" s="346"/>
      <c r="AC122" s="351">
        <f t="shared" si="54"/>
        <v>992.10789622450727</v>
      </c>
      <c r="AD122" s="351">
        <f t="shared" si="54"/>
        <v>992.10789622450727</v>
      </c>
      <c r="AE122" s="351">
        <f t="shared" si="54"/>
        <v>992.10789622450727</v>
      </c>
      <c r="AF122" s="351">
        <f t="shared" si="54"/>
        <v>992.10789622450727</v>
      </c>
      <c r="AG122" s="351">
        <f t="shared" si="54"/>
        <v>2452</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1524531.5304561809</v>
      </c>
      <c r="K154" s="153">
        <f t="shared" si="98"/>
        <v>0</v>
      </c>
      <c r="L154" s="153">
        <f t="shared" si="98"/>
        <v>0</v>
      </c>
      <c r="M154" s="153">
        <f t="shared" si="98"/>
        <v>61995.549799636319</v>
      </c>
      <c r="N154" s="153">
        <f t="shared" si="98"/>
        <v>46742.96531378205</v>
      </c>
      <c r="O154" s="153">
        <f t="shared" si="98"/>
        <v>19516.434349566716</v>
      </c>
      <c r="P154" s="153">
        <f t="shared" si="98"/>
        <v>19709.186764932929</v>
      </c>
      <c r="Q154" s="153">
        <f t="shared" si="98"/>
        <v>0</v>
      </c>
      <c r="R154" s="153">
        <f t="shared" si="98"/>
        <v>0</v>
      </c>
      <c r="S154" s="153">
        <f t="shared" si="98"/>
        <v>4185.0622487184864</v>
      </c>
      <c r="T154" s="153">
        <f t="shared" si="98"/>
        <v>2606.4470214177468</v>
      </c>
      <c r="U154" s="153">
        <f t="shared" si="98"/>
        <v>862.33053222450167</v>
      </c>
      <c r="V154" s="153">
        <f t="shared" si="98"/>
        <v>536.78700738455507</v>
      </c>
      <c r="W154" s="153">
        <f t="shared" si="98"/>
        <v>0</v>
      </c>
      <c r="X154" s="153">
        <f t="shared" si="98"/>
        <v>353.26718055987567</v>
      </c>
      <c r="Y154" s="153">
        <f t="shared" si="98"/>
        <v>470.97302880938088</v>
      </c>
      <c r="Z154" s="153">
        <f t="shared" si="98"/>
        <v>314.65367373329923</v>
      </c>
      <c r="AA154" s="153">
        <f t="shared" si="98"/>
        <v>600.8734036136542</v>
      </c>
      <c r="AB154" s="153">
        <f t="shared" si="98"/>
        <v>0</v>
      </c>
      <c r="AC154" s="153">
        <f t="shared" si="98"/>
        <v>331.60534735222399</v>
      </c>
      <c r="AD154" s="153">
        <f t="shared" si="98"/>
        <v>402.04946561928841</v>
      </c>
      <c r="AE154" s="153">
        <f t="shared" si="98"/>
        <v>125.11176346587104</v>
      </c>
      <c r="AF154" s="153">
        <f t="shared" si="98"/>
        <v>133.34131978712381</v>
      </c>
      <c r="AG154" s="153">
        <f t="shared" si="98"/>
        <v>2452</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1524531.5304561809</v>
      </c>
      <c r="K156" s="153">
        <f t="shared" si="99"/>
        <v>0</v>
      </c>
      <c r="L156" s="153">
        <f t="shared" si="99"/>
        <v>0</v>
      </c>
      <c r="M156" s="153">
        <f t="shared" si="99"/>
        <v>61995.549799636319</v>
      </c>
      <c r="N156" s="153">
        <f t="shared" si="99"/>
        <v>46742.96531378205</v>
      </c>
      <c r="O156" s="153">
        <f t="shared" si="99"/>
        <v>19516.434349566716</v>
      </c>
      <c r="P156" s="153">
        <f t="shared" si="99"/>
        <v>19709.186764932929</v>
      </c>
      <c r="Q156" s="153">
        <f t="shared" si="99"/>
        <v>0</v>
      </c>
      <c r="R156" s="153">
        <f t="shared" si="99"/>
        <v>0</v>
      </c>
      <c r="S156" s="153">
        <f t="shared" si="99"/>
        <v>4538.3294292783621</v>
      </c>
      <c r="T156" s="153">
        <f t="shared" si="99"/>
        <v>3077.4200502271278</v>
      </c>
      <c r="U156" s="153">
        <f t="shared" si="99"/>
        <v>1176.9842059578009</v>
      </c>
      <c r="V156" s="153">
        <f t="shared" si="99"/>
        <v>1137.6604109982093</v>
      </c>
      <c r="W156" s="153">
        <f t="shared" si="99"/>
        <v>0</v>
      </c>
      <c r="X156" s="153">
        <f t="shared" si="99"/>
        <v>4538.3294292783621</v>
      </c>
      <c r="Y156" s="153">
        <f t="shared" si="99"/>
        <v>3077.4200502271278</v>
      </c>
      <c r="Z156" s="153">
        <f t="shared" si="99"/>
        <v>1176.9842059578009</v>
      </c>
      <c r="AA156" s="153">
        <f t="shared" si="99"/>
        <v>1137.6604109982093</v>
      </c>
      <c r="AB156" s="153">
        <f t="shared" si="99"/>
        <v>0</v>
      </c>
      <c r="AC156" s="153">
        <f t="shared" si="99"/>
        <v>331.60534735222399</v>
      </c>
      <c r="AD156" s="153">
        <f t="shared" si="99"/>
        <v>402.04946561928841</v>
      </c>
      <c r="AE156" s="153">
        <f t="shared" si="99"/>
        <v>125.11176346587104</v>
      </c>
      <c r="AF156" s="153">
        <f t="shared" si="99"/>
        <v>133.34131978712381</v>
      </c>
      <c r="AG156" s="153">
        <f t="shared" si="99"/>
        <v>2452</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0.92215920283776132</v>
      </c>
      <c r="T158" s="389">
        <f t="shared" si="100"/>
        <v>0.84695848433995191</v>
      </c>
      <c r="U158" s="389">
        <f t="shared" si="100"/>
        <v>0.73266109082811204</v>
      </c>
      <c r="V158" s="389">
        <f t="shared" si="100"/>
        <v>0.4718341274735629</v>
      </c>
      <c r="W158" s="389">
        <f t="shared" si="100"/>
        <v>0</v>
      </c>
      <c r="X158" s="389">
        <f t="shared" si="100"/>
        <v>7.784079716223874E-2</v>
      </c>
      <c r="Y158" s="389">
        <f t="shared" si="100"/>
        <v>0.15304151566004806</v>
      </c>
      <c r="Z158" s="389">
        <f t="shared" si="100"/>
        <v>0.26733890917188796</v>
      </c>
      <c r="AA158" s="389">
        <f t="shared" si="100"/>
        <v>0.5281658725264371</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5727072.2903666319</v>
      </c>
      <c r="K165" s="153">
        <f t="shared" si="101"/>
        <v>26365.42851688671</v>
      </c>
      <c r="L165" s="153">
        <f t="shared" si="101"/>
        <v>36.416000000000004</v>
      </c>
      <c r="M165" s="153">
        <f t="shared" si="101"/>
        <v>97519.621172491228</v>
      </c>
      <c r="N165" s="153">
        <f t="shared" si="101"/>
        <v>390079.48291141301</v>
      </c>
      <c r="O165" s="153">
        <f t="shared" si="101"/>
        <v>384200.01772367727</v>
      </c>
      <c r="P165" s="153">
        <f t="shared" si="101"/>
        <v>1275460.557225412</v>
      </c>
      <c r="Q165" s="153">
        <f t="shared" si="101"/>
        <v>11431.350493453985</v>
      </c>
      <c r="R165" s="153">
        <f t="shared" si="101"/>
        <v>1819.3945000000008</v>
      </c>
      <c r="S165" s="153">
        <f t="shared" si="101"/>
        <v>427875.24495055183</v>
      </c>
      <c r="T165" s="153">
        <f t="shared" si="101"/>
        <v>491304.26880931098</v>
      </c>
      <c r="U165" s="153">
        <f t="shared" si="101"/>
        <v>245350.43470891687</v>
      </c>
      <c r="V165" s="153">
        <f t="shared" si="101"/>
        <v>291178.37060186919</v>
      </c>
      <c r="W165" s="153">
        <f t="shared" si="101"/>
        <v>664.08689999999979</v>
      </c>
      <c r="X165" s="153">
        <f t="shared" si="101"/>
        <v>42631.92109187333</v>
      </c>
      <c r="Y165" s="153">
        <f t="shared" si="101"/>
        <v>104615.89637763835</v>
      </c>
      <c r="Z165" s="153">
        <f t="shared" si="101"/>
        <v>107125.55272719625</v>
      </c>
      <c r="AA165" s="153">
        <f t="shared" si="101"/>
        <v>442279.80135881208</v>
      </c>
      <c r="AB165" s="153">
        <f t="shared" si="101"/>
        <v>6752.6144000000004</v>
      </c>
      <c r="AC165" s="153">
        <f t="shared" si="101"/>
        <v>206675.19188277877</v>
      </c>
      <c r="AD165" s="153">
        <f t="shared" si="101"/>
        <v>635790.21147048497</v>
      </c>
      <c r="AE165" s="153">
        <f t="shared" si="101"/>
        <v>434368.82160526363</v>
      </c>
      <c r="AF165" s="153">
        <f t="shared" si="101"/>
        <v>1158963.0362836528</v>
      </c>
      <c r="AG165" s="153">
        <f t="shared" si="101"/>
        <v>115665.95582067955</v>
      </c>
      <c r="AH165" s="153">
        <f t="shared" si="101"/>
        <v>5324.8990000000003</v>
      </c>
      <c r="AI165" s="153">
        <f t="shared" si="101"/>
        <v>0</v>
      </c>
      <c r="AJ165" s="153">
        <f t="shared" si="101"/>
        <v>66413.510833333348</v>
      </c>
      <c r="AK165" s="153">
        <f t="shared" si="101"/>
        <v>0</v>
      </c>
      <c r="AL165" s="153">
        <f t="shared" si="101"/>
        <v>15926.522333333332</v>
      </c>
      <c r="AM165" s="153">
        <f t="shared" si="101"/>
        <v>0</v>
      </c>
      <c r="AN165" s="153">
        <f t="shared" si="101"/>
        <v>582645.21973333322</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5727072.2903666319</v>
      </c>
      <c r="K167" s="153">
        <f t="shared" si="102"/>
        <v>0</v>
      </c>
      <c r="L167" s="153">
        <f t="shared" si="102"/>
        <v>0</v>
      </c>
      <c r="M167" s="153">
        <f t="shared" si="102"/>
        <v>97519.621172491228</v>
      </c>
      <c r="N167" s="153">
        <f t="shared" si="102"/>
        <v>390079.48291141301</v>
      </c>
      <c r="O167" s="153">
        <f t="shared" si="102"/>
        <v>384200.01772367727</v>
      </c>
      <c r="P167" s="153">
        <f t="shared" si="102"/>
        <v>1275460.557225412</v>
      </c>
      <c r="Q167" s="153">
        <f t="shared" si="102"/>
        <v>0</v>
      </c>
      <c r="R167" s="153">
        <f t="shared" si="102"/>
        <v>0</v>
      </c>
      <c r="S167" s="153">
        <f t="shared" si="102"/>
        <v>427875.24495055183</v>
      </c>
      <c r="T167" s="153">
        <f t="shared" si="102"/>
        <v>491304.26880931098</v>
      </c>
      <c r="U167" s="153">
        <f t="shared" si="102"/>
        <v>245350.43470891687</v>
      </c>
      <c r="V167" s="153">
        <f t="shared" si="102"/>
        <v>291178.37060186919</v>
      </c>
      <c r="W167" s="153">
        <f t="shared" si="102"/>
        <v>0</v>
      </c>
      <c r="X167" s="153">
        <f t="shared" si="102"/>
        <v>42631.92109187333</v>
      </c>
      <c r="Y167" s="153">
        <f t="shared" si="102"/>
        <v>104615.89637763835</v>
      </c>
      <c r="Z167" s="153">
        <f t="shared" si="102"/>
        <v>107125.55272719625</v>
      </c>
      <c r="AA167" s="153">
        <f t="shared" si="102"/>
        <v>442279.80135881208</v>
      </c>
      <c r="AB167" s="153">
        <f t="shared" si="102"/>
        <v>0</v>
      </c>
      <c r="AC167" s="153">
        <f t="shared" si="102"/>
        <v>206675.19188277877</v>
      </c>
      <c r="AD167" s="153">
        <f t="shared" si="102"/>
        <v>635790.21147048497</v>
      </c>
      <c r="AE167" s="153">
        <f t="shared" si="102"/>
        <v>434368.82160526363</v>
      </c>
      <c r="AF167" s="153">
        <f t="shared" si="102"/>
        <v>1158963.0362836528</v>
      </c>
      <c r="AG167" s="153">
        <f t="shared" si="102"/>
        <v>115665.95582067955</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4.5432037713919592E-2</v>
      </c>
      <c r="N171" s="413">
        <f>'Volume adjustments'!L689</f>
        <v>0.18166077971907241</v>
      </c>
      <c r="O171" s="413">
        <f>'Volume adjustments'!M689</f>
        <v>0.17892270125782256</v>
      </c>
      <c r="P171" s="413">
        <f>'Volume adjustments'!N689</f>
        <v>0.59398448130918546</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26365.42851688671</v>
      </c>
      <c r="K173" s="69"/>
      <c r="L173" s="69"/>
      <c r="M173" s="153">
        <f>M171*$Q165</f>
        <v>519.34954673963477</v>
      </c>
      <c r="N173" s="153">
        <f>N171*$Q165</f>
        <v>2076.6280438828539</v>
      </c>
      <c r="O173" s="153">
        <f>O171*$Q165</f>
        <v>2045.3281093137298</v>
      </c>
      <c r="P173" s="153">
        <f>P171*$Q165</f>
        <v>6790.0447935177663</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5753437.7188835191</v>
      </c>
      <c r="K175" s="153">
        <f t="shared" si="103"/>
        <v>0</v>
      </c>
      <c r="L175" s="153">
        <f t="shared" si="103"/>
        <v>0</v>
      </c>
      <c r="M175" s="153">
        <f t="shared" si="103"/>
        <v>98038.970719230856</v>
      </c>
      <c r="N175" s="153">
        <f t="shared" si="103"/>
        <v>392156.11095529585</v>
      </c>
      <c r="O175" s="153">
        <f t="shared" si="103"/>
        <v>386245.34583299101</v>
      </c>
      <c r="P175" s="153">
        <f t="shared" si="103"/>
        <v>1282250.6020189298</v>
      </c>
      <c r="Q175" s="153">
        <f t="shared" si="103"/>
        <v>0</v>
      </c>
      <c r="R175" s="153">
        <f t="shared" si="103"/>
        <v>0</v>
      </c>
      <c r="S175" s="153">
        <f t="shared" si="103"/>
        <v>427875.24495055183</v>
      </c>
      <c r="T175" s="153">
        <f t="shared" si="103"/>
        <v>491304.26880931098</v>
      </c>
      <c r="U175" s="153">
        <f t="shared" si="103"/>
        <v>245350.43470891687</v>
      </c>
      <c r="V175" s="153">
        <f t="shared" si="103"/>
        <v>291178.37060186919</v>
      </c>
      <c r="W175" s="153">
        <f t="shared" si="103"/>
        <v>0</v>
      </c>
      <c r="X175" s="153">
        <f t="shared" si="103"/>
        <v>42631.92109187333</v>
      </c>
      <c r="Y175" s="153">
        <f t="shared" si="103"/>
        <v>104615.89637763835</v>
      </c>
      <c r="Z175" s="153">
        <f t="shared" si="103"/>
        <v>107125.55272719625</v>
      </c>
      <c r="AA175" s="153">
        <f t="shared" si="103"/>
        <v>442279.80135881208</v>
      </c>
      <c r="AB175" s="153">
        <f t="shared" si="103"/>
        <v>0</v>
      </c>
      <c r="AC175" s="153">
        <f t="shared" si="103"/>
        <v>206675.19188277877</v>
      </c>
      <c r="AD175" s="153">
        <f t="shared" si="103"/>
        <v>635790.21147048497</v>
      </c>
      <c r="AE175" s="153">
        <f t="shared" si="103"/>
        <v>434368.82160526363</v>
      </c>
      <c r="AF175" s="153">
        <f t="shared" si="103"/>
        <v>1158963.0362836528</v>
      </c>
      <c r="AG175" s="153">
        <f t="shared" si="103"/>
        <v>115665.95582067955</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5753437.7188835191</v>
      </c>
      <c r="K183" s="153">
        <f t="shared" si="104"/>
        <v>0</v>
      </c>
      <c r="L183" s="153">
        <f t="shared" si="104"/>
        <v>0</v>
      </c>
      <c r="M183" s="153">
        <f t="shared" si="104"/>
        <v>98038.970719230856</v>
      </c>
      <c r="N183" s="153">
        <f t="shared" si="104"/>
        <v>392156.11095529585</v>
      </c>
      <c r="O183" s="153">
        <f t="shared" si="104"/>
        <v>386245.34583299101</v>
      </c>
      <c r="P183" s="153">
        <f t="shared" si="104"/>
        <v>1282250.6020189298</v>
      </c>
      <c r="Q183" s="153">
        <f t="shared" si="104"/>
        <v>0</v>
      </c>
      <c r="R183" s="153">
        <f t="shared" si="104"/>
        <v>0</v>
      </c>
      <c r="S183" s="153">
        <f t="shared" si="104"/>
        <v>470507.16604242515</v>
      </c>
      <c r="T183" s="153">
        <f t="shared" si="104"/>
        <v>595920.16518694931</v>
      </c>
      <c r="U183" s="153">
        <f t="shared" si="104"/>
        <v>352475.98743611312</v>
      </c>
      <c r="V183" s="153">
        <f t="shared" si="104"/>
        <v>733458.17196068121</v>
      </c>
      <c r="W183" s="153">
        <f t="shared" si="104"/>
        <v>0</v>
      </c>
      <c r="X183" s="153">
        <f t="shared" si="104"/>
        <v>470507.16604242515</v>
      </c>
      <c r="Y183" s="153">
        <f t="shared" si="104"/>
        <v>595920.16518694931</v>
      </c>
      <c r="Z183" s="153">
        <f t="shared" si="104"/>
        <v>352475.98743611312</v>
      </c>
      <c r="AA183" s="153">
        <f t="shared" si="104"/>
        <v>733458.17196068121</v>
      </c>
      <c r="AB183" s="153">
        <f t="shared" si="104"/>
        <v>0</v>
      </c>
      <c r="AC183" s="153">
        <f t="shared" si="104"/>
        <v>206675.19188277877</v>
      </c>
      <c r="AD183" s="153">
        <f t="shared" si="104"/>
        <v>635790.21147048497</v>
      </c>
      <c r="AE183" s="153">
        <f t="shared" si="104"/>
        <v>434368.82160526363</v>
      </c>
      <c r="AF183" s="153">
        <f t="shared" si="104"/>
        <v>1158963.0362836528</v>
      </c>
      <c r="AG183" s="153">
        <f t="shared" si="104"/>
        <v>115665.95582067955</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5753437.7188835191</v>
      </c>
      <c r="K185" s="153">
        <f t="shared" ref="K185:AO185" si="105">K158*K183</f>
        <v>0</v>
      </c>
      <c r="L185" s="153">
        <f t="shared" si="105"/>
        <v>0</v>
      </c>
      <c r="M185" s="153">
        <f t="shared" si="105"/>
        <v>98038.970719230856</v>
      </c>
      <c r="N185" s="153">
        <f t="shared" si="105"/>
        <v>392156.11095529585</v>
      </c>
      <c r="O185" s="153">
        <f t="shared" si="105"/>
        <v>386245.34583299101</v>
      </c>
      <c r="P185" s="153">
        <f t="shared" si="105"/>
        <v>1282250.6020189298</v>
      </c>
      <c r="Q185" s="153">
        <f t="shared" si="105"/>
        <v>0</v>
      </c>
      <c r="R185" s="153">
        <f t="shared" si="105"/>
        <v>0</v>
      </c>
      <c r="S185" s="153">
        <f t="shared" si="105"/>
        <v>433882.51316713699</v>
      </c>
      <c r="T185" s="153">
        <f t="shared" si="105"/>
        <v>504719.63989435235</v>
      </c>
      <c r="U185" s="153">
        <f t="shared" si="105"/>
        <v>258245.44144565857</v>
      </c>
      <c r="V185" s="153">
        <f t="shared" si="105"/>
        <v>346070.5966054225</v>
      </c>
      <c r="W185" s="153">
        <f t="shared" si="105"/>
        <v>0</v>
      </c>
      <c r="X185" s="153">
        <f t="shared" si="105"/>
        <v>36624.6528752882</v>
      </c>
      <c r="Y185" s="153">
        <f t="shared" si="105"/>
        <v>91200.525292596925</v>
      </c>
      <c r="Z185" s="153">
        <f t="shared" si="105"/>
        <v>94230.545990454571</v>
      </c>
      <c r="AA185" s="153">
        <f t="shared" si="105"/>
        <v>387387.57535525871</v>
      </c>
      <c r="AB185" s="153">
        <f t="shared" si="105"/>
        <v>0</v>
      </c>
      <c r="AC185" s="153">
        <f t="shared" si="105"/>
        <v>206675.19188277877</v>
      </c>
      <c r="AD185" s="153">
        <f t="shared" si="105"/>
        <v>635790.21147048497</v>
      </c>
      <c r="AE185" s="153">
        <f t="shared" si="105"/>
        <v>434368.82160526363</v>
      </c>
      <c r="AF185" s="153">
        <f t="shared" si="105"/>
        <v>1158963.0362836528</v>
      </c>
      <c r="AG185" s="153">
        <f t="shared" si="105"/>
        <v>115665.95582067955</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12615953.456098994</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0.45604462151071945</v>
      </c>
      <c r="K189" s="323">
        <f t="shared" ref="K189:AO189" si="106">K185/$H187</f>
        <v>0</v>
      </c>
      <c r="L189" s="323">
        <f t="shared" si="106"/>
        <v>0</v>
      </c>
      <c r="M189" s="323">
        <f t="shared" si="106"/>
        <v>7.7710314214765415E-3</v>
      </c>
      <c r="N189" s="323">
        <f t="shared" si="106"/>
        <v>3.1084143764474166E-2</v>
      </c>
      <c r="O189" s="323">
        <f t="shared" si="106"/>
        <v>3.0615628630610275E-2</v>
      </c>
      <c r="P189" s="323">
        <f t="shared" si="106"/>
        <v>0.10163723308594207</v>
      </c>
      <c r="Q189" s="323">
        <f t="shared" si="106"/>
        <v>0</v>
      </c>
      <c r="R189" s="323">
        <f t="shared" si="106"/>
        <v>0</v>
      </c>
      <c r="S189" s="323">
        <f t="shared" si="106"/>
        <v>3.4391575292106277E-2</v>
      </c>
      <c r="T189" s="323">
        <f t="shared" si="106"/>
        <v>4.000646020538013E-2</v>
      </c>
      <c r="U189" s="323">
        <f t="shared" si="106"/>
        <v>2.0469752234288218E-2</v>
      </c>
      <c r="V189" s="323">
        <f t="shared" si="106"/>
        <v>2.7431188440071474E-2</v>
      </c>
      <c r="W189" s="323">
        <f t="shared" si="106"/>
        <v>0</v>
      </c>
      <c r="X189" s="323">
        <f t="shared" si="106"/>
        <v>2.9030428023323561E-3</v>
      </c>
      <c r="Y189" s="323">
        <f t="shared" si="106"/>
        <v>7.2289839693810377E-3</v>
      </c>
      <c r="Z189" s="323">
        <f t="shared" si="106"/>
        <v>7.4691577072123882E-3</v>
      </c>
      <c r="AA189" s="323">
        <f t="shared" si="106"/>
        <v>3.0706167132217976E-2</v>
      </c>
      <c r="AB189" s="323">
        <f t="shared" si="106"/>
        <v>0</v>
      </c>
      <c r="AC189" s="323">
        <f t="shared" si="106"/>
        <v>1.6382050916878166E-2</v>
      </c>
      <c r="AD189" s="323">
        <f t="shared" si="106"/>
        <v>5.0395732172198345E-2</v>
      </c>
      <c r="AE189" s="323">
        <f t="shared" si="106"/>
        <v>3.4430122393585283E-2</v>
      </c>
      <c r="AF189" s="323">
        <f t="shared" si="106"/>
        <v>9.1864878886610782E-2</v>
      </c>
      <c r="AG189" s="323">
        <f t="shared" si="106"/>
        <v>9.16822943451512E-3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65183813.429302216</v>
      </c>
      <c r="K191" s="153">
        <f t="shared" ref="K191:AO191" si="107">$H$85 * K189</f>
        <v>0</v>
      </c>
      <c r="L191" s="153">
        <f t="shared" si="107"/>
        <v>0</v>
      </c>
      <c r="M191" s="153">
        <f t="shared" si="107"/>
        <v>1110736.6218962534</v>
      </c>
      <c r="N191" s="153">
        <f t="shared" si="107"/>
        <v>4442949.0716084801</v>
      </c>
      <c r="O191" s="153">
        <f t="shared" si="107"/>
        <v>4375982.8107776409</v>
      </c>
      <c r="P191" s="153">
        <f t="shared" si="107"/>
        <v>14527311.860400539</v>
      </c>
      <c r="Q191" s="153">
        <f t="shared" si="107"/>
        <v>0</v>
      </c>
      <c r="R191" s="153">
        <f t="shared" si="107"/>
        <v>0</v>
      </c>
      <c r="S191" s="153">
        <f t="shared" si="107"/>
        <v>4915690.0918033561</v>
      </c>
      <c r="T191" s="153">
        <f t="shared" si="107"/>
        <v>5718242.2837389074</v>
      </c>
      <c r="U191" s="153">
        <f t="shared" si="107"/>
        <v>2925802.5369618842</v>
      </c>
      <c r="V191" s="153">
        <f t="shared" si="107"/>
        <v>3920821.3080079523</v>
      </c>
      <c r="W191" s="153">
        <f t="shared" si="107"/>
        <v>0</v>
      </c>
      <c r="X191" s="153">
        <f t="shared" si="107"/>
        <v>414940.5375676885</v>
      </c>
      <c r="Y191" s="153">
        <f t="shared" si="107"/>
        <v>1033260.1682321872</v>
      </c>
      <c r="Z191" s="153">
        <f t="shared" si="107"/>
        <v>1067588.9145411684</v>
      </c>
      <c r="AA191" s="153">
        <f t="shared" si="107"/>
        <v>4388923.7479548287</v>
      </c>
      <c r="AB191" s="153">
        <f t="shared" si="107"/>
        <v>0</v>
      </c>
      <c r="AC191" s="153">
        <f t="shared" si="107"/>
        <v>2341535.2362181419</v>
      </c>
      <c r="AD191" s="153">
        <f t="shared" si="107"/>
        <v>7203211.8099839175</v>
      </c>
      <c r="AE191" s="153">
        <f t="shared" si="107"/>
        <v>4921199.7436061213</v>
      </c>
      <c r="AF191" s="153">
        <f t="shared" si="107"/>
        <v>13130520.224564318</v>
      </c>
      <c r="AG191" s="153">
        <f t="shared" si="107"/>
        <v>1310442.2873287264</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42.756618756056469</v>
      </c>
      <c r="K197" s="153">
        <f t="shared" si="108"/>
        <v>0</v>
      </c>
      <c r="L197" s="153">
        <f t="shared" si="108"/>
        <v>0</v>
      </c>
      <c r="M197" s="153">
        <f t="shared" si="108"/>
        <v>17.916392797322516</v>
      </c>
      <c r="N197" s="153">
        <f t="shared" si="108"/>
        <v>95.05064648302249</v>
      </c>
      <c r="O197" s="153">
        <f t="shared" si="108"/>
        <v>224.22040483408242</v>
      </c>
      <c r="P197" s="153">
        <f t="shared" si="108"/>
        <v>737.08327155577467</v>
      </c>
      <c r="Q197" s="153">
        <f t="shared" si="108"/>
        <v>0</v>
      </c>
      <c r="R197" s="153">
        <f t="shared" si="108"/>
        <v>0</v>
      </c>
      <c r="S197" s="153">
        <f t="shared" si="108"/>
        <v>1174.5799225109724</v>
      </c>
      <c r="T197" s="153">
        <f t="shared" si="108"/>
        <v>2193.8839488203125</v>
      </c>
      <c r="U197" s="153">
        <f t="shared" si="108"/>
        <v>3392.9014775974233</v>
      </c>
      <c r="V197" s="153">
        <f t="shared" si="108"/>
        <v>7304.2403300925462</v>
      </c>
      <c r="W197" s="153">
        <f t="shared" si="108"/>
        <v>0</v>
      </c>
      <c r="X197" s="153">
        <f t="shared" si="108"/>
        <v>1174.5799225109724</v>
      </c>
      <c r="Y197" s="153">
        <f t="shared" si="108"/>
        <v>2193.8839488203121</v>
      </c>
      <c r="Z197" s="153">
        <f t="shared" si="108"/>
        <v>3392.9014775974229</v>
      </c>
      <c r="AA197" s="153">
        <f t="shared" si="108"/>
        <v>7304.2403300925453</v>
      </c>
      <c r="AB197" s="153">
        <f t="shared" si="108"/>
        <v>0</v>
      </c>
      <c r="AC197" s="153">
        <f t="shared" si="108"/>
        <v>7061.2107280978616</v>
      </c>
      <c r="AD197" s="153">
        <f t="shared" si="108"/>
        <v>17916.232767250673</v>
      </c>
      <c r="AE197" s="153">
        <f t="shared" si="108"/>
        <v>39334.428732183638</v>
      </c>
      <c r="AF197" s="153">
        <f t="shared" si="108"/>
        <v>98473.00330855338</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11.682136272146575</v>
      </c>
      <c r="K199" s="153">
        <f t="shared" si="109"/>
        <v>0</v>
      </c>
      <c r="L199" s="153">
        <f t="shared" si="109"/>
        <v>0</v>
      </c>
      <c r="M199" s="153">
        <f t="shared" si="109"/>
        <v>4.8951892888859332</v>
      </c>
      <c r="N199" s="153">
        <f t="shared" si="109"/>
        <v>25.970121989896853</v>
      </c>
      <c r="O199" s="153">
        <f t="shared" si="109"/>
        <v>61.262405692372241</v>
      </c>
      <c r="P199" s="153">
        <f t="shared" si="109"/>
        <v>201.3888720097745</v>
      </c>
      <c r="Q199" s="153">
        <f t="shared" si="109"/>
        <v>0</v>
      </c>
      <c r="R199" s="153">
        <f t="shared" si="109"/>
        <v>0</v>
      </c>
      <c r="S199" s="153">
        <f t="shared" si="109"/>
        <v>320.9234760958941</v>
      </c>
      <c r="T199" s="153">
        <f t="shared" si="109"/>
        <v>599.42184393997604</v>
      </c>
      <c r="U199" s="153">
        <f t="shared" si="109"/>
        <v>927.02226163864032</v>
      </c>
      <c r="V199" s="153">
        <f t="shared" si="109"/>
        <v>1995.6940792602584</v>
      </c>
      <c r="W199" s="153">
        <f t="shared" si="109"/>
        <v>0</v>
      </c>
      <c r="X199" s="153">
        <f t="shared" si="109"/>
        <v>320.9234760958941</v>
      </c>
      <c r="Y199" s="153">
        <f t="shared" si="109"/>
        <v>599.42184393997593</v>
      </c>
      <c r="Z199" s="153">
        <f t="shared" si="109"/>
        <v>927.02226163864009</v>
      </c>
      <c r="AA199" s="153">
        <f t="shared" si="109"/>
        <v>1995.6940792602581</v>
      </c>
      <c r="AB199" s="153">
        <f t="shared" si="109"/>
        <v>0</v>
      </c>
      <c r="AC199" s="153">
        <f t="shared" si="109"/>
        <v>1929.292548660618</v>
      </c>
      <c r="AD199" s="153">
        <f t="shared" si="109"/>
        <v>4895.1455648225883</v>
      </c>
      <c r="AE199" s="153">
        <f t="shared" si="109"/>
        <v>10747.11167546001</v>
      </c>
      <c r="AF199" s="153">
        <f t="shared" si="109"/>
        <v>26905.192160806935</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11.329541852058396</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1.1329541852058396</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6.9949932786572822</v>
      </c>
      <c r="K223" s="153">
        <f t="array" ref="K223">MIN(IF($J150:$AO150=K150,$J43:$AO43+$J48:$AO48))</f>
        <v>0</v>
      </c>
      <c r="L223" s="153">
        <f t="array" ref="L223">MIN(IF($J150:$AO150=L150,$J43:$AO43+$J48:$AO48))</f>
        <v>0</v>
      </c>
      <c r="M223" s="153">
        <f t="array" ref="M223">MIN(IF($J150:$AO150=M150,$J43:$AO43+$J48:$AO48))</f>
        <v>12.188617989819861</v>
      </c>
      <c r="N223" s="153">
        <f t="array" ref="N223">MIN(IF($J150:$AO150=N150,$J43:$AO43+$J48:$AO48))</f>
        <v>12.188617989819861</v>
      </c>
      <c r="O223" s="153">
        <f t="array" ref="O223">MIN(IF($J150:$AO150=O150,$J43:$AO43+$J48:$AO48))</f>
        <v>12.188617989819861</v>
      </c>
      <c r="P223" s="153">
        <f t="array" ref="P223">MIN(IF($J150:$AO150=P150,$J43:$AO43+$J48:$AO48))</f>
        <v>12.188617989819861</v>
      </c>
      <c r="Q223" s="153">
        <f t="array" ref="Q223">MIN(IF($J150:$AO150=Q150,$J43:$AO43+$J48:$AO48))</f>
        <v>0</v>
      </c>
      <c r="R223" s="153">
        <f t="array" ref="R223">MIN(IF($J150:$AO150=R150,$J43:$AO43+$J48:$AO48))</f>
        <v>0</v>
      </c>
      <c r="S223" s="153">
        <f t="array" ref="S223">MIN(IF($J150:$AO150=S150,$J43:$AO43+$J48:$AO48))</f>
        <v>12.786541348509752</v>
      </c>
      <c r="T223" s="153">
        <f t="array" ref="T223">MIN(IF($J150:$AO150=T150,$J43:$AO43+$J48:$AO48))</f>
        <v>12.786541348509752</v>
      </c>
      <c r="U223" s="153">
        <f t="array" ref="U223">MIN(IF($J150:$AO150=U150,$J43:$AO43+$J48:$AO48))</f>
        <v>12.786541348509752</v>
      </c>
      <c r="V223" s="153">
        <f t="array" ref="V223">MIN(IF($J150:$AO150=V150,$J43:$AO43+$J48:$AO48))</f>
        <v>12.786541348509752</v>
      </c>
      <c r="W223" s="153">
        <f t="array" ref="W223">MIN(IF($J150:$AO150=W150,$J43:$AO43+$J48:$AO48))</f>
        <v>0</v>
      </c>
      <c r="X223" s="153">
        <f t="array" ref="X223">MIN(IF($J150:$AO150=X150,$J43:$AO43+$J48:$AO48))</f>
        <v>12.786541348509752</v>
      </c>
      <c r="Y223" s="153">
        <f t="array" ref="Y223">MIN(IF($J150:$AO150=Y150,$J43:$AO43+$J48:$AO48))</f>
        <v>12.786541348509752</v>
      </c>
      <c r="Z223" s="153">
        <f t="array" ref="Z223">MIN(IF($J150:$AO150=Z150,$J43:$AO43+$J48:$AO48))</f>
        <v>12.786541348509752</v>
      </c>
      <c r="AA223" s="153">
        <f t="array" ref="AA223">MIN(IF($J150:$AO150=AA150,$J43:$AO43+$J48:$AO48))</f>
        <v>12.786541348509752</v>
      </c>
      <c r="AB223" s="153">
        <f t="array" ref="AB223">MIN(IF($J150:$AO150=AB150,$J43:$AO43+$J48:$AO48))</f>
        <v>0</v>
      </c>
      <c r="AC223" s="153">
        <f t="array" ref="AC223">MIN(IF($J150:$AO150=AC150,$J43:$AO43+$J48:$AO48))</f>
        <v>115.82748620854885</v>
      </c>
      <c r="AD223" s="153">
        <f t="array" ref="AD223">MIN(IF($J150:$AO150=AD150,$J43:$AO43+$J48:$AO48))</f>
        <v>115.82748620854885</v>
      </c>
      <c r="AE223" s="153">
        <f t="array" ref="AE223">MIN(IF($J150:$AO150=AE150,$J43:$AO43+$J48:$AO48))</f>
        <v>115.82748620854885</v>
      </c>
      <c r="AF223" s="153">
        <f t="array" ref="AF223">MIN(IF($J150:$AO150=AF150,$J43:$AO43+$J48:$AO48))</f>
        <v>115.82748620854885</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11.682136272146575</v>
      </c>
      <c r="K225" s="153">
        <f t="shared" ref="K225:AO225" si="112">MAX(-K223,K199)</f>
        <v>0</v>
      </c>
      <c r="L225" s="153">
        <f t="shared" si="112"/>
        <v>0</v>
      </c>
      <c r="M225" s="153">
        <f t="shared" si="112"/>
        <v>4.8951892888859332</v>
      </c>
      <c r="N225" s="153">
        <f t="shared" si="112"/>
        <v>25.970121989896853</v>
      </c>
      <c r="O225" s="153">
        <f t="shared" si="112"/>
        <v>61.262405692372241</v>
      </c>
      <c r="P225" s="153">
        <f t="shared" si="112"/>
        <v>201.3888720097745</v>
      </c>
      <c r="Q225" s="153">
        <f t="shared" si="112"/>
        <v>0</v>
      </c>
      <c r="R225" s="153">
        <f t="shared" si="112"/>
        <v>0</v>
      </c>
      <c r="S225" s="153">
        <f t="shared" si="112"/>
        <v>320.9234760958941</v>
      </c>
      <c r="T225" s="153">
        <f t="shared" si="112"/>
        <v>599.42184393997604</v>
      </c>
      <c r="U225" s="153">
        <f t="shared" si="112"/>
        <v>927.02226163864032</v>
      </c>
      <c r="V225" s="153">
        <f t="shared" si="112"/>
        <v>1995.6940792602584</v>
      </c>
      <c r="W225" s="153">
        <f t="shared" si="112"/>
        <v>0</v>
      </c>
      <c r="X225" s="153">
        <f t="shared" si="112"/>
        <v>320.9234760958941</v>
      </c>
      <c r="Y225" s="153">
        <f t="shared" si="112"/>
        <v>599.42184393997593</v>
      </c>
      <c r="Z225" s="153">
        <f t="shared" si="112"/>
        <v>927.02226163864009</v>
      </c>
      <c r="AA225" s="153">
        <f t="shared" si="112"/>
        <v>1995.6940792602581</v>
      </c>
      <c r="AB225" s="153">
        <f t="shared" si="112"/>
        <v>0</v>
      </c>
      <c r="AC225" s="153">
        <f t="shared" si="112"/>
        <v>1929.292548660618</v>
      </c>
      <c r="AD225" s="153">
        <f t="shared" si="112"/>
        <v>4895.1455648225883</v>
      </c>
      <c r="AE225" s="153">
        <f t="shared" si="112"/>
        <v>10747.11167546001</v>
      </c>
      <c r="AF225" s="153">
        <f t="shared" si="112"/>
        <v>26905.192160806935</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1.1329541852058396</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1.1329541852058396</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1.1329541852058396</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11.682136272146575</v>
      </c>
      <c r="K416" s="189">
        <f t="shared" si="173"/>
        <v>0</v>
      </c>
      <c r="L416" s="189">
        <f t="shared" si="173"/>
        <v>0</v>
      </c>
      <c r="M416" s="189">
        <f t="shared" si="173"/>
        <v>4.8951892888859332</v>
      </c>
      <c r="N416" s="189">
        <f t="shared" si="173"/>
        <v>25.970121989896853</v>
      </c>
      <c r="O416" s="189">
        <f t="shared" si="173"/>
        <v>61.262405692372241</v>
      </c>
      <c r="P416" s="189">
        <f t="shared" si="173"/>
        <v>201.3888720097745</v>
      </c>
      <c r="Q416" s="189">
        <f t="shared" si="173"/>
        <v>0</v>
      </c>
      <c r="R416" s="189">
        <f t="shared" si="173"/>
        <v>0</v>
      </c>
      <c r="S416" s="189">
        <f t="shared" si="173"/>
        <v>320.9234760958941</v>
      </c>
      <c r="T416" s="189">
        <f t="shared" si="173"/>
        <v>599.42184393997604</v>
      </c>
      <c r="U416" s="189">
        <f t="shared" si="173"/>
        <v>927.02226163864032</v>
      </c>
      <c r="V416" s="189">
        <f t="shared" si="173"/>
        <v>1995.6940792602584</v>
      </c>
      <c r="W416" s="189">
        <f t="shared" si="173"/>
        <v>0</v>
      </c>
      <c r="X416" s="189">
        <f t="shared" si="173"/>
        <v>320.9234760958941</v>
      </c>
      <c r="Y416" s="189">
        <f t="shared" si="173"/>
        <v>599.42184393997593</v>
      </c>
      <c r="Z416" s="189">
        <f t="shared" si="173"/>
        <v>927.02226163864009</v>
      </c>
      <c r="AA416" s="189">
        <f t="shared" si="173"/>
        <v>1995.6940792602581</v>
      </c>
      <c r="AB416" s="189">
        <f t="shared" si="173"/>
        <v>0</v>
      </c>
      <c r="AC416" s="189">
        <f t="shared" si="173"/>
        <v>1929.292548660618</v>
      </c>
      <c r="AD416" s="189">
        <f t="shared" si="173"/>
        <v>4895.1455648225883</v>
      </c>
      <c r="AE416" s="189">
        <f t="shared" si="173"/>
        <v>10747.11167546001</v>
      </c>
      <c r="AF416" s="189">
        <f t="shared" si="173"/>
        <v>26905.192160806935</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16.367132264130362</v>
      </c>
      <c r="K20" s="267">
        <f>'Revenue matching'!K40</f>
        <v>16.367132264130362</v>
      </c>
      <c r="L20" s="267">
        <f>'Revenue matching'!L40</f>
        <v>15.643713156960505</v>
      </c>
      <c r="M20" s="267">
        <f>'Revenue matching'!M40</f>
        <v>15.643713156960505</v>
      </c>
      <c r="N20" s="267">
        <f>'Revenue matching'!N40</f>
        <v>15.643713156960505</v>
      </c>
      <c r="O20" s="267">
        <f>'Revenue matching'!O40</f>
        <v>15.643713156960505</v>
      </c>
      <c r="P20" s="267">
        <f>'Revenue matching'!P40</f>
        <v>15.643713156960505</v>
      </c>
      <c r="Q20" s="267">
        <f>'Revenue matching'!Q40</f>
        <v>15.643713156960505</v>
      </c>
      <c r="R20" s="267">
        <f>'Revenue matching'!R40</f>
        <v>11.384637460198654</v>
      </c>
      <c r="S20" s="267">
        <f>'Revenue matching'!S40</f>
        <v>11.384637460198654</v>
      </c>
      <c r="T20" s="267">
        <f>'Revenue matching'!T40</f>
        <v>11.384637460198654</v>
      </c>
      <c r="U20" s="267">
        <f>'Revenue matching'!U40</f>
        <v>11.384637460198654</v>
      </c>
      <c r="V20" s="267">
        <f>'Revenue matching'!V40</f>
        <v>11.384637460198654</v>
      </c>
      <c r="W20" s="267">
        <f>'Revenue matching'!W40</f>
        <v>7.6484023631109093</v>
      </c>
      <c r="X20" s="267">
        <f>'Revenue matching'!X40</f>
        <v>7.6484023631109093</v>
      </c>
      <c r="Y20" s="267">
        <f>'Revenue matching'!Y40</f>
        <v>7.6484023631109093</v>
      </c>
      <c r="Z20" s="267">
        <f>'Revenue matching'!Z40</f>
        <v>7.6484023631109093</v>
      </c>
      <c r="AA20" s="267">
        <f>'Revenue matching'!AA40</f>
        <v>7.6484023631109093</v>
      </c>
      <c r="AB20" s="267">
        <f>'Revenue matching'!AB40</f>
        <v>5.6734548696497598</v>
      </c>
      <c r="AC20" s="267">
        <f>'Revenue matching'!AC40</f>
        <v>5.6734548696497598</v>
      </c>
      <c r="AD20" s="267">
        <f>'Revenue matching'!AD40</f>
        <v>5.6734548696497598</v>
      </c>
      <c r="AE20" s="267">
        <f>'Revenue matching'!AE40</f>
        <v>5.6734548696497598</v>
      </c>
      <c r="AF20" s="267">
        <f>'Revenue matching'!AF40</f>
        <v>5.6734548696497598</v>
      </c>
      <c r="AG20" s="267">
        <f>'Revenue matching'!AG40</f>
        <v>44.561081557362407</v>
      </c>
      <c r="AH20" s="267">
        <f>'Revenue matching'!AH40</f>
        <v>-10.053713294760563</v>
      </c>
      <c r="AI20" s="267">
        <f>'Revenue matching'!AI40</f>
        <v>-9.0847029472716692</v>
      </c>
      <c r="AJ20" s="267">
        <f>'Revenue matching'!AJ40</f>
        <v>-10.053713294760563</v>
      </c>
      <c r="AK20" s="267">
        <f>'Revenue matching'!AK40</f>
        <v>-10.053713294760563</v>
      </c>
      <c r="AL20" s="267">
        <f>'Revenue matching'!AL40</f>
        <v>-9.0847029472716692</v>
      </c>
      <c r="AM20" s="267">
        <f>'Revenue matching'!AM40</f>
        <v>-9.0847029472716692</v>
      </c>
      <c r="AN20" s="267">
        <f>'Revenue matching'!AN40</f>
        <v>-5.869837899024259</v>
      </c>
      <c r="AO20" s="267">
        <f>'Revenue matching'!AO40</f>
        <v>-5.869837899024259</v>
      </c>
      <c r="AP20" s="256"/>
      <c r="AQ20" s="256"/>
    </row>
    <row r="21" spans="3:43" x14ac:dyDescent="0.25">
      <c r="C21" s="78"/>
      <c r="F21" t="s">
        <v>157</v>
      </c>
      <c r="G21" t="s">
        <v>269</v>
      </c>
      <c r="H21" s="268"/>
      <c r="I21" s="256"/>
      <c r="J21" s="268">
        <f>'Revenue matching'!J41</f>
        <v>0.70799830063905622</v>
      </c>
      <c r="K21" s="268">
        <f>'Revenue matching'!K41</f>
        <v>0.70799830063905622</v>
      </c>
      <c r="L21" s="268">
        <f>'Revenue matching'!L41</f>
        <v>0.6767051278180265</v>
      </c>
      <c r="M21" s="268">
        <f>'Revenue matching'!M41</f>
        <v>0.6767051278180265</v>
      </c>
      <c r="N21" s="268">
        <f>'Revenue matching'!N41</f>
        <v>0.6767051278180265</v>
      </c>
      <c r="O21" s="268">
        <f>'Revenue matching'!O41</f>
        <v>0.6767051278180265</v>
      </c>
      <c r="P21" s="268">
        <f>'Revenue matching'!P41</f>
        <v>0.6767051278180265</v>
      </c>
      <c r="Q21" s="268">
        <f>'Revenue matching'!Q41</f>
        <v>0.6767051278180265</v>
      </c>
      <c r="R21" s="268">
        <f>'Revenue matching'!R41</f>
        <v>0.4436298488758792</v>
      </c>
      <c r="S21" s="268">
        <f>'Revenue matching'!S41</f>
        <v>0.4436298488758792</v>
      </c>
      <c r="T21" s="268">
        <f>'Revenue matching'!T41</f>
        <v>0.4436298488758792</v>
      </c>
      <c r="U21" s="268">
        <f>'Revenue matching'!U41</f>
        <v>0.4436298488758792</v>
      </c>
      <c r="V21" s="268">
        <f>'Revenue matching'!V41</f>
        <v>0.4436298488758792</v>
      </c>
      <c r="W21" s="268">
        <f>'Revenue matching'!W41</f>
        <v>0.22555511548029727</v>
      </c>
      <c r="X21" s="268">
        <f>'Revenue matching'!X41</f>
        <v>0.22555511548029727</v>
      </c>
      <c r="Y21" s="268">
        <f>'Revenue matching'!Y41</f>
        <v>0.22555511548029727</v>
      </c>
      <c r="Z21" s="268">
        <f>'Revenue matching'!Z41</f>
        <v>0.22555511548029727</v>
      </c>
      <c r="AA21" s="268">
        <f>'Revenue matching'!AA41</f>
        <v>0.22555511548029727</v>
      </c>
      <c r="AB21" s="268">
        <f>'Revenue matching'!AB41</f>
        <v>0.11971533762689837</v>
      </c>
      <c r="AC21" s="268">
        <f>'Revenue matching'!AC41</f>
        <v>0.11971533762689837</v>
      </c>
      <c r="AD21" s="268">
        <f>'Revenue matching'!AD41</f>
        <v>0.11971533762689837</v>
      </c>
      <c r="AE21" s="268">
        <f>'Revenue matching'!AE41</f>
        <v>0.11971533762689837</v>
      </c>
      <c r="AF21" s="268">
        <f>'Revenue matching'!AF41</f>
        <v>0.11971533762689837</v>
      </c>
      <c r="AG21" s="268">
        <f>'Revenue matching'!AG41</f>
        <v>1.9431458704659255</v>
      </c>
      <c r="AH21" s="268">
        <f>'Revenue matching'!AH41</f>
        <v>-0.43489670718934381</v>
      </c>
      <c r="AI21" s="268">
        <f>'Revenue matching'!AI41</f>
        <v>-0.36976412210743581</v>
      </c>
      <c r="AJ21" s="268">
        <f>'Revenue matching'!AJ41</f>
        <v>-0.43489670718934381</v>
      </c>
      <c r="AK21" s="268">
        <f>'Revenue matching'!AK41</f>
        <v>-0.43489670718934381</v>
      </c>
      <c r="AL21" s="268">
        <f>'Revenue matching'!AL41</f>
        <v>-0.36976412210743581</v>
      </c>
      <c r="AM21" s="268">
        <f>'Revenue matching'!AM41</f>
        <v>-0.36976412210743581</v>
      </c>
      <c r="AN21" s="268">
        <f>'Revenue matching'!AN41</f>
        <v>-0.15459940836612659</v>
      </c>
      <c r="AO21" s="268">
        <f>'Revenue matching'!AO41</f>
        <v>-0.15459940836612659</v>
      </c>
      <c r="AP21" s="256"/>
      <c r="AQ21" s="256"/>
    </row>
    <row r="22" spans="3:43" x14ac:dyDescent="0.25">
      <c r="C22" s="78"/>
      <c r="F22" t="s">
        <v>158</v>
      </c>
      <c r="G22" t="s">
        <v>269</v>
      </c>
      <c r="H22" s="268"/>
      <c r="I22" s="256"/>
      <c r="J22" s="268">
        <f>'Revenue matching'!J42</f>
        <v>4.3875432175124365E-2</v>
      </c>
      <c r="K22" s="268">
        <f>'Revenue matching'!K42</f>
        <v>4.3875432175124365E-2</v>
      </c>
      <c r="L22" s="268">
        <f>'Revenue matching'!L42</f>
        <v>4.1936159890975898E-2</v>
      </c>
      <c r="M22" s="268">
        <f>'Revenue matching'!M42</f>
        <v>4.1936159890975898E-2</v>
      </c>
      <c r="N22" s="268">
        <f>'Revenue matching'!N42</f>
        <v>4.1936159890975898E-2</v>
      </c>
      <c r="O22" s="268">
        <f>'Revenue matching'!O42</f>
        <v>4.1936159890975898E-2</v>
      </c>
      <c r="P22" s="268">
        <f>'Revenue matching'!P42</f>
        <v>4.1936159890975898E-2</v>
      </c>
      <c r="Q22" s="268">
        <f>'Revenue matching'!Q42</f>
        <v>4.1936159890975898E-2</v>
      </c>
      <c r="R22" s="268">
        <f>'Revenue matching'!R42</f>
        <v>2.6230593524101148E-2</v>
      </c>
      <c r="S22" s="268">
        <f>'Revenue matching'!S42</f>
        <v>2.6230593524101148E-2</v>
      </c>
      <c r="T22" s="268">
        <f>'Revenue matching'!T42</f>
        <v>2.6230593524101148E-2</v>
      </c>
      <c r="U22" s="268">
        <f>'Revenue matching'!U42</f>
        <v>2.6230593524101148E-2</v>
      </c>
      <c r="V22" s="268">
        <f>'Revenue matching'!V42</f>
        <v>2.6230593524101148E-2</v>
      </c>
      <c r="W22" s="268">
        <f>'Revenue matching'!W42</f>
        <v>1.1257883539096961E-2</v>
      </c>
      <c r="X22" s="268">
        <f>'Revenue matching'!X42</f>
        <v>1.1257883539096961E-2</v>
      </c>
      <c r="Y22" s="268">
        <f>'Revenue matching'!Y42</f>
        <v>1.1257883539096961E-2</v>
      </c>
      <c r="Z22" s="268">
        <f>'Revenue matching'!Z42</f>
        <v>1.1257883539096961E-2</v>
      </c>
      <c r="AA22" s="268">
        <f>'Revenue matching'!AA42</f>
        <v>1.1257883539096961E-2</v>
      </c>
      <c r="AB22" s="268">
        <f>'Revenue matching'!AB42</f>
        <v>4.18112846454303E-3</v>
      </c>
      <c r="AC22" s="268">
        <f>'Revenue matching'!AC42</f>
        <v>4.18112846454303E-3</v>
      </c>
      <c r="AD22" s="268">
        <f>'Revenue matching'!AD42</f>
        <v>4.18112846454303E-3</v>
      </c>
      <c r="AE22" s="268">
        <f>'Revenue matching'!AE42</f>
        <v>4.18112846454303E-3</v>
      </c>
      <c r="AF22" s="268">
        <f>'Revenue matching'!AF42</f>
        <v>4.18112846454303E-3</v>
      </c>
      <c r="AG22" s="268">
        <f>'Revenue matching'!AG42</f>
        <v>1.1785100172537253</v>
      </c>
      <c r="AH22" s="268">
        <f>'Revenue matching'!AH42</f>
        <v>-2.6951026524001193E-2</v>
      </c>
      <c r="AI22" s="268">
        <f>'Revenue matching'!AI42</f>
        <v>-2.2314966710835507E-2</v>
      </c>
      <c r="AJ22" s="268">
        <f>'Revenue matching'!AJ42</f>
        <v>-2.6951026524001193E-2</v>
      </c>
      <c r="AK22" s="268">
        <f>'Revenue matching'!AK42</f>
        <v>-2.6951026524001193E-2</v>
      </c>
      <c r="AL22" s="268">
        <f>'Revenue matching'!AL42</f>
        <v>-2.2314966710835507E-2</v>
      </c>
      <c r="AM22" s="268">
        <f>'Revenue matching'!AM42</f>
        <v>-2.2314966710835507E-2</v>
      </c>
      <c r="AN22" s="268">
        <f>'Revenue matching'!AN42</f>
        <v>-7.0239350386525051E-3</v>
      </c>
      <c r="AO22" s="268">
        <f>'Revenue matching'!AO42</f>
        <v>-7.0239350386525051E-3</v>
      </c>
      <c r="AP22" s="256"/>
      <c r="AQ22" s="256"/>
    </row>
    <row r="23" spans="3:43" x14ac:dyDescent="0.25">
      <c r="C23" s="78"/>
      <c r="F23" t="s">
        <v>159</v>
      </c>
      <c r="G23" t="s">
        <v>270</v>
      </c>
      <c r="H23" s="41"/>
      <c r="J23" s="110">
        <f>'Revenue matching'!J43</f>
        <v>6.6232871541071621</v>
      </c>
      <c r="K23" s="110">
        <f>'Revenue matching'!K43</f>
        <v>0</v>
      </c>
      <c r="L23" s="110">
        <f>'Revenue matching'!L43</f>
        <v>11.919448131971649</v>
      </c>
      <c r="M23" s="110">
        <f>'Revenue matching'!M43</f>
        <v>11.919448131971649</v>
      </c>
      <c r="N23" s="110">
        <f>'Revenue matching'!N43</f>
        <v>11.919448131971649</v>
      </c>
      <c r="O23" s="110">
        <f>'Revenue matching'!O43</f>
        <v>11.919448131971649</v>
      </c>
      <c r="P23" s="110">
        <f>'Revenue matching'!P43</f>
        <v>11.919448131971649</v>
      </c>
      <c r="Q23" s="110">
        <f>'Revenue matching'!Q43</f>
        <v>0</v>
      </c>
      <c r="R23" s="110">
        <f>'Revenue matching'!R43</f>
        <v>16.035423784337791</v>
      </c>
      <c r="S23" s="110">
        <f>'Revenue matching'!S43</f>
        <v>16.035423784337791</v>
      </c>
      <c r="T23" s="110">
        <f>'Revenue matching'!T43</f>
        <v>16.035423784337791</v>
      </c>
      <c r="U23" s="110">
        <f>'Revenue matching'!U43</f>
        <v>16.035423784337791</v>
      </c>
      <c r="V23" s="110">
        <f>'Revenue matching'!V43</f>
        <v>16.035423784337791</v>
      </c>
      <c r="W23" s="110">
        <f>'Revenue matching'!W43</f>
        <v>12.517371490661541</v>
      </c>
      <c r="X23" s="110">
        <f>'Revenue matching'!X43</f>
        <v>12.517371490661541</v>
      </c>
      <c r="Y23" s="110">
        <f>'Revenue matching'!Y43</f>
        <v>12.517371490661541</v>
      </c>
      <c r="Z23" s="110">
        <f>'Revenue matching'!Z43</f>
        <v>12.517371490661541</v>
      </c>
      <c r="AA23" s="110">
        <f>'Revenue matching'!AA43</f>
        <v>12.517371490661541</v>
      </c>
      <c r="AB23" s="110">
        <f>'Revenue matching'!AB43</f>
        <v>115.55831635070064</v>
      </c>
      <c r="AC23" s="110">
        <f>'Revenue matching'!AC43</f>
        <v>115.55831635070064</v>
      </c>
      <c r="AD23" s="110">
        <f>'Revenue matching'!AD43</f>
        <v>115.55831635070064</v>
      </c>
      <c r="AE23" s="110">
        <f>'Revenue matching'!AE43</f>
        <v>115.55831635070064</v>
      </c>
      <c r="AF23" s="110">
        <f>'Revenue matching'!AF43</f>
        <v>115.55831635070064</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72.321326791768456</v>
      </c>
      <c r="AO23" s="110">
        <f>'Revenue matching'!AO43</f>
        <v>72.321326791768456</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4.7278690687196363</v>
      </c>
      <c r="S24" s="110">
        <f>'Revenue matching'!S44</f>
        <v>4.7278690687196363</v>
      </c>
      <c r="T24" s="110">
        <f>'Revenue matching'!T44</f>
        <v>4.7278690687196363</v>
      </c>
      <c r="U24" s="110">
        <f>'Revenue matching'!U44</f>
        <v>4.7278690687196363</v>
      </c>
      <c r="V24" s="110">
        <f>'Revenue matching'!V44</f>
        <v>4.7278690687196363</v>
      </c>
      <c r="W24" s="110">
        <f>'Revenue matching'!W44</f>
        <v>4.3094825645045738</v>
      </c>
      <c r="X24" s="110">
        <f>'Revenue matching'!X44</f>
        <v>4.3094825645045738</v>
      </c>
      <c r="Y24" s="110">
        <f>'Revenue matching'!Y44</f>
        <v>4.3094825645045738</v>
      </c>
      <c r="Z24" s="110">
        <f>'Revenue matching'!Z44</f>
        <v>4.3094825645045738</v>
      </c>
      <c r="AA24" s="110">
        <f>'Revenue matching'!AA44</f>
        <v>4.3094825645045738</v>
      </c>
      <c r="AB24" s="110">
        <f>'Revenue matching'!AB44</f>
        <v>3.7214342454622487</v>
      </c>
      <c r="AC24" s="110">
        <f>'Revenue matching'!AC44</f>
        <v>3.7214342454622487</v>
      </c>
      <c r="AD24" s="110">
        <f>'Revenue matching'!AD44</f>
        <v>3.7214342454622487</v>
      </c>
      <c r="AE24" s="110">
        <f>'Revenue matching'!AE44</f>
        <v>3.7214342454622487</v>
      </c>
      <c r="AF24" s="110">
        <f>'Revenue matching'!AF44</f>
        <v>3.7214342454622487</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9.3770333222126308</v>
      </c>
      <c r="S25" s="110">
        <f>'Revenue matching'!S45</f>
        <v>9.3770333222126308</v>
      </c>
      <c r="T25" s="110">
        <f>'Revenue matching'!T45</f>
        <v>9.3770333222126308</v>
      </c>
      <c r="U25" s="110">
        <f>'Revenue matching'!U45</f>
        <v>9.3770333222126308</v>
      </c>
      <c r="V25" s="110">
        <f>'Revenue matching'!V45</f>
        <v>9.3770333222126308</v>
      </c>
      <c r="W25" s="110">
        <f>'Revenue matching'!W45</f>
        <v>7.8553507758890753</v>
      </c>
      <c r="X25" s="110">
        <f>'Revenue matching'!X45</f>
        <v>7.8553507758890753</v>
      </c>
      <c r="Y25" s="110">
        <f>'Revenue matching'!Y45</f>
        <v>7.8553507758890753</v>
      </c>
      <c r="Z25" s="110">
        <f>'Revenue matching'!Z45</f>
        <v>7.8553507758890753</v>
      </c>
      <c r="AA25" s="110">
        <f>'Revenue matching'!AA45</f>
        <v>7.8553507758890753</v>
      </c>
      <c r="AB25" s="110">
        <f>'Revenue matching'!AB45</f>
        <v>7.7883171762152408</v>
      </c>
      <c r="AC25" s="110">
        <f>'Revenue matching'!AC45</f>
        <v>7.7883171762152408</v>
      </c>
      <c r="AD25" s="110">
        <f>'Revenue matching'!AD45</f>
        <v>7.7883171762152408</v>
      </c>
      <c r="AE25" s="110">
        <f>'Revenue matching'!AE45</f>
        <v>7.7883171762152408</v>
      </c>
      <c r="AF25" s="110">
        <f>'Revenue matching'!AF45</f>
        <v>7.7883171762152408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0.12545608148740342</v>
      </c>
      <c r="S26" s="272">
        <f>'Revenue matching'!S46</f>
        <v>0.12545608148740342</v>
      </c>
      <c r="T26" s="272">
        <f>'Revenue matching'!T46</f>
        <v>0.12545608148740342</v>
      </c>
      <c r="U26" s="272">
        <f>'Revenue matching'!U46</f>
        <v>0.12545608148740342</v>
      </c>
      <c r="V26" s="272">
        <f>'Revenue matching'!V46</f>
        <v>0.12545608148740342</v>
      </c>
      <c r="W26" s="272">
        <f>'Revenue matching'!W46</f>
        <v>8.2070902819521341E-2</v>
      </c>
      <c r="X26" s="272">
        <f>'Revenue matching'!X46</f>
        <v>8.2070902819521341E-2</v>
      </c>
      <c r="Y26" s="272">
        <f>'Revenue matching'!Y46</f>
        <v>8.2070902819521341E-2</v>
      </c>
      <c r="Z26" s="272">
        <f>'Revenue matching'!Z46</f>
        <v>8.2070902819521341E-2</v>
      </c>
      <c r="AA26" s="272">
        <f>'Revenue matching'!AA46</f>
        <v>8.2070902819521341E-2</v>
      </c>
      <c r="AB26" s="272">
        <f>'Revenue matching'!AB46</f>
        <v>5.3485965265081932E-2</v>
      </c>
      <c r="AC26" s="272">
        <f>'Revenue matching'!AC46</f>
        <v>5.3485965265081932E-2</v>
      </c>
      <c r="AD26" s="272">
        <f>'Revenue matching'!AD46</f>
        <v>5.3485965265081932E-2</v>
      </c>
      <c r="AE26" s="272">
        <f>'Revenue matching'!AE46</f>
        <v>5.3485965265081932E-2</v>
      </c>
      <c r="AF26" s="272">
        <f>'Revenue matching'!AF46</f>
        <v>5.3485965265081932E-2</v>
      </c>
      <c r="AG26" s="272">
        <f>'Revenue matching'!AG46</f>
        <v>0</v>
      </c>
      <c r="AH26" s="272">
        <f>'Revenue matching'!AH46</f>
        <v>0</v>
      </c>
      <c r="AI26" s="272">
        <f>'Revenue matching'!AI46</f>
        <v>0</v>
      </c>
      <c r="AJ26" s="272">
        <f>'Revenue matching'!AJ46</f>
        <v>0.1334719125368363</v>
      </c>
      <c r="AK26" s="272">
        <f>'Revenue matching'!AK46</f>
        <v>0</v>
      </c>
      <c r="AL26" s="272">
        <f>'Revenue matching'!AL46</f>
        <v>0.10519333175108384</v>
      </c>
      <c r="AM26" s="272">
        <f>'Revenue matching'!AM46</f>
        <v>0</v>
      </c>
      <c r="AN26" s="272">
        <f>'Revenue matching'!AN46</f>
        <v>8.0654496683203153E-2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1.1329541852058396</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1.1329541852058396</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1.1329541852058396</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11.682136272146575</v>
      </c>
      <c r="K35" s="261">
        <f>'Revenue matching'!K416</f>
        <v>0</v>
      </c>
      <c r="L35" s="261">
        <f>'Revenue matching'!L416</f>
        <v>0</v>
      </c>
      <c r="M35" s="261">
        <f>'Revenue matching'!M416</f>
        <v>4.8951892888859332</v>
      </c>
      <c r="N35" s="261">
        <f>'Revenue matching'!N416</f>
        <v>25.970121989896853</v>
      </c>
      <c r="O35" s="261">
        <f>'Revenue matching'!O416</f>
        <v>61.262405692372241</v>
      </c>
      <c r="P35" s="261">
        <f>'Revenue matching'!P416</f>
        <v>201.3888720097745</v>
      </c>
      <c r="Q35" s="261">
        <f>'Revenue matching'!Q416</f>
        <v>0</v>
      </c>
      <c r="R35" s="261">
        <f>'Revenue matching'!R416</f>
        <v>0</v>
      </c>
      <c r="S35" s="261">
        <f>'Revenue matching'!S416</f>
        <v>320.9234760958941</v>
      </c>
      <c r="T35" s="261">
        <f>'Revenue matching'!T416</f>
        <v>599.42184393997604</v>
      </c>
      <c r="U35" s="261">
        <f>'Revenue matching'!U416</f>
        <v>927.02226163864032</v>
      </c>
      <c r="V35" s="261">
        <f>'Revenue matching'!V416</f>
        <v>1995.6940792602584</v>
      </c>
      <c r="W35" s="261">
        <f>'Revenue matching'!W416</f>
        <v>0</v>
      </c>
      <c r="X35" s="261">
        <f>'Revenue matching'!X416</f>
        <v>320.9234760958941</v>
      </c>
      <c r="Y35" s="261">
        <f>'Revenue matching'!Y416</f>
        <v>599.42184393997593</v>
      </c>
      <c r="Z35" s="261">
        <f>'Revenue matching'!Z416</f>
        <v>927.02226163864009</v>
      </c>
      <c r="AA35" s="261">
        <f>'Revenue matching'!AA416</f>
        <v>1995.6940792602581</v>
      </c>
      <c r="AB35" s="261">
        <f>'Revenue matching'!AB416</f>
        <v>0</v>
      </c>
      <c r="AC35" s="261">
        <f>'Revenue matching'!AC416</f>
        <v>1929.292548660618</v>
      </c>
      <c r="AD35" s="261">
        <f>'Revenue matching'!AD416</f>
        <v>4895.1455648225883</v>
      </c>
      <c r="AE35" s="261">
        <f>'Revenue matching'!AE416</f>
        <v>10747.11167546001</v>
      </c>
      <c r="AF35" s="261">
        <f>'Revenue matching'!AF416</f>
        <v>26905.192160806935</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0.37170612455011998</v>
      </c>
      <c r="K47" s="111">
        <f>'Revenue matching'!K48</f>
        <v>0</v>
      </c>
      <c r="L47" s="111">
        <f>'Revenue matching'!L48</f>
        <v>0.26916985784821112</v>
      </c>
      <c r="M47" s="111">
        <f>'Revenue matching'!M48</f>
        <v>0.26916985784821112</v>
      </c>
      <c r="N47" s="111">
        <f>'Revenue matching'!N48</f>
        <v>0.26916985784821112</v>
      </c>
      <c r="O47" s="111">
        <f>'Revenue matching'!O48</f>
        <v>0.26916985784821112</v>
      </c>
      <c r="P47" s="111">
        <f>'Revenue matching'!P48</f>
        <v>0.26916985784821112</v>
      </c>
      <c r="Q47" s="111">
        <f>'Revenue matching'!Q48</f>
        <v>0</v>
      </c>
      <c r="R47" s="111">
        <f>'Revenue matching'!R48</f>
        <v>0.26916985784821112</v>
      </c>
      <c r="S47" s="111">
        <f>'Revenue matching'!S48</f>
        <v>0.26916985784821112</v>
      </c>
      <c r="T47" s="111">
        <f>'Revenue matching'!T48</f>
        <v>0.26916985784821112</v>
      </c>
      <c r="U47" s="111">
        <f>'Revenue matching'!U48</f>
        <v>0.26916985784821112</v>
      </c>
      <c r="V47" s="111">
        <f>'Revenue matching'!V48</f>
        <v>0.26916985784821112</v>
      </c>
      <c r="W47" s="111">
        <f>'Revenue matching'!W48</f>
        <v>0.26916985784821112</v>
      </c>
      <c r="X47" s="111">
        <f>'Revenue matching'!X48</f>
        <v>0.26916985784821112</v>
      </c>
      <c r="Y47" s="111">
        <f>'Revenue matching'!Y48</f>
        <v>0.26916985784821112</v>
      </c>
      <c r="Z47" s="111">
        <f>'Revenue matching'!Z48</f>
        <v>0.26916985784821112</v>
      </c>
      <c r="AA47" s="111">
        <f>'Revenue matching'!AA48</f>
        <v>0.26916985784821112</v>
      </c>
      <c r="AB47" s="111">
        <f>'Revenue matching'!AB48</f>
        <v>0.26916985784821112</v>
      </c>
      <c r="AC47" s="111">
        <f>'Revenue matching'!AC48</f>
        <v>0.26916985784821112</v>
      </c>
      <c r="AD47" s="111">
        <f>'Revenue matching'!AD48</f>
        <v>0.26916985784821112</v>
      </c>
      <c r="AE47" s="111">
        <f>'Revenue matching'!AE48</f>
        <v>0.26916985784821112</v>
      </c>
      <c r="AF47" s="111">
        <f>'Revenue matching'!AF48</f>
        <v>0.26916985784821112</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0.37808751451758293</v>
      </c>
      <c r="K57" s="331">
        <f>'Volume adjustments'!K315</f>
        <v>0.37808751451758293</v>
      </c>
      <c r="L57" s="331">
        <f>'Volume adjustments'!L315</f>
        <v>0.37808751451758293</v>
      </c>
      <c r="M57" s="331">
        <f>'Volume adjustments'!M315</f>
        <v>0.37808751451758293</v>
      </c>
      <c r="N57" s="331">
        <f>'Volume adjustments'!N315</f>
        <v>0.37808751451758293</v>
      </c>
      <c r="O57" s="331">
        <f>'Volume adjustments'!O315</f>
        <v>0</v>
      </c>
      <c r="P57" s="331">
        <f>'Volume adjustments'!P315</f>
        <v>0</v>
      </c>
      <c r="Q57" s="331">
        <f>'Volume adjustments'!Q315</f>
        <v>0.37808751451758293</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0.37808751451758293</v>
      </c>
      <c r="K58" s="332">
        <f>'Volume adjustments'!K316</f>
        <v>0.37808751451758293</v>
      </c>
      <c r="L58" s="332">
        <f>'Volume adjustments'!L316</f>
        <v>0.37808751451758293</v>
      </c>
      <c r="M58" s="332">
        <f>'Volume adjustments'!M316</f>
        <v>0.37808751451758293</v>
      </c>
      <c r="N58" s="332">
        <f>'Volume adjustments'!N316</f>
        <v>0.37808751451758293</v>
      </c>
      <c r="O58" s="332">
        <f>'Volume adjustments'!O316</f>
        <v>0</v>
      </c>
      <c r="P58" s="332">
        <f>'Volume adjustments'!P316</f>
        <v>0</v>
      </c>
      <c r="Q58" s="332">
        <f>'Volume adjustments'!Q316</f>
        <v>0.37808751451758293</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0.37808751451758293</v>
      </c>
      <c r="K59" s="332">
        <f>'Volume adjustments'!K317</f>
        <v>0.37808751451758293</v>
      </c>
      <c r="L59" s="332">
        <f>'Volume adjustments'!L317</f>
        <v>0.37808751451758293</v>
      </c>
      <c r="M59" s="332">
        <f>'Volume adjustments'!M317</f>
        <v>0.37808751451758293</v>
      </c>
      <c r="N59" s="332">
        <f>'Volume adjustments'!N317</f>
        <v>0.37808751451758293</v>
      </c>
      <c r="O59" s="332">
        <f>'Volume adjustments'!O317</f>
        <v>0</v>
      </c>
      <c r="P59" s="332">
        <f>'Volume adjustments'!P317</f>
        <v>0</v>
      </c>
      <c r="Q59" s="332">
        <f>'Volume adjustments'!Q317</f>
        <v>0.37808751451758293</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0.37808751451758293</v>
      </c>
      <c r="K60" s="332">
        <f>'Volume adjustments'!K318</f>
        <v>0.37808751451758293</v>
      </c>
      <c r="L60" s="332">
        <f>'Volume adjustments'!L318</f>
        <v>0.37808751451758293</v>
      </c>
      <c r="M60" s="332">
        <f>'Volume adjustments'!M318</f>
        <v>0.37808751451758293</v>
      </c>
      <c r="N60" s="332">
        <f>'Volume adjustments'!N318</f>
        <v>0.37808751451758293</v>
      </c>
      <c r="O60" s="332">
        <f>'Volume adjustments'!O318</f>
        <v>0</v>
      </c>
      <c r="P60" s="332">
        <f>'Volume adjustments'!P318</f>
        <v>0</v>
      </c>
      <c r="Q60" s="332">
        <f>'Volume adjustments'!Q318</f>
        <v>0.37808751451758293</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0.37808751451758293</v>
      </c>
      <c r="K61" s="332">
        <f>'Volume adjustments'!K319</f>
        <v>0.37808751451758293</v>
      </c>
      <c r="L61" s="332">
        <f>'Volume adjustments'!L319</f>
        <v>0.37808751451758293</v>
      </c>
      <c r="M61" s="332">
        <f>'Volume adjustments'!M319</f>
        <v>0.37808751451758293</v>
      </c>
      <c r="N61" s="332">
        <f>'Volume adjustments'!N319</f>
        <v>0.37808751451758293</v>
      </c>
      <c r="O61" s="332">
        <f>'Volume adjustments'!O319</f>
        <v>0</v>
      </c>
      <c r="P61" s="332">
        <f>'Volume adjustments'!P319</f>
        <v>0</v>
      </c>
      <c r="Q61" s="332">
        <f>'Volume adjustments'!Q319</f>
        <v>0.37808751451758293</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0.37808751451758293</v>
      </c>
      <c r="K62" s="332">
        <f>'Volume adjustments'!K320</f>
        <v>0.37808751451758293</v>
      </c>
      <c r="L62" s="332">
        <f>'Volume adjustments'!L320</f>
        <v>0.37808751451758293</v>
      </c>
      <c r="M62" s="332">
        <f>'Volume adjustments'!M320</f>
        <v>0.37808751451758293</v>
      </c>
      <c r="N62" s="332">
        <f>'Volume adjustments'!N320</f>
        <v>0.37808751451758293</v>
      </c>
      <c r="O62" s="332">
        <f>'Volume adjustments'!O320</f>
        <v>0</v>
      </c>
      <c r="P62" s="332">
        <f>'Volume adjustments'!P320</f>
        <v>0</v>
      </c>
      <c r="Q62" s="332">
        <f>'Volume adjustments'!Q320</f>
        <v>0.37808751451758293</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0.37808751451758293</v>
      </c>
      <c r="K63" s="333">
        <f>'Volume adjustments'!K321</f>
        <v>0.37808751451758293</v>
      </c>
      <c r="L63" s="333">
        <f>'Volume adjustments'!L321</f>
        <v>0.37808751451758293</v>
      </c>
      <c r="M63" s="333">
        <f>'Volume adjustments'!M321</f>
        <v>0.37808751451758293</v>
      </c>
      <c r="N63" s="333">
        <f>'Volume adjustments'!N321</f>
        <v>0.37808751451758293</v>
      </c>
      <c r="O63" s="333">
        <f>'Volume adjustments'!O321</f>
        <v>0</v>
      </c>
      <c r="P63" s="333">
        <f>'Volume adjustments'!P321</f>
        <v>0</v>
      </c>
      <c r="Q63" s="333">
        <f>'Volume adjustments'!Q321</f>
        <v>0.37808751451758293</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0.57720921308852935</v>
      </c>
      <c r="K66" s="331">
        <f>'Volume adjustments'!K324</f>
        <v>0.57720921308852935</v>
      </c>
      <c r="L66" s="331">
        <f>'Volume adjustments'!L324</f>
        <v>0.57720921308852935</v>
      </c>
      <c r="M66" s="331">
        <f>'Volume adjustments'!M324</f>
        <v>0.57720921308852935</v>
      </c>
      <c r="N66" s="331">
        <f>'Volume adjustments'!N324</f>
        <v>0.57720921308852935</v>
      </c>
      <c r="O66" s="331">
        <f>'Volume adjustments'!O324</f>
        <v>0.30335805327877996</v>
      </c>
      <c r="P66" s="331">
        <f>'Volume adjustments'!P324</f>
        <v>0.17388654111148427</v>
      </c>
      <c r="Q66" s="331">
        <f>'Volume adjustments'!Q324</f>
        <v>0.57720921308852935</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0.57720921308852935</v>
      </c>
      <c r="K67" s="332">
        <f>'Volume adjustments'!K325</f>
        <v>0.57720921308852935</v>
      </c>
      <c r="L67" s="332">
        <f>'Volume adjustments'!L325</f>
        <v>0.57720921308852935</v>
      </c>
      <c r="M67" s="332">
        <f>'Volume adjustments'!M325</f>
        <v>0.57720921308852935</v>
      </c>
      <c r="N67" s="332">
        <f>'Volume adjustments'!N325</f>
        <v>0.57720921308852935</v>
      </c>
      <c r="O67" s="332">
        <f>'Volume adjustments'!O325</f>
        <v>0.30335805327877996</v>
      </c>
      <c r="P67" s="332">
        <f>'Volume adjustments'!P325</f>
        <v>0.17388654111148427</v>
      </c>
      <c r="Q67" s="332">
        <f>'Volume adjustments'!Q325</f>
        <v>0.57720921308852935</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0.57720921308852935</v>
      </c>
      <c r="K68" s="332">
        <f>'Volume adjustments'!K326</f>
        <v>0.57720921308852935</v>
      </c>
      <c r="L68" s="332">
        <f>'Volume adjustments'!L326</f>
        <v>0.57720921308852935</v>
      </c>
      <c r="M68" s="332">
        <f>'Volume adjustments'!M326</f>
        <v>0.57720921308852935</v>
      </c>
      <c r="N68" s="332">
        <f>'Volume adjustments'!N326</f>
        <v>0.57720921308852935</v>
      </c>
      <c r="O68" s="332">
        <f>'Volume adjustments'!O326</f>
        <v>0.30335805327877996</v>
      </c>
      <c r="P68" s="332">
        <f>'Volume adjustments'!P326</f>
        <v>0.17388654111148427</v>
      </c>
      <c r="Q68" s="332">
        <f>'Volume adjustments'!Q326</f>
        <v>0.57720921308852935</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0.57720921308852935</v>
      </c>
      <c r="K69" s="332">
        <f>'Volume adjustments'!K327</f>
        <v>0.57720921308852935</v>
      </c>
      <c r="L69" s="332">
        <f>'Volume adjustments'!L327</f>
        <v>0.57720921308852935</v>
      </c>
      <c r="M69" s="332">
        <f>'Volume adjustments'!M327</f>
        <v>0.57720921308852935</v>
      </c>
      <c r="N69" s="332">
        <f>'Volume adjustments'!N327</f>
        <v>0.57720921308852935</v>
      </c>
      <c r="O69" s="332">
        <f>'Volume adjustments'!O327</f>
        <v>0.30335805327877996</v>
      </c>
      <c r="P69" s="332">
        <f>'Volume adjustments'!P327</f>
        <v>0.17388654111148427</v>
      </c>
      <c r="Q69" s="332">
        <f>'Volume adjustments'!Q327</f>
        <v>0.57720921308852935</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0.57720921308852935</v>
      </c>
      <c r="K70" s="332">
        <f>'Volume adjustments'!K328</f>
        <v>0.57720921308852935</v>
      </c>
      <c r="L70" s="332">
        <f>'Volume adjustments'!L328</f>
        <v>0.57720921308852935</v>
      </c>
      <c r="M70" s="332">
        <f>'Volume adjustments'!M328</f>
        <v>0.57720921308852935</v>
      </c>
      <c r="N70" s="332">
        <f>'Volume adjustments'!N328</f>
        <v>0.57720921308852935</v>
      </c>
      <c r="O70" s="332">
        <f>'Volume adjustments'!O328</f>
        <v>0.30335805327877996</v>
      </c>
      <c r="P70" s="332">
        <f>'Volume adjustments'!P328</f>
        <v>0.17388654111148427</v>
      </c>
      <c r="Q70" s="332">
        <f>'Volume adjustments'!Q328</f>
        <v>0.57720921308852935</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0.57720921308852935</v>
      </c>
      <c r="K71" s="332">
        <f>'Volume adjustments'!K329</f>
        <v>0.57720921308852935</v>
      </c>
      <c r="L71" s="332">
        <f>'Volume adjustments'!L329</f>
        <v>0.57720921308852935</v>
      </c>
      <c r="M71" s="332">
        <f>'Volume adjustments'!M329</f>
        <v>0.57720921308852935</v>
      </c>
      <c r="N71" s="332">
        <f>'Volume adjustments'!N329</f>
        <v>0.57720921308852935</v>
      </c>
      <c r="O71" s="332">
        <f>'Volume adjustments'!O329</f>
        <v>0.30335805327877996</v>
      </c>
      <c r="P71" s="332">
        <f>'Volume adjustments'!P329</f>
        <v>0.17388654111148427</v>
      </c>
      <c r="Q71" s="332">
        <f>'Volume adjustments'!Q329</f>
        <v>0.57720921308852935</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0.57720921308852935</v>
      </c>
      <c r="K72" s="333">
        <f>'Volume adjustments'!K330</f>
        <v>0.57720921308852935</v>
      </c>
      <c r="L72" s="333">
        <f>'Volume adjustments'!L330</f>
        <v>0.57720921308852935</v>
      </c>
      <c r="M72" s="333">
        <f>'Volume adjustments'!M330</f>
        <v>0.57720921308852935</v>
      </c>
      <c r="N72" s="333">
        <f>'Volume adjustments'!N330</f>
        <v>0.57720921308852935</v>
      </c>
      <c r="O72" s="333">
        <f>'Volume adjustments'!O330</f>
        <v>0.30335805327877996</v>
      </c>
      <c r="P72" s="333">
        <f>'Volume adjustments'!P330</f>
        <v>0.17388654111148427</v>
      </c>
      <c r="Q72" s="333">
        <f>'Volume adjustments'!Q330</f>
        <v>0.57720921308852935</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0.37808751451758293</v>
      </c>
      <c r="K75" s="144">
        <f t="shared" ref="K75:AO75" si="0">INDEX($J57:$Y57,K$54)</f>
        <v>0.37808751451758293</v>
      </c>
      <c r="L75" s="144">
        <f t="shared" si="0"/>
        <v>0.37808751451758293</v>
      </c>
      <c r="M75" s="144">
        <f t="shared" si="0"/>
        <v>0.37808751451758293</v>
      </c>
      <c r="N75" s="144">
        <f t="shared" si="0"/>
        <v>0.37808751451758293</v>
      </c>
      <c r="O75" s="144">
        <f t="shared" si="0"/>
        <v>0.37808751451758293</v>
      </c>
      <c r="P75" s="144">
        <f t="shared" si="0"/>
        <v>0.37808751451758293</v>
      </c>
      <c r="Q75" s="144">
        <f t="shared" si="0"/>
        <v>0.37808751451758293</v>
      </c>
      <c r="R75" s="144">
        <f t="shared" si="0"/>
        <v>0.37808751451758293</v>
      </c>
      <c r="S75" s="144">
        <f t="shared" si="0"/>
        <v>0.37808751451758293</v>
      </c>
      <c r="T75" s="144">
        <f t="shared" si="0"/>
        <v>0.37808751451758293</v>
      </c>
      <c r="U75" s="144">
        <f t="shared" si="0"/>
        <v>0.37808751451758293</v>
      </c>
      <c r="V75" s="144">
        <f t="shared" si="0"/>
        <v>0.37808751451758293</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0.37808751451758293</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0.37808751451758293</v>
      </c>
      <c r="K76" s="135">
        <f t="shared" si="1"/>
        <v>0.37808751451758293</v>
      </c>
      <c r="L76" s="135">
        <f t="shared" si="1"/>
        <v>0.37808751451758293</v>
      </c>
      <c r="M76" s="135">
        <f t="shared" si="1"/>
        <v>0.37808751451758293</v>
      </c>
      <c r="N76" s="135">
        <f t="shared" si="1"/>
        <v>0.37808751451758293</v>
      </c>
      <c r="O76" s="135">
        <f t="shared" si="1"/>
        <v>0.37808751451758293</v>
      </c>
      <c r="P76" s="135">
        <f t="shared" si="1"/>
        <v>0.37808751451758293</v>
      </c>
      <c r="Q76" s="135">
        <f t="shared" si="1"/>
        <v>0.37808751451758293</v>
      </c>
      <c r="R76" s="135">
        <f t="shared" si="1"/>
        <v>0.37808751451758293</v>
      </c>
      <c r="S76" s="135">
        <f t="shared" si="1"/>
        <v>0.37808751451758293</v>
      </c>
      <c r="T76" s="135">
        <f t="shared" si="1"/>
        <v>0.37808751451758293</v>
      </c>
      <c r="U76" s="135">
        <f t="shared" si="1"/>
        <v>0.37808751451758293</v>
      </c>
      <c r="V76" s="135">
        <f t="shared" si="1"/>
        <v>0.37808751451758293</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0.37808751451758293</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0.37808751451758293</v>
      </c>
      <c r="K77" s="135">
        <f t="shared" si="2"/>
        <v>0.37808751451758293</v>
      </c>
      <c r="L77" s="135">
        <f t="shared" si="2"/>
        <v>0.37808751451758293</v>
      </c>
      <c r="M77" s="135">
        <f t="shared" si="2"/>
        <v>0.37808751451758293</v>
      </c>
      <c r="N77" s="135">
        <f t="shared" si="2"/>
        <v>0.37808751451758293</v>
      </c>
      <c r="O77" s="135">
        <f t="shared" si="2"/>
        <v>0.37808751451758293</v>
      </c>
      <c r="P77" s="135">
        <f t="shared" si="2"/>
        <v>0.37808751451758293</v>
      </c>
      <c r="Q77" s="135">
        <f t="shared" si="2"/>
        <v>0.37808751451758293</v>
      </c>
      <c r="R77" s="135">
        <f t="shared" si="2"/>
        <v>0.37808751451758293</v>
      </c>
      <c r="S77" s="135">
        <f t="shared" si="2"/>
        <v>0.37808751451758293</v>
      </c>
      <c r="T77" s="135">
        <f t="shared" si="2"/>
        <v>0.37808751451758293</v>
      </c>
      <c r="U77" s="135">
        <f t="shared" si="2"/>
        <v>0.37808751451758293</v>
      </c>
      <c r="V77" s="135">
        <f t="shared" si="2"/>
        <v>0.37808751451758293</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0.37808751451758293</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0.37808751451758293</v>
      </c>
      <c r="K78" s="135">
        <f t="shared" si="3"/>
        <v>0.37808751451758293</v>
      </c>
      <c r="L78" s="135">
        <f t="shared" si="3"/>
        <v>0.37808751451758293</v>
      </c>
      <c r="M78" s="135">
        <f t="shared" si="3"/>
        <v>0.37808751451758293</v>
      </c>
      <c r="N78" s="135">
        <f t="shared" si="3"/>
        <v>0.37808751451758293</v>
      </c>
      <c r="O78" s="135">
        <f t="shared" si="3"/>
        <v>0.37808751451758293</v>
      </c>
      <c r="P78" s="135">
        <f t="shared" si="3"/>
        <v>0.37808751451758293</v>
      </c>
      <c r="Q78" s="135">
        <f t="shared" si="3"/>
        <v>0.37808751451758293</v>
      </c>
      <c r="R78" s="135">
        <f t="shared" si="3"/>
        <v>0.37808751451758293</v>
      </c>
      <c r="S78" s="135">
        <f t="shared" si="3"/>
        <v>0.37808751451758293</v>
      </c>
      <c r="T78" s="135">
        <f t="shared" si="3"/>
        <v>0.37808751451758293</v>
      </c>
      <c r="U78" s="135">
        <f t="shared" si="3"/>
        <v>0.37808751451758293</v>
      </c>
      <c r="V78" s="135">
        <f t="shared" si="3"/>
        <v>0.37808751451758293</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0.37808751451758293</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0.37808751451758293</v>
      </c>
      <c r="K79" s="135">
        <f t="shared" si="4"/>
        <v>0.37808751451758293</v>
      </c>
      <c r="L79" s="135">
        <f t="shared" si="4"/>
        <v>0.37808751451758293</v>
      </c>
      <c r="M79" s="135">
        <f t="shared" si="4"/>
        <v>0.37808751451758293</v>
      </c>
      <c r="N79" s="135">
        <f t="shared" si="4"/>
        <v>0.37808751451758293</v>
      </c>
      <c r="O79" s="135">
        <f t="shared" si="4"/>
        <v>0.37808751451758293</v>
      </c>
      <c r="P79" s="135">
        <f t="shared" si="4"/>
        <v>0.37808751451758293</v>
      </c>
      <c r="Q79" s="135">
        <f t="shared" si="4"/>
        <v>0.37808751451758293</v>
      </c>
      <c r="R79" s="135">
        <f t="shared" si="4"/>
        <v>0.37808751451758293</v>
      </c>
      <c r="S79" s="135">
        <f t="shared" si="4"/>
        <v>0.37808751451758293</v>
      </c>
      <c r="T79" s="135">
        <f t="shared" si="4"/>
        <v>0.37808751451758293</v>
      </c>
      <c r="U79" s="135">
        <f t="shared" si="4"/>
        <v>0.37808751451758293</v>
      </c>
      <c r="V79" s="135">
        <f t="shared" si="4"/>
        <v>0.37808751451758293</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0.37808751451758293</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0.37808751451758293</v>
      </c>
      <c r="K80" s="135">
        <f t="shared" si="5"/>
        <v>0.37808751451758293</v>
      </c>
      <c r="L80" s="135">
        <f t="shared" si="5"/>
        <v>0.37808751451758293</v>
      </c>
      <c r="M80" s="135">
        <f t="shared" si="5"/>
        <v>0.37808751451758293</v>
      </c>
      <c r="N80" s="135">
        <f t="shared" si="5"/>
        <v>0.37808751451758293</v>
      </c>
      <c r="O80" s="135">
        <f t="shared" si="5"/>
        <v>0.37808751451758293</v>
      </c>
      <c r="P80" s="135">
        <f t="shared" si="5"/>
        <v>0.37808751451758293</v>
      </c>
      <c r="Q80" s="135">
        <f t="shared" si="5"/>
        <v>0.37808751451758293</v>
      </c>
      <c r="R80" s="135">
        <f t="shared" si="5"/>
        <v>0.37808751451758293</v>
      </c>
      <c r="S80" s="135">
        <f t="shared" si="5"/>
        <v>0.37808751451758293</v>
      </c>
      <c r="T80" s="135">
        <f t="shared" si="5"/>
        <v>0.37808751451758293</v>
      </c>
      <c r="U80" s="135">
        <f t="shared" si="5"/>
        <v>0.37808751451758293</v>
      </c>
      <c r="V80" s="135">
        <f t="shared" si="5"/>
        <v>0.37808751451758293</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0.37808751451758293</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0.37808751451758293</v>
      </c>
      <c r="K81" s="145">
        <f t="shared" si="6"/>
        <v>0.37808751451758293</v>
      </c>
      <c r="L81" s="145">
        <f t="shared" si="6"/>
        <v>0.37808751451758293</v>
      </c>
      <c r="M81" s="145">
        <f t="shared" si="6"/>
        <v>0.37808751451758293</v>
      </c>
      <c r="N81" s="145">
        <f t="shared" si="6"/>
        <v>0.37808751451758293</v>
      </c>
      <c r="O81" s="145">
        <f t="shared" si="6"/>
        <v>0.37808751451758293</v>
      </c>
      <c r="P81" s="145">
        <f t="shared" si="6"/>
        <v>0.37808751451758293</v>
      </c>
      <c r="Q81" s="145">
        <f t="shared" si="6"/>
        <v>0.37808751451758293</v>
      </c>
      <c r="R81" s="145">
        <f t="shared" si="6"/>
        <v>0.37808751451758293</v>
      </c>
      <c r="S81" s="145">
        <f t="shared" si="6"/>
        <v>0.37808751451758293</v>
      </c>
      <c r="T81" s="145">
        <f t="shared" si="6"/>
        <v>0.37808751451758293</v>
      </c>
      <c r="U81" s="145">
        <f t="shared" si="6"/>
        <v>0.37808751451758293</v>
      </c>
      <c r="V81" s="145">
        <f t="shared" si="6"/>
        <v>0.37808751451758293</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0.37808751451758293</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0.57720921308852935</v>
      </c>
      <c r="K84" s="144">
        <f t="shared" ref="K84:AO84" si="7">INDEX($J66:$Y66,K$54)</f>
        <v>0.57720921308852935</v>
      </c>
      <c r="L84" s="144">
        <f t="shared" si="7"/>
        <v>0.57720921308852935</v>
      </c>
      <c r="M84" s="144">
        <f t="shared" si="7"/>
        <v>0.57720921308852935</v>
      </c>
      <c r="N84" s="144">
        <f t="shared" si="7"/>
        <v>0.57720921308852935</v>
      </c>
      <c r="O84" s="144">
        <f t="shared" si="7"/>
        <v>0.57720921308852935</v>
      </c>
      <c r="P84" s="144">
        <f t="shared" si="7"/>
        <v>0.57720921308852935</v>
      </c>
      <c r="Q84" s="144">
        <f t="shared" si="7"/>
        <v>0.57720921308852935</v>
      </c>
      <c r="R84" s="144">
        <f t="shared" si="7"/>
        <v>0.57720921308852935</v>
      </c>
      <c r="S84" s="144">
        <f t="shared" si="7"/>
        <v>0.57720921308852935</v>
      </c>
      <c r="T84" s="144">
        <f t="shared" si="7"/>
        <v>0.57720921308852935</v>
      </c>
      <c r="U84" s="144">
        <f t="shared" si="7"/>
        <v>0.57720921308852935</v>
      </c>
      <c r="V84" s="144">
        <f t="shared" si="7"/>
        <v>0.57720921308852935</v>
      </c>
      <c r="W84" s="144">
        <f t="shared" si="7"/>
        <v>0.30335805327877996</v>
      </c>
      <c r="X84" s="144">
        <f t="shared" si="7"/>
        <v>0.30335805327877996</v>
      </c>
      <c r="Y84" s="144">
        <f t="shared" si="7"/>
        <v>0.30335805327877996</v>
      </c>
      <c r="Z84" s="144">
        <f t="shared" si="7"/>
        <v>0.30335805327877996</v>
      </c>
      <c r="AA84" s="144">
        <f t="shared" si="7"/>
        <v>0.30335805327877996</v>
      </c>
      <c r="AB84" s="144">
        <f t="shared" si="7"/>
        <v>0.17388654111148427</v>
      </c>
      <c r="AC84" s="144">
        <f t="shared" si="7"/>
        <v>0.17388654111148427</v>
      </c>
      <c r="AD84" s="144">
        <f t="shared" si="7"/>
        <v>0.17388654111148427</v>
      </c>
      <c r="AE84" s="144">
        <f t="shared" si="7"/>
        <v>0.17388654111148427</v>
      </c>
      <c r="AF84" s="144">
        <f t="shared" si="7"/>
        <v>0.17388654111148427</v>
      </c>
      <c r="AG84" s="144">
        <f t="shared" si="7"/>
        <v>0.57720921308852935</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0.57720921308852935</v>
      </c>
      <c r="K85" s="135">
        <f t="shared" si="8"/>
        <v>0.57720921308852935</v>
      </c>
      <c r="L85" s="135">
        <f t="shared" si="8"/>
        <v>0.57720921308852935</v>
      </c>
      <c r="M85" s="135">
        <f t="shared" si="8"/>
        <v>0.57720921308852935</v>
      </c>
      <c r="N85" s="135">
        <f t="shared" si="8"/>
        <v>0.57720921308852935</v>
      </c>
      <c r="O85" s="135">
        <f t="shared" si="8"/>
        <v>0.57720921308852935</v>
      </c>
      <c r="P85" s="135">
        <f t="shared" si="8"/>
        <v>0.57720921308852935</v>
      </c>
      <c r="Q85" s="135">
        <f t="shared" si="8"/>
        <v>0.57720921308852935</v>
      </c>
      <c r="R85" s="135">
        <f t="shared" si="8"/>
        <v>0.57720921308852935</v>
      </c>
      <c r="S85" s="135">
        <f t="shared" si="8"/>
        <v>0.57720921308852935</v>
      </c>
      <c r="T85" s="135">
        <f t="shared" si="8"/>
        <v>0.57720921308852935</v>
      </c>
      <c r="U85" s="135">
        <f t="shared" si="8"/>
        <v>0.57720921308852935</v>
      </c>
      <c r="V85" s="135">
        <f t="shared" si="8"/>
        <v>0.57720921308852935</v>
      </c>
      <c r="W85" s="135">
        <f t="shared" si="8"/>
        <v>0.30335805327877996</v>
      </c>
      <c r="X85" s="135">
        <f t="shared" si="8"/>
        <v>0.30335805327877996</v>
      </c>
      <c r="Y85" s="135">
        <f t="shared" si="8"/>
        <v>0.30335805327877996</v>
      </c>
      <c r="Z85" s="135">
        <f t="shared" si="8"/>
        <v>0.30335805327877996</v>
      </c>
      <c r="AA85" s="135">
        <f t="shared" si="8"/>
        <v>0.30335805327877996</v>
      </c>
      <c r="AB85" s="135">
        <f t="shared" si="8"/>
        <v>0.17388654111148427</v>
      </c>
      <c r="AC85" s="135">
        <f t="shared" si="8"/>
        <v>0.17388654111148427</v>
      </c>
      <c r="AD85" s="135">
        <f t="shared" si="8"/>
        <v>0.17388654111148427</v>
      </c>
      <c r="AE85" s="135">
        <f t="shared" si="8"/>
        <v>0.17388654111148427</v>
      </c>
      <c r="AF85" s="135">
        <f t="shared" si="8"/>
        <v>0.17388654111148427</v>
      </c>
      <c r="AG85" s="135">
        <f t="shared" si="8"/>
        <v>0.57720921308852935</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0.57720921308852935</v>
      </c>
      <c r="K86" s="135">
        <f t="shared" si="9"/>
        <v>0.57720921308852935</v>
      </c>
      <c r="L86" s="135">
        <f t="shared" si="9"/>
        <v>0.57720921308852935</v>
      </c>
      <c r="M86" s="135">
        <f t="shared" si="9"/>
        <v>0.57720921308852935</v>
      </c>
      <c r="N86" s="135">
        <f t="shared" si="9"/>
        <v>0.57720921308852935</v>
      </c>
      <c r="O86" s="135">
        <f t="shared" si="9"/>
        <v>0.57720921308852935</v>
      </c>
      <c r="P86" s="135">
        <f t="shared" si="9"/>
        <v>0.57720921308852935</v>
      </c>
      <c r="Q86" s="135">
        <f t="shared" si="9"/>
        <v>0.57720921308852935</v>
      </c>
      <c r="R86" s="135">
        <f t="shared" si="9"/>
        <v>0.57720921308852935</v>
      </c>
      <c r="S86" s="135">
        <f t="shared" si="9"/>
        <v>0.57720921308852935</v>
      </c>
      <c r="T86" s="135">
        <f t="shared" si="9"/>
        <v>0.57720921308852935</v>
      </c>
      <c r="U86" s="135">
        <f t="shared" si="9"/>
        <v>0.57720921308852935</v>
      </c>
      <c r="V86" s="135">
        <f t="shared" si="9"/>
        <v>0.57720921308852935</v>
      </c>
      <c r="W86" s="135">
        <f t="shared" si="9"/>
        <v>0.30335805327877996</v>
      </c>
      <c r="X86" s="135">
        <f t="shared" si="9"/>
        <v>0.30335805327877996</v>
      </c>
      <c r="Y86" s="135">
        <f t="shared" si="9"/>
        <v>0.30335805327877996</v>
      </c>
      <c r="Z86" s="135">
        <f t="shared" si="9"/>
        <v>0.30335805327877996</v>
      </c>
      <c r="AA86" s="135">
        <f t="shared" si="9"/>
        <v>0.30335805327877996</v>
      </c>
      <c r="AB86" s="135">
        <f t="shared" si="9"/>
        <v>0.17388654111148427</v>
      </c>
      <c r="AC86" s="135">
        <f t="shared" si="9"/>
        <v>0.17388654111148427</v>
      </c>
      <c r="AD86" s="135">
        <f t="shared" si="9"/>
        <v>0.17388654111148427</v>
      </c>
      <c r="AE86" s="135">
        <f t="shared" si="9"/>
        <v>0.17388654111148427</v>
      </c>
      <c r="AF86" s="135">
        <f t="shared" si="9"/>
        <v>0.17388654111148427</v>
      </c>
      <c r="AG86" s="135">
        <f t="shared" si="9"/>
        <v>0.57720921308852935</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0.57720921308852935</v>
      </c>
      <c r="K87" s="135">
        <f t="shared" si="10"/>
        <v>0.57720921308852935</v>
      </c>
      <c r="L87" s="135">
        <f t="shared" si="10"/>
        <v>0.57720921308852935</v>
      </c>
      <c r="M87" s="135">
        <f t="shared" si="10"/>
        <v>0.57720921308852935</v>
      </c>
      <c r="N87" s="135">
        <f t="shared" si="10"/>
        <v>0.57720921308852935</v>
      </c>
      <c r="O87" s="135">
        <f t="shared" si="10"/>
        <v>0.57720921308852935</v>
      </c>
      <c r="P87" s="135">
        <f t="shared" si="10"/>
        <v>0.57720921308852935</v>
      </c>
      <c r="Q87" s="135">
        <f t="shared" si="10"/>
        <v>0.57720921308852935</v>
      </c>
      <c r="R87" s="135">
        <f t="shared" si="10"/>
        <v>0.57720921308852935</v>
      </c>
      <c r="S87" s="135">
        <f t="shared" si="10"/>
        <v>0.57720921308852935</v>
      </c>
      <c r="T87" s="135">
        <f t="shared" si="10"/>
        <v>0.57720921308852935</v>
      </c>
      <c r="U87" s="135">
        <f t="shared" si="10"/>
        <v>0.57720921308852935</v>
      </c>
      <c r="V87" s="135">
        <f t="shared" si="10"/>
        <v>0.57720921308852935</v>
      </c>
      <c r="W87" s="135">
        <f t="shared" si="10"/>
        <v>0.30335805327877996</v>
      </c>
      <c r="X87" s="135">
        <f t="shared" si="10"/>
        <v>0.30335805327877996</v>
      </c>
      <c r="Y87" s="135">
        <f t="shared" si="10"/>
        <v>0.30335805327877996</v>
      </c>
      <c r="Z87" s="135">
        <f t="shared" si="10"/>
        <v>0.30335805327877996</v>
      </c>
      <c r="AA87" s="135">
        <f t="shared" si="10"/>
        <v>0.30335805327877996</v>
      </c>
      <c r="AB87" s="135">
        <f t="shared" si="10"/>
        <v>0.17388654111148427</v>
      </c>
      <c r="AC87" s="135">
        <f t="shared" si="10"/>
        <v>0.17388654111148427</v>
      </c>
      <c r="AD87" s="135">
        <f t="shared" si="10"/>
        <v>0.17388654111148427</v>
      </c>
      <c r="AE87" s="135">
        <f t="shared" si="10"/>
        <v>0.17388654111148427</v>
      </c>
      <c r="AF87" s="135">
        <f t="shared" si="10"/>
        <v>0.17388654111148427</v>
      </c>
      <c r="AG87" s="135">
        <f t="shared" si="10"/>
        <v>0.57720921308852935</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0.57720921308852935</v>
      </c>
      <c r="K88" s="135">
        <f t="shared" si="11"/>
        <v>0.57720921308852935</v>
      </c>
      <c r="L88" s="135">
        <f t="shared" si="11"/>
        <v>0.57720921308852935</v>
      </c>
      <c r="M88" s="135">
        <f t="shared" si="11"/>
        <v>0.57720921308852935</v>
      </c>
      <c r="N88" s="135">
        <f t="shared" si="11"/>
        <v>0.57720921308852935</v>
      </c>
      <c r="O88" s="135">
        <f t="shared" si="11"/>
        <v>0.57720921308852935</v>
      </c>
      <c r="P88" s="135">
        <f t="shared" si="11"/>
        <v>0.57720921308852935</v>
      </c>
      <c r="Q88" s="135">
        <f t="shared" si="11"/>
        <v>0.57720921308852935</v>
      </c>
      <c r="R88" s="135">
        <f t="shared" si="11"/>
        <v>0.57720921308852935</v>
      </c>
      <c r="S88" s="135">
        <f t="shared" si="11"/>
        <v>0.57720921308852935</v>
      </c>
      <c r="T88" s="135">
        <f t="shared" si="11"/>
        <v>0.57720921308852935</v>
      </c>
      <c r="U88" s="135">
        <f t="shared" si="11"/>
        <v>0.57720921308852935</v>
      </c>
      <c r="V88" s="135">
        <f t="shared" si="11"/>
        <v>0.57720921308852935</v>
      </c>
      <c r="W88" s="135">
        <f t="shared" si="11"/>
        <v>0.30335805327877996</v>
      </c>
      <c r="X88" s="135">
        <f t="shared" si="11"/>
        <v>0.30335805327877996</v>
      </c>
      <c r="Y88" s="135">
        <f t="shared" si="11"/>
        <v>0.30335805327877996</v>
      </c>
      <c r="Z88" s="135">
        <f t="shared" si="11"/>
        <v>0.30335805327877996</v>
      </c>
      <c r="AA88" s="135">
        <f t="shared" si="11"/>
        <v>0.30335805327877996</v>
      </c>
      <c r="AB88" s="135">
        <f t="shared" si="11"/>
        <v>0.17388654111148427</v>
      </c>
      <c r="AC88" s="135">
        <f t="shared" si="11"/>
        <v>0.17388654111148427</v>
      </c>
      <c r="AD88" s="135">
        <f t="shared" si="11"/>
        <v>0.17388654111148427</v>
      </c>
      <c r="AE88" s="135">
        <f t="shared" si="11"/>
        <v>0.17388654111148427</v>
      </c>
      <c r="AF88" s="135">
        <f t="shared" si="11"/>
        <v>0.17388654111148427</v>
      </c>
      <c r="AG88" s="135">
        <f t="shared" si="11"/>
        <v>0.57720921308852935</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0.57720921308852935</v>
      </c>
      <c r="K89" s="135">
        <f t="shared" si="12"/>
        <v>0.57720921308852935</v>
      </c>
      <c r="L89" s="135">
        <f t="shared" si="12"/>
        <v>0.57720921308852935</v>
      </c>
      <c r="M89" s="135">
        <f t="shared" si="12"/>
        <v>0.57720921308852935</v>
      </c>
      <c r="N89" s="135">
        <f t="shared" si="12"/>
        <v>0.57720921308852935</v>
      </c>
      <c r="O89" s="135">
        <f t="shared" si="12"/>
        <v>0.57720921308852935</v>
      </c>
      <c r="P89" s="135">
        <f t="shared" si="12"/>
        <v>0.57720921308852935</v>
      </c>
      <c r="Q89" s="135">
        <f t="shared" si="12"/>
        <v>0.57720921308852935</v>
      </c>
      <c r="R89" s="135">
        <f t="shared" si="12"/>
        <v>0.57720921308852935</v>
      </c>
      <c r="S89" s="135">
        <f t="shared" si="12"/>
        <v>0.57720921308852935</v>
      </c>
      <c r="T89" s="135">
        <f t="shared" si="12"/>
        <v>0.57720921308852935</v>
      </c>
      <c r="U89" s="135">
        <f t="shared" si="12"/>
        <v>0.57720921308852935</v>
      </c>
      <c r="V89" s="135">
        <f t="shared" si="12"/>
        <v>0.57720921308852935</v>
      </c>
      <c r="W89" s="135">
        <f t="shared" si="12"/>
        <v>0.30335805327877996</v>
      </c>
      <c r="X89" s="135">
        <f t="shared" si="12"/>
        <v>0.30335805327877996</v>
      </c>
      <c r="Y89" s="135">
        <f t="shared" si="12"/>
        <v>0.30335805327877996</v>
      </c>
      <c r="Z89" s="135">
        <f t="shared" si="12"/>
        <v>0.30335805327877996</v>
      </c>
      <c r="AA89" s="135">
        <f t="shared" si="12"/>
        <v>0.30335805327877996</v>
      </c>
      <c r="AB89" s="135">
        <f t="shared" si="12"/>
        <v>0.17388654111148427</v>
      </c>
      <c r="AC89" s="135">
        <f t="shared" si="12"/>
        <v>0.17388654111148427</v>
      </c>
      <c r="AD89" s="135">
        <f t="shared" si="12"/>
        <v>0.17388654111148427</v>
      </c>
      <c r="AE89" s="135">
        <f t="shared" si="12"/>
        <v>0.17388654111148427</v>
      </c>
      <c r="AF89" s="135">
        <f t="shared" si="12"/>
        <v>0.17388654111148427</v>
      </c>
      <c r="AG89" s="135">
        <f t="shared" si="12"/>
        <v>0.57720921308852935</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0.57720921308852935</v>
      </c>
      <c r="K90" s="145">
        <f t="shared" si="13"/>
        <v>0.57720921308852935</v>
      </c>
      <c r="L90" s="145">
        <f t="shared" si="13"/>
        <v>0.57720921308852935</v>
      </c>
      <c r="M90" s="145">
        <f t="shared" si="13"/>
        <v>0.57720921308852935</v>
      </c>
      <c r="N90" s="145">
        <f t="shared" si="13"/>
        <v>0.57720921308852935</v>
      </c>
      <c r="O90" s="145">
        <f t="shared" si="13"/>
        <v>0.57720921308852935</v>
      </c>
      <c r="P90" s="145">
        <f t="shared" si="13"/>
        <v>0.57720921308852935</v>
      </c>
      <c r="Q90" s="145">
        <f t="shared" si="13"/>
        <v>0.57720921308852935</v>
      </c>
      <c r="R90" s="145">
        <f t="shared" si="13"/>
        <v>0.57720921308852935</v>
      </c>
      <c r="S90" s="145">
        <f t="shared" si="13"/>
        <v>0.57720921308852935</v>
      </c>
      <c r="T90" s="145">
        <f t="shared" si="13"/>
        <v>0.57720921308852935</v>
      </c>
      <c r="U90" s="145">
        <f t="shared" si="13"/>
        <v>0.57720921308852935</v>
      </c>
      <c r="V90" s="145">
        <f t="shared" si="13"/>
        <v>0.57720921308852935</v>
      </c>
      <c r="W90" s="145">
        <f t="shared" si="13"/>
        <v>0.30335805327877996</v>
      </c>
      <c r="X90" s="145">
        <f t="shared" si="13"/>
        <v>0.30335805327877996</v>
      </c>
      <c r="Y90" s="145">
        <f t="shared" si="13"/>
        <v>0.30335805327877996</v>
      </c>
      <c r="Z90" s="145">
        <f t="shared" si="13"/>
        <v>0.30335805327877996</v>
      </c>
      <c r="AA90" s="145">
        <f t="shared" si="13"/>
        <v>0.30335805327877996</v>
      </c>
      <c r="AB90" s="145">
        <f t="shared" si="13"/>
        <v>0.17388654111148427</v>
      </c>
      <c r="AC90" s="145">
        <f t="shared" si="13"/>
        <v>0.17388654111148427</v>
      </c>
      <c r="AD90" s="145">
        <f t="shared" si="13"/>
        <v>0.17388654111148427</v>
      </c>
      <c r="AE90" s="145">
        <f t="shared" si="13"/>
        <v>0.17388654111148427</v>
      </c>
      <c r="AF90" s="145">
        <f t="shared" si="13"/>
        <v>0.17388654111148427</v>
      </c>
      <c r="AG90" s="145">
        <f t="shared" si="13"/>
        <v>0.57720921308852935</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16.367132264130362</v>
      </c>
      <c r="K110" s="270">
        <f t="shared" ref="K110:AO110" si="14" xml:space="preserve"> K20 + K32</f>
        <v>16.367132264130362</v>
      </c>
      <c r="L110" s="270">
        <f t="shared" si="14"/>
        <v>15.643713156960505</v>
      </c>
      <c r="M110" s="270">
        <f t="shared" si="14"/>
        <v>15.643713156960505</v>
      </c>
      <c r="N110" s="270">
        <f t="shared" si="14"/>
        <v>15.643713156960505</v>
      </c>
      <c r="O110" s="270">
        <f t="shared" si="14"/>
        <v>15.643713156960505</v>
      </c>
      <c r="P110" s="270">
        <f t="shared" si="14"/>
        <v>15.643713156960505</v>
      </c>
      <c r="Q110" s="270">
        <f t="shared" si="14"/>
        <v>15.643713156960505</v>
      </c>
      <c r="R110" s="270">
        <f t="shared" si="14"/>
        <v>11.384637460198654</v>
      </c>
      <c r="S110" s="270">
        <f t="shared" si="14"/>
        <v>11.384637460198654</v>
      </c>
      <c r="T110" s="270">
        <f t="shared" si="14"/>
        <v>11.384637460198654</v>
      </c>
      <c r="U110" s="270">
        <f t="shared" si="14"/>
        <v>11.384637460198654</v>
      </c>
      <c r="V110" s="270">
        <f t="shared" si="14"/>
        <v>11.384637460198654</v>
      </c>
      <c r="W110" s="270">
        <f t="shared" si="14"/>
        <v>7.6484023631109093</v>
      </c>
      <c r="X110" s="270">
        <f t="shared" si="14"/>
        <v>7.6484023631109093</v>
      </c>
      <c r="Y110" s="270">
        <f t="shared" si="14"/>
        <v>7.6484023631109093</v>
      </c>
      <c r="Z110" s="270">
        <f t="shared" si="14"/>
        <v>7.6484023631109093</v>
      </c>
      <c r="AA110" s="270">
        <f t="shared" si="14"/>
        <v>7.6484023631109093</v>
      </c>
      <c r="AB110" s="270">
        <f t="shared" si="14"/>
        <v>5.6734548696497598</v>
      </c>
      <c r="AC110" s="270">
        <f t="shared" si="14"/>
        <v>5.6734548696497598</v>
      </c>
      <c r="AD110" s="270">
        <f t="shared" si="14"/>
        <v>5.6734548696497598</v>
      </c>
      <c r="AE110" s="270">
        <f t="shared" si="14"/>
        <v>5.6734548696497598</v>
      </c>
      <c r="AF110" s="270">
        <f t="shared" si="14"/>
        <v>5.6734548696497598</v>
      </c>
      <c r="AG110" s="270">
        <f t="shared" si="14"/>
        <v>45.694035742568246</v>
      </c>
      <c r="AH110" s="270">
        <f t="shared" si="14"/>
        <v>-10.053713294760563</v>
      </c>
      <c r="AI110" s="270">
        <f t="shared" si="14"/>
        <v>-9.0847029472716692</v>
      </c>
      <c r="AJ110" s="270">
        <f t="shared" si="14"/>
        <v>-10.053713294760563</v>
      </c>
      <c r="AK110" s="270">
        <f t="shared" si="14"/>
        <v>-10.053713294760563</v>
      </c>
      <c r="AL110" s="270">
        <f t="shared" si="14"/>
        <v>-9.0847029472716692</v>
      </c>
      <c r="AM110" s="270">
        <f t="shared" si="14"/>
        <v>-9.0847029472716692</v>
      </c>
      <c r="AN110" s="270">
        <f t="shared" si="14"/>
        <v>-5.869837899024259</v>
      </c>
      <c r="AO110" s="270">
        <f t="shared" si="14"/>
        <v>-5.869837899024259</v>
      </c>
      <c r="AP110" s="256"/>
      <c r="AQ110" s="256"/>
    </row>
    <row r="111" spans="2:43" x14ac:dyDescent="0.25">
      <c r="D111"/>
      <c r="E111" s="78"/>
      <c r="F111" t="s">
        <v>157</v>
      </c>
      <c r="G111" t="s">
        <v>269</v>
      </c>
      <c r="H111" s="268"/>
      <c r="I111" s="256"/>
      <c r="J111" s="271">
        <f t="shared" ref="J111" si="15" xml:space="preserve"> J21 + J33</f>
        <v>0.70799830063905622</v>
      </c>
      <c r="K111" s="271">
        <f t="shared" ref="K111:AO111" si="16" xml:space="preserve"> K21 + K33</f>
        <v>0.70799830063905622</v>
      </c>
      <c r="L111" s="271">
        <f t="shared" si="16"/>
        <v>0.6767051278180265</v>
      </c>
      <c r="M111" s="271">
        <f t="shared" si="16"/>
        <v>0.6767051278180265</v>
      </c>
      <c r="N111" s="271">
        <f t="shared" si="16"/>
        <v>0.6767051278180265</v>
      </c>
      <c r="O111" s="271">
        <f t="shared" si="16"/>
        <v>0.6767051278180265</v>
      </c>
      <c r="P111" s="271">
        <f t="shared" si="16"/>
        <v>0.6767051278180265</v>
      </c>
      <c r="Q111" s="271">
        <f t="shared" si="16"/>
        <v>0.6767051278180265</v>
      </c>
      <c r="R111" s="271">
        <f t="shared" si="16"/>
        <v>0.4436298488758792</v>
      </c>
      <c r="S111" s="271">
        <f t="shared" si="16"/>
        <v>0.4436298488758792</v>
      </c>
      <c r="T111" s="271">
        <f t="shared" si="16"/>
        <v>0.4436298488758792</v>
      </c>
      <c r="U111" s="271">
        <f t="shared" si="16"/>
        <v>0.4436298488758792</v>
      </c>
      <c r="V111" s="271">
        <f t="shared" si="16"/>
        <v>0.4436298488758792</v>
      </c>
      <c r="W111" s="271">
        <f t="shared" si="16"/>
        <v>0.22555511548029727</v>
      </c>
      <c r="X111" s="271">
        <f t="shared" si="16"/>
        <v>0.22555511548029727</v>
      </c>
      <c r="Y111" s="271">
        <f t="shared" si="16"/>
        <v>0.22555511548029727</v>
      </c>
      <c r="Z111" s="271">
        <f t="shared" si="16"/>
        <v>0.22555511548029727</v>
      </c>
      <c r="AA111" s="271">
        <f t="shared" si="16"/>
        <v>0.22555511548029727</v>
      </c>
      <c r="AB111" s="271">
        <f t="shared" si="16"/>
        <v>0.11971533762689837</v>
      </c>
      <c r="AC111" s="271">
        <f t="shared" si="16"/>
        <v>0.11971533762689837</v>
      </c>
      <c r="AD111" s="271">
        <f t="shared" si="16"/>
        <v>0.11971533762689837</v>
      </c>
      <c r="AE111" s="271">
        <f t="shared" si="16"/>
        <v>0.11971533762689837</v>
      </c>
      <c r="AF111" s="271">
        <f t="shared" si="16"/>
        <v>0.11971533762689837</v>
      </c>
      <c r="AG111" s="271">
        <f t="shared" si="16"/>
        <v>3.0761000556717653</v>
      </c>
      <c r="AH111" s="271">
        <f t="shared" si="16"/>
        <v>-0.43489670718934381</v>
      </c>
      <c r="AI111" s="271">
        <f t="shared" si="16"/>
        <v>-0.36976412210743581</v>
      </c>
      <c r="AJ111" s="271">
        <f t="shared" si="16"/>
        <v>-0.43489670718934381</v>
      </c>
      <c r="AK111" s="271">
        <f t="shared" si="16"/>
        <v>-0.43489670718934381</v>
      </c>
      <c r="AL111" s="271">
        <f t="shared" si="16"/>
        <v>-0.36976412210743581</v>
      </c>
      <c r="AM111" s="271">
        <f t="shared" si="16"/>
        <v>-0.36976412210743581</v>
      </c>
      <c r="AN111" s="271">
        <f t="shared" si="16"/>
        <v>-0.15459940836612659</v>
      </c>
      <c r="AO111" s="271">
        <f t="shared" si="16"/>
        <v>-0.15459940836612659</v>
      </c>
      <c r="AP111" s="256"/>
      <c r="AQ111" s="256"/>
    </row>
    <row r="112" spans="2:43" x14ac:dyDescent="0.25">
      <c r="D112"/>
      <c r="E112" s="78"/>
      <c r="F112" t="s">
        <v>158</v>
      </c>
      <c r="G112" t="s">
        <v>269</v>
      </c>
      <c r="H112" s="268"/>
      <c r="I112" s="256"/>
      <c r="J112" s="271">
        <f t="shared" ref="J112" si="17" xml:space="preserve"> J22 + J34</f>
        <v>4.3875432175124365E-2</v>
      </c>
      <c r="K112" s="271">
        <f t="shared" ref="K112:AO112" si="18" xml:space="preserve"> K22 + K34</f>
        <v>4.3875432175124365E-2</v>
      </c>
      <c r="L112" s="271">
        <f t="shared" si="18"/>
        <v>4.1936159890975898E-2</v>
      </c>
      <c r="M112" s="271">
        <f t="shared" si="18"/>
        <v>4.1936159890975898E-2</v>
      </c>
      <c r="N112" s="271">
        <f t="shared" si="18"/>
        <v>4.1936159890975898E-2</v>
      </c>
      <c r="O112" s="271">
        <f t="shared" si="18"/>
        <v>4.1936159890975898E-2</v>
      </c>
      <c r="P112" s="271">
        <f t="shared" si="18"/>
        <v>4.1936159890975898E-2</v>
      </c>
      <c r="Q112" s="271">
        <f t="shared" si="18"/>
        <v>4.1936159890975898E-2</v>
      </c>
      <c r="R112" s="271">
        <f t="shared" si="18"/>
        <v>2.6230593524101148E-2</v>
      </c>
      <c r="S112" s="271">
        <f t="shared" si="18"/>
        <v>2.6230593524101148E-2</v>
      </c>
      <c r="T112" s="271">
        <f t="shared" si="18"/>
        <v>2.6230593524101148E-2</v>
      </c>
      <c r="U112" s="271">
        <f t="shared" si="18"/>
        <v>2.6230593524101148E-2</v>
      </c>
      <c r="V112" s="271">
        <f t="shared" si="18"/>
        <v>2.6230593524101148E-2</v>
      </c>
      <c r="W112" s="271">
        <f t="shared" si="18"/>
        <v>1.1257883539096961E-2</v>
      </c>
      <c r="X112" s="271">
        <f t="shared" si="18"/>
        <v>1.1257883539096961E-2</v>
      </c>
      <c r="Y112" s="271">
        <f t="shared" si="18"/>
        <v>1.1257883539096961E-2</v>
      </c>
      <c r="Z112" s="271">
        <f t="shared" si="18"/>
        <v>1.1257883539096961E-2</v>
      </c>
      <c r="AA112" s="271">
        <f t="shared" si="18"/>
        <v>1.1257883539096961E-2</v>
      </c>
      <c r="AB112" s="271">
        <f t="shared" si="18"/>
        <v>4.18112846454303E-3</v>
      </c>
      <c r="AC112" s="271">
        <f t="shared" si="18"/>
        <v>4.18112846454303E-3</v>
      </c>
      <c r="AD112" s="271">
        <f t="shared" si="18"/>
        <v>4.18112846454303E-3</v>
      </c>
      <c r="AE112" s="271">
        <f t="shared" si="18"/>
        <v>4.18112846454303E-3</v>
      </c>
      <c r="AF112" s="271">
        <f t="shared" si="18"/>
        <v>4.18112846454303E-3</v>
      </c>
      <c r="AG112" s="271">
        <f t="shared" si="18"/>
        <v>2.3114642024595646</v>
      </c>
      <c r="AH112" s="271">
        <f t="shared" si="18"/>
        <v>-2.6951026524001193E-2</v>
      </c>
      <c r="AI112" s="271">
        <f t="shared" si="18"/>
        <v>-2.2314966710835507E-2</v>
      </c>
      <c r="AJ112" s="271">
        <f t="shared" si="18"/>
        <v>-2.6951026524001193E-2</v>
      </c>
      <c r="AK112" s="271">
        <f t="shared" si="18"/>
        <v>-2.6951026524001193E-2</v>
      </c>
      <c r="AL112" s="271">
        <f t="shared" si="18"/>
        <v>-2.2314966710835507E-2</v>
      </c>
      <c r="AM112" s="271">
        <f t="shared" si="18"/>
        <v>-2.2314966710835507E-2</v>
      </c>
      <c r="AN112" s="271">
        <f t="shared" si="18"/>
        <v>-7.0239350386525051E-3</v>
      </c>
      <c r="AO112" s="271">
        <f t="shared" si="18"/>
        <v>-7.0239350386525051E-3</v>
      </c>
      <c r="AP112" s="256"/>
      <c r="AQ112" s="256"/>
    </row>
    <row r="113" spans="3:43" x14ac:dyDescent="0.25">
      <c r="D113"/>
      <c r="E113" s="78"/>
      <c r="F113" t="s">
        <v>159</v>
      </c>
      <c r="G113" t="s">
        <v>270</v>
      </c>
      <c r="H113" s="41"/>
      <c r="J113" s="88">
        <f t="shared" ref="J113" si="19" xml:space="preserve"> J23 + J35</f>
        <v>18.305423426253739</v>
      </c>
      <c r="K113" s="88">
        <f t="shared" ref="K113:AO113" si="20" xml:space="preserve"> K23 + K35</f>
        <v>0</v>
      </c>
      <c r="L113" s="88">
        <f t="shared" si="20"/>
        <v>11.919448131971649</v>
      </c>
      <c r="M113" s="88">
        <f t="shared" si="20"/>
        <v>16.814637420857583</v>
      </c>
      <c r="N113" s="88">
        <f t="shared" si="20"/>
        <v>37.889570121868502</v>
      </c>
      <c r="O113" s="88">
        <f t="shared" si="20"/>
        <v>73.181853824343889</v>
      </c>
      <c r="P113" s="88">
        <f t="shared" si="20"/>
        <v>213.30832014174615</v>
      </c>
      <c r="Q113" s="88">
        <f t="shared" si="20"/>
        <v>0</v>
      </c>
      <c r="R113" s="88">
        <f t="shared" si="20"/>
        <v>16.035423784337791</v>
      </c>
      <c r="S113" s="88">
        <f t="shared" si="20"/>
        <v>336.95889988023191</v>
      </c>
      <c r="T113" s="88">
        <f t="shared" si="20"/>
        <v>615.45726772431385</v>
      </c>
      <c r="U113" s="88">
        <f t="shared" si="20"/>
        <v>943.05768542297812</v>
      </c>
      <c r="V113" s="88">
        <f t="shared" si="20"/>
        <v>2011.7295030445962</v>
      </c>
      <c r="W113" s="88">
        <f t="shared" si="20"/>
        <v>12.517371490661541</v>
      </c>
      <c r="X113" s="88">
        <f t="shared" si="20"/>
        <v>333.44084758655566</v>
      </c>
      <c r="Y113" s="88">
        <f t="shared" si="20"/>
        <v>611.93921543063743</v>
      </c>
      <c r="Z113" s="88">
        <f t="shared" si="20"/>
        <v>939.53963312930159</v>
      </c>
      <c r="AA113" s="88">
        <f t="shared" si="20"/>
        <v>2008.2114507509198</v>
      </c>
      <c r="AB113" s="88">
        <f t="shared" si="20"/>
        <v>115.55831635070064</v>
      </c>
      <c r="AC113" s="88">
        <f t="shared" si="20"/>
        <v>2044.8508650113185</v>
      </c>
      <c r="AD113" s="88">
        <f t="shared" si="20"/>
        <v>5010.7038811732891</v>
      </c>
      <c r="AE113" s="88">
        <f t="shared" si="20"/>
        <v>10862.66999181071</v>
      </c>
      <c r="AF113" s="88">
        <f t="shared" si="20"/>
        <v>27020.750477157635</v>
      </c>
      <c r="AG113" s="88">
        <f t="shared" si="20"/>
        <v>0</v>
      </c>
      <c r="AH113" s="88">
        <f t="shared" si="20"/>
        <v>0</v>
      </c>
      <c r="AI113" s="88">
        <f t="shared" si="20"/>
        <v>0</v>
      </c>
      <c r="AJ113" s="88">
        <f t="shared" si="20"/>
        <v>0</v>
      </c>
      <c r="AK113" s="88">
        <f t="shared" si="20"/>
        <v>0</v>
      </c>
      <c r="AL113" s="88">
        <f t="shared" si="20"/>
        <v>0</v>
      </c>
      <c r="AM113" s="88">
        <f t="shared" si="20"/>
        <v>0</v>
      </c>
      <c r="AN113" s="88">
        <f t="shared" si="20"/>
        <v>72.321326791768456</v>
      </c>
      <c r="AO113" s="88">
        <f t="shared" si="20"/>
        <v>72.321326791768456</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4.7278690687196363</v>
      </c>
      <c r="S114" s="88">
        <f t="shared" si="22"/>
        <v>4.7278690687196363</v>
      </c>
      <c r="T114" s="88">
        <f t="shared" si="22"/>
        <v>4.7278690687196363</v>
      </c>
      <c r="U114" s="88">
        <f t="shared" si="22"/>
        <v>4.7278690687196363</v>
      </c>
      <c r="V114" s="88">
        <f t="shared" si="22"/>
        <v>4.7278690687196363</v>
      </c>
      <c r="W114" s="88">
        <f t="shared" si="22"/>
        <v>4.3094825645045738</v>
      </c>
      <c r="X114" s="88">
        <f t="shared" si="22"/>
        <v>4.3094825645045738</v>
      </c>
      <c r="Y114" s="88">
        <f t="shared" si="22"/>
        <v>4.3094825645045738</v>
      </c>
      <c r="Z114" s="88">
        <f t="shared" si="22"/>
        <v>4.3094825645045738</v>
      </c>
      <c r="AA114" s="88">
        <f t="shared" si="22"/>
        <v>4.3094825645045738</v>
      </c>
      <c r="AB114" s="88">
        <f t="shared" si="22"/>
        <v>3.7214342454622487</v>
      </c>
      <c r="AC114" s="88">
        <f t="shared" si="22"/>
        <v>3.7214342454622487</v>
      </c>
      <c r="AD114" s="88">
        <f t="shared" si="22"/>
        <v>3.7214342454622487</v>
      </c>
      <c r="AE114" s="88">
        <f t="shared" si="22"/>
        <v>3.7214342454622487</v>
      </c>
      <c r="AF114" s="88">
        <f t="shared" si="22"/>
        <v>3.7214342454622487</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9.3770333222126308</v>
      </c>
      <c r="S115" s="88">
        <f t="shared" si="24"/>
        <v>9.3770333222126308</v>
      </c>
      <c r="T115" s="88">
        <f t="shared" si="24"/>
        <v>9.3770333222126308</v>
      </c>
      <c r="U115" s="88">
        <f t="shared" si="24"/>
        <v>9.3770333222126308</v>
      </c>
      <c r="V115" s="88">
        <f t="shared" si="24"/>
        <v>9.3770333222126308</v>
      </c>
      <c r="W115" s="88">
        <f t="shared" si="24"/>
        <v>7.8553507758890753</v>
      </c>
      <c r="X115" s="88">
        <f t="shared" si="24"/>
        <v>7.8553507758890753</v>
      </c>
      <c r="Y115" s="88">
        <f t="shared" si="24"/>
        <v>7.8553507758890753</v>
      </c>
      <c r="Z115" s="88">
        <f t="shared" si="24"/>
        <v>7.8553507758890753</v>
      </c>
      <c r="AA115" s="88">
        <f t="shared" si="24"/>
        <v>7.8553507758890753</v>
      </c>
      <c r="AB115" s="88">
        <f t="shared" si="24"/>
        <v>7.7883171762152408</v>
      </c>
      <c r="AC115" s="88">
        <f t="shared" si="24"/>
        <v>7.7883171762152408</v>
      </c>
      <c r="AD115" s="88">
        <f t="shared" si="24"/>
        <v>7.7883171762152408</v>
      </c>
      <c r="AE115" s="88">
        <f t="shared" si="24"/>
        <v>7.7883171762152408</v>
      </c>
      <c r="AF115" s="88">
        <f t="shared" si="24"/>
        <v>7.7883171762152408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0.12545608148740342</v>
      </c>
      <c r="S116" s="273">
        <f t="shared" si="26"/>
        <v>0.12545608148740342</v>
      </c>
      <c r="T116" s="273">
        <f t="shared" si="26"/>
        <v>0.12545608148740342</v>
      </c>
      <c r="U116" s="273">
        <f t="shared" si="26"/>
        <v>0.12545608148740342</v>
      </c>
      <c r="V116" s="273">
        <f t="shared" si="26"/>
        <v>0.12545608148740342</v>
      </c>
      <c r="W116" s="273">
        <f t="shared" si="26"/>
        <v>8.2070902819521341E-2</v>
      </c>
      <c r="X116" s="273">
        <f t="shared" si="26"/>
        <v>8.2070902819521341E-2</v>
      </c>
      <c r="Y116" s="273">
        <f t="shared" si="26"/>
        <v>8.2070902819521341E-2</v>
      </c>
      <c r="Z116" s="273">
        <f t="shared" si="26"/>
        <v>8.2070902819521341E-2</v>
      </c>
      <c r="AA116" s="273">
        <f t="shared" si="26"/>
        <v>8.2070902819521341E-2</v>
      </c>
      <c r="AB116" s="273">
        <f t="shared" si="26"/>
        <v>5.3485965265081932E-2</v>
      </c>
      <c r="AC116" s="273">
        <f t="shared" si="26"/>
        <v>5.3485965265081932E-2</v>
      </c>
      <c r="AD116" s="273">
        <f t="shared" si="26"/>
        <v>5.3485965265081932E-2</v>
      </c>
      <c r="AE116" s="273">
        <f t="shared" si="26"/>
        <v>5.3485965265081932E-2</v>
      </c>
      <c r="AF116" s="273">
        <f t="shared" si="26"/>
        <v>5.3485965265081932E-2</v>
      </c>
      <c r="AG116" s="273">
        <f t="shared" si="26"/>
        <v>0</v>
      </c>
      <c r="AH116" s="273">
        <f t="shared" si="26"/>
        <v>0</v>
      </c>
      <c r="AI116" s="273">
        <f t="shared" si="26"/>
        <v>0</v>
      </c>
      <c r="AJ116" s="273">
        <f t="shared" si="26"/>
        <v>0.1334719125368363</v>
      </c>
      <c r="AK116" s="273">
        <f t="shared" si="26"/>
        <v>0</v>
      </c>
      <c r="AL116" s="273">
        <f t="shared" si="26"/>
        <v>0.10519333175108384</v>
      </c>
      <c r="AM116" s="273">
        <f t="shared" si="26"/>
        <v>0</v>
      </c>
      <c r="AN116" s="273">
        <f t="shared" si="26"/>
        <v>8.0654496683203153E-2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16.367132264130362</v>
      </c>
      <c r="K121" s="316">
        <f t="shared" ref="K121:AO121" si="27" xml:space="preserve"> K110 + K44</f>
        <v>16.367132264130362</v>
      </c>
      <c r="L121" s="316">
        <f t="shared" si="27"/>
        <v>15.643713156960505</v>
      </c>
      <c r="M121" s="316">
        <f t="shared" si="27"/>
        <v>15.643713156960505</v>
      </c>
      <c r="N121" s="316">
        <f t="shared" si="27"/>
        <v>15.643713156960505</v>
      </c>
      <c r="O121" s="316">
        <f t="shared" si="27"/>
        <v>15.643713156960505</v>
      </c>
      <c r="P121" s="316">
        <f t="shared" si="27"/>
        <v>15.643713156960505</v>
      </c>
      <c r="Q121" s="316">
        <f t="shared" si="27"/>
        <v>15.643713156960505</v>
      </c>
      <c r="R121" s="316">
        <f t="shared" si="27"/>
        <v>11.384637460198654</v>
      </c>
      <c r="S121" s="316">
        <f t="shared" si="27"/>
        <v>11.384637460198654</v>
      </c>
      <c r="T121" s="316">
        <f t="shared" si="27"/>
        <v>11.384637460198654</v>
      </c>
      <c r="U121" s="316">
        <f t="shared" si="27"/>
        <v>11.384637460198654</v>
      </c>
      <c r="V121" s="316">
        <f t="shared" si="27"/>
        <v>11.384637460198654</v>
      </c>
      <c r="W121" s="316">
        <f t="shared" si="27"/>
        <v>7.6484023631109093</v>
      </c>
      <c r="X121" s="316">
        <f t="shared" si="27"/>
        <v>7.6484023631109093</v>
      </c>
      <c r="Y121" s="316">
        <f t="shared" si="27"/>
        <v>7.6484023631109093</v>
      </c>
      <c r="Z121" s="316">
        <f t="shared" si="27"/>
        <v>7.6484023631109093</v>
      </c>
      <c r="AA121" s="316">
        <f t="shared" si="27"/>
        <v>7.6484023631109093</v>
      </c>
      <c r="AB121" s="316">
        <f t="shared" si="27"/>
        <v>5.6734548696497598</v>
      </c>
      <c r="AC121" s="316">
        <f t="shared" si="27"/>
        <v>5.6734548696497598</v>
      </c>
      <c r="AD121" s="316">
        <f t="shared" si="27"/>
        <v>5.6734548696497598</v>
      </c>
      <c r="AE121" s="316">
        <f t="shared" si="27"/>
        <v>5.6734548696497598</v>
      </c>
      <c r="AF121" s="316">
        <f t="shared" si="27"/>
        <v>5.6734548696497598</v>
      </c>
      <c r="AG121" s="316">
        <f t="shared" si="27"/>
        <v>45.694035742568246</v>
      </c>
      <c r="AH121" s="316">
        <f t="shared" si="27"/>
        <v>-10.053713294760563</v>
      </c>
      <c r="AI121" s="316">
        <f t="shared" si="27"/>
        <v>-9.0847029472716692</v>
      </c>
      <c r="AJ121" s="316">
        <f t="shared" si="27"/>
        <v>-10.053713294760563</v>
      </c>
      <c r="AK121" s="316">
        <f t="shared" si="27"/>
        <v>-10.053713294760563</v>
      </c>
      <c r="AL121" s="316">
        <f t="shared" si="27"/>
        <v>-9.0847029472716692</v>
      </c>
      <c r="AM121" s="316">
        <f t="shared" si="27"/>
        <v>-9.0847029472716692</v>
      </c>
      <c r="AN121" s="316">
        <f t="shared" si="27"/>
        <v>-5.869837899024259</v>
      </c>
      <c r="AO121" s="316">
        <f t="shared" si="27"/>
        <v>-5.869837899024259</v>
      </c>
      <c r="AP121" s="256"/>
      <c r="AQ121" s="256"/>
    </row>
    <row r="122" spans="3:43" x14ac:dyDescent="0.25">
      <c r="E122" s="78"/>
      <c r="F122" t="s">
        <v>157</v>
      </c>
      <c r="G122" t="s">
        <v>269</v>
      </c>
      <c r="H122" s="268"/>
      <c r="I122" s="256"/>
      <c r="J122" s="317">
        <f t="shared" ref="J122" si="28" xml:space="preserve"> J111 + J45</f>
        <v>0.70799830063905622</v>
      </c>
      <c r="K122" s="317">
        <f t="shared" ref="K122:AO122" si="29" xml:space="preserve"> K111 + K45</f>
        <v>0.70799830063905622</v>
      </c>
      <c r="L122" s="317">
        <f t="shared" si="29"/>
        <v>0.6767051278180265</v>
      </c>
      <c r="M122" s="317">
        <f t="shared" si="29"/>
        <v>0.6767051278180265</v>
      </c>
      <c r="N122" s="317">
        <f t="shared" si="29"/>
        <v>0.6767051278180265</v>
      </c>
      <c r="O122" s="317">
        <f t="shared" si="29"/>
        <v>0.6767051278180265</v>
      </c>
      <c r="P122" s="317">
        <f t="shared" si="29"/>
        <v>0.6767051278180265</v>
      </c>
      <c r="Q122" s="317">
        <f t="shared" si="29"/>
        <v>0.6767051278180265</v>
      </c>
      <c r="R122" s="317">
        <f t="shared" si="29"/>
        <v>0.4436298488758792</v>
      </c>
      <c r="S122" s="317">
        <f t="shared" si="29"/>
        <v>0.4436298488758792</v>
      </c>
      <c r="T122" s="317">
        <f t="shared" si="29"/>
        <v>0.4436298488758792</v>
      </c>
      <c r="U122" s="317">
        <f t="shared" si="29"/>
        <v>0.4436298488758792</v>
      </c>
      <c r="V122" s="317">
        <f t="shared" si="29"/>
        <v>0.4436298488758792</v>
      </c>
      <c r="W122" s="317">
        <f t="shared" si="29"/>
        <v>0.22555511548029727</v>
      </c>
      <c r="X122" s="317">
        <f t="shared" si="29"/>
        <v>0.22555511548029727</v>
      </c>
      <c r="Y122" s="317">
        <f t="shared" si="29"/>
        <v>0.22555511548029727</v>
      </c>
      <c r="Z122" s="317">
        <f t="shared" si="29"/>
        <v>0.22555511548029727</v>
      </c>
      <c r="AA122" s="317">
        <f t="shared" si="29"/>
        <v>0.22555511548029727</v>
      </c>
      <c r="AB122" s="317">
        <f t="shared" si="29"/>
        <v>0.11971533762689837</v>
      </c>
      <c r="AC122" s="317">
        <f t="shared" si="29"/>
        <v>0.11971533762689837</v>
      </c>
      <c r="AD122" s="317">
        <f t="shared" si="29"/>
        <v>0.11971533762689837</v>
      </c>
      <c r="AE122" s="317">
        <f t="shared" si="29"/>
        <v>0.11971533762689837</v>
      </c>
      <c r="AF122" s="317">
        <f t="shared" si="29"/>
        <v>0.11971533762689837</v>
      </c>
      <c r="AG122" s="317">
        <f t="shared" si="29"/>
        <v>3.0761000556717653</v>
      </c>
      <c r="AH122" s="317">
        <f t="shared" si="29"/>
        <v>-0.43489670718934381</v>
      </c>
      <c r="AI122" s="317">
        <f t="shared" si="29"/>
        <v>-0.36976412210743581</v>
      </c>
      <c r="AJ122" s="317">
        <f t="shared" si="29"/>
        <v>-0.43489670718934381</v>
      </c>
      <c r="AK122" s="317">
        <f t="shared" si="29"/>
        <v>-0.43489670718934381</v>
      </c>
      <c r="AL122" s="317">
        <f t="shared" si="29"/>
        <v>-0.36976412210743581</v>
      </c>
      <c r="AM122" s="317">
        <f t="shared" si="29"/>
        <v>-0.36976412210743581</v>
      </c>
      <c r="AN122" s="317">
        <f t="shared" si="29"/>
        <v>-0.15459940836612659</v>
      </c>
      <c r="AO122" s="317">
        <f t="shared" si="29"/>
        <v>-0.15459940836612659</v>
      </c>
      <c r="AP122" s="256"/>
      <c r="AQ122" s="256"/>
    </row>
    <row r="123" spans="3:43" x14ac:dyDescent="0.25">
      <c r="E123" s="78"/>
      <c r="F123" t="s">
        <v>158</v>
      </c>
      <c r="G123" t="s">
        <v>269</v>
      </c>
      <c r="H123" s="268"/>
      <c r="I123" s="256"/>
      <c r="J123" s="317">
        <f t="shared" ref="J123" si="30" xml:space="preserve"> J112 + J46</f>
        <v>4.3875432175124365E-2</v>
      </c>
      <c r="K123" s="317">
        <f t="shared" ref="K123:AO123" si="31" xml:space="preserve"> K112 + K46</f>
        <v>4.3875432175124365E-2</v>
      </c>
      <c r="L123" s="317">
        <f t="shared" si="31"/>
        <v>4.1936159890975898E-2</v>
      </c>
      <c r="M123" s="317">
        <f t="shared" si="31"/>
        <v>4.1936159890975898E-2</v>
      </c>
      <c r="N123" s="317">
        <f t="shared" si="31"/>
        <v>4.1936159890975898E-2</v>
      </c>
      <c r="O123" s="317">
        <f t="shared" si="31"/>
        <v>4.1936159890975898E-2</v>
      </c>
      <c r="P123" s="317">
        <f t="shared" si="31"/>
        <v>4.1936159890975898E-2</v>
      </c>
      <c r="Q123" s="317">
        <f t="shared" si="31"/>
        <v>4.1936159890975898E-2</v>
      </c>
      <c r="R123" s="317">
        <f t="shared" si="31"/>
        <v>2.6230593524101148E-2</v>
      </c>
      <c r="S123" s="317">
        <f t="shared" si="31"/>
        <v>2.6230593524101148E-2</v>
      </c>
      <c r="T123" s="317">
        <f t="shared" si="31"/>
        <v>2.6230593524101148E-2</v>
      </c>
      <c r="U123" s="317">
        <f t="shared" si="31"/>
        <v>2.6230593524101148E-2</v>
      </c>
      <c r="V123" s="317">
        <f t="shared" si="31"/>
        <v>2.6230593524101148E-2</v>
      </c>
      <c r="W123" s="317">
        <f t="shared" si="31"/>
        <v>1.1257883539096961E-2</v>
      </c>
      <c r="X123" s="317">
        <f t="shared" si="31"/>
        <v>1.1257883539096961E-2</v>
      </c>
      <c r="Y123" s="317">
        <f t="shared" si="31"/>
        <v>1.1257883539096961E-2</v>
      </c>
      <c r="Z123" s="317">
        <f t="shared" si="31"/>
        <v>1.1257883539096961E-2</v>
      </c>
      <c r="AA123" s="317">
        <f t="shared" si="31"/>
        <v>1.1257883539096961E-2</v>
      </c>
      <c r="AB123" s="317">
        <f t="shared" si="31"/>
        <v>4.18112846454303E-3</v>
      </c>
      <c r="AC123" s="317">
        <f t="shared" si="31"/>
        <v>4.18112846454303E-3</v>
      </c>
      <c r="AD123" s="317">
        <f t="shared" si="31"/>
        <v>4.18112846454303E-3</v>
      </c>
      <c r="AE123" s="317">
        <f t="shared" si="31"/>
        <v>4.18112846454303E-3</v>
      </c>
      <c r="AF123" s="317">
        <f t="shared" si="31"/>
        <v>4.18112846454303E-3</v>
      </c>
      <c r="AG123" s="317">
        <f t="shared" si="31"/>
        <v>2.3114642024595646</v>
      </c>
      <c r="AH123" s="317">
        <f t="shared" si="31"/>
        <v>-2.6951026524001193E-2</v>
      </c>
      <c r="AI123" s="317">
        <f t="shared" si="31"/>
        <v>-2.2314966710835507E-2</v>
      </c>
      <c r="AJ123" s="317">
        <f t="shared" si="31"/>
        <v>-2.6951026524001193E-2</v>
      </c>
      <c r="AK123" s="317">
        <f t="shared" si="31"/>
        <v>-2.6951026524001193E-2</v>
      </c>
      <c r="AL123" s="317">
        <f t="shared" si="31"/>
        <v>-2.2314966710835507E-2</v>
      </c>
      <c r="AM123" s="317">
        <f t="shared" si="31"/>
        <v>-2.2314966710835507E-2</v>
      </c>
      <c r="AN123" s="317">
        <f t="shared" si="31"/>
        <v>-7.0239350386525051E-3</v>
      </c>
      <c r="AO123" s="317">
        <f t="shared" si="31"/>
        <v>-7.0239350386525051E-3</v>
      </c>
      <c r="AP123" s="256"/>
      <c r="AQ123" s="256"/>
    </row>
    <row r="124" spans="3:43" x14ac:dyDescent="0.25">
      <c r="E124" s="78"/>
      <c r="F124" t="s">
        <v>159</v>
      </c>
      <c r="G124" t="s">
        <v>270</v>
      </c>
      <c r="H124" s="41"/>
      <c r="J124" s="318">
        <f t="shared" ref="J124" si="32" xml:space="preserve"> J113 + J47</f>
        <v>18.677129550803858</v>
      </c>
      <c r="K124" s="318">
        <f t="shared" ref="K124:AO124" si="33" xml:space="preserve"> K113 + K47</f>
        <v>0</v>
      </c>
      <c r="L124" s="318">
        <f t="shared" si="33"/>
        <v>12.188617989819861</v>
      </c>
      <c r="M124" s="318">
        <f t="shared" si="33"/>
        <v>17.083807278705795</v>
      </c>
      <c r="N124" s="318">
        <f t="shared" si="33"/>
        <v>38.158739979716714</v>
      </c>
      <c r="O124" s="318">
        <f t="shared" si="33"/>
        <v>73.451023682192101</v>
      </c>
      <c r="P124" s="318">
        <f t="shared" si="33"/>
        <v>213.57748999959435</v>
      </c>
      <c r="Q124" s="318">
        <f t="shared" si="33"/>
        <v>0</v>
      </c>
      <c r="R124" s="318">
        <f t="shared" si="33"/>
        <v>16.304593642186003</v>
      </c>
      <c r="S124" s="318">
        <f t="shared" si="33"/>
        <v>337.22806973808014</v>
      </c>
      <c r="T124" s="318">
        <f t="shared" si="33"/>
        <v>615.72643758216202</v>
      </c>
      <c r="U124" s="318">
        <f t="shared" si="33"/>
        <v>943.32685528082629</v>
      </c>
      <c r="V124" s="318">
        <f t="shared" si="33"/>
        <v>2011.9986729024445</v>
      </c>
      <c r="W124" s="318">
        <f t="shared" si="33"/>
        <v>12.786541348509752</v>
      </c>
      <c r="X124" s="318">
        <f t="shared" si="33"/>
        <v>333.71001744440389</v>
      </c>
      <c r="Y124" s="318">
        <f t="shared" si="33"/>
        <v>612.2083852884856</v>
      </c>
      <c r="Z124" s="318">
        <f t="shared" si="33"/>
        <v>939.80880298714976</v>
      </c>
      <c r="AA124" s="318">
        <f t="shared" si="33"/>
        <v>2008.480620608768</v>
      </c>
      <c r="AB124" s="318">
        <f t="shared" si="33"/>
        <v>115.82748620854885</v>
      </c>
      <c r="AC124" s="318">
        <f t="shared" si="33"/>
        <v>2045.1200348691668</v>
      </c>
      <c r="AD124" s="318">
        <f t="shared" si="33"/>
        <v>5010.9730510311374</v>
      </c>
      <c r="AE124" s="318">
        <f t="shared" si="33"/>
        <v>10862.939161668557</v>
      </c>
      <c r="AF124" s="318">
        <f t="shared" si="33"/>
        <v>27021.019647015484</v>
      </c>
      <c r="AG124" s="318">
        <f t="shared" si="33"/>
        <v>0</v>
      </c>
      <c r="AH124" s="318">
        <f t="shared" si="33"/>
        <v>0</v>
      </c>
      <c r="AI124" s="318">
        <f t="shared" si="33"/>
        <v>0</v>
      </c>
      <c r="AJ124" s="318">
        <f t="shared" si="33"/>
        <v>0</v>
      </c>
      <c r="AK124" s="318">
        <f t="shared" si="33"/>
        <v>0</v>
      </c>
      <c r="AL124" s="318">
        <f t="shared" si="33"/>
        <v>0</v>
      </c>
      <c r="AM124" s="318">
        <f t="shared" si="33"/>
        <v>0</v>
      </c>
      <c r="AN124" s="318">
        <f t="shared" si="33"/>
        <v>72.321326791768456</v>
      </c>
      <c r="AO124" s="318">
        <f t="shared" si="33"/>
        <v>72.321326791768456</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4.7278690687196363</v>
      </c>
      <c r="S125" s="318">
        <f t="shared" si="35"/>
        <v>4.7278690687196363</v>
      </c>
      <c r="T125" s="318">
        <f t="shared" si="35"/>
        <v>4.7278690687196363</v>
      </c>
      <c r="U125" s="318">
        <f t="shared" si="35"/>
        <v>4.7278690687196363</v>
      </c>
      <c r="V125" s="318">
        <f t="shared" si="35"/>
        <v>4.7278690687196363</v>
      </c>
      <c r="W125" s="318">
        <f t="shared" si="35"/>
        <v>4.3094825645045738</v>
      </c>
      <c r="X125" s="318">
        <f t="shared" si="35"/>
        <v>4.3094825645045738</v>
      </c>
      <c r="Y125" s="318">
        <f t="shared" si="35"/>
        <v>4.3094825645045738</v>
      </c>
      <c r="Z125" s="318">
        <f t="shared" si="35"/>
        <v>4.3094825645045738</v>
      </c>
      <c r="AA125" s="318">
        <f t="shared" si="35"/>
        <v>4.3094825645045738</v>
      </c>
      <c r="AB125" s="318">
        <f t="shared" si="35"/>
        <v>3.7214342454622487</v>
      </c>
      <c r="AC125" s="318">
        <f t="shared" si="35"/>
        <v>3.7214342454622487</v>
      </c>
      <c r="AD125" s="318">
        <f t="shared" si="35"/>
        <v>3.7214342454622487</v>
      </c>
      <c r="AE125" s="318">
        <f t="shared" si="35"/>
        <v>3.7214342454622487</v>
      </c>
      <c r="AF125" s="318">
        <f t="shared" si="35"/>
        <v>3.7214342454622487</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9.3770333222126308</v>
      </c>
      <c r="S126" s="318">
        <f t="shared" si="37"/>
        <v>9.3770333222126308</v>
      </c>
      <c r="T126" s="318">
        <f t="shared" si="37"/>
        <v>9.3770333222126308</v>
      </c>
      <c r="U126" s="318">
        <f t="shared" si="37"/>
        <v>9.3770333222126308</v>
      </c>
      <c r="V126" s="318">
        <f t="shared" si="37"/>
        <v>9.3770333222126308</v>
      </c>
      <c r="W126" s="318">
        <f t="shared" si="37"/>
        <v>7.8553507758890753</v>
      </c>
      <c r="X126" s="318">
        <f t="shared" si="37"/>
        <v>7.8553507758890753</v>
      </c>
      <c r="Y126" s="318">
        <f t="shared" si="37"/>
        <v>7.8553507758890753</v>
      </c>
      <c r="Z126" s="318">
        <f t="shared" si="37"/>
        <v>7.8553507758890753</v>
      </c>
      <c r="AA126" s="318">
        <f t="shared" si="37"/>
        <v>7.8553507758890753</v>
      </c>
      <c r="AB126" s="318">
        <f t="shared" si="37"/>
        <v>7.7883171762152408</v>
      </c>
      <c r="AC126" s="318">
        <f t="shared" si="37"/>
        <v>7.7883171762152408</v>
      </c>
      <c r="AD126" s="318">
        <f t="shared" si="37"/>
        <v>7.7883171762152408</v>
      </c>
      <c r="AE126" s="318">
        <f t="shared" si="37"/>
        <v>7.7883171762152408</v>
      </c>
      <c r="AF126" s="318">
        <f t="shared" si="37"/>
        <v>7.7883171762152408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0.12545608148740342</v>
      </c>
      <c r="S127" s="273">
        <f t="shared" si="39"/>
        <v>0.12545608148740342</v>
      </c>
      <c r="T127" s="273">
        <f t="shared" si="39"/>
        <v>0.12545608148740342</v>
      </c>
      <c r="U127" s="273">
        <f t="shared" si="39"/>
        <v>0.12545608148740342</v>
      </c>
      <c r="V127" s="273">
        <f t="shared" si="39"/>
        <v>0.12545608148740342</v>
      </c>
      <c r="W127" s="273">
        <f t="shared" si="39"/>
        <v>8.2070902819521341E-2</v>
      </c>
      <c r="X127" s="273">
        <f t="shared" si="39"/>
        <v>8.2070902819521341E-2</v>
      </c>
      <c r="Y127" s="273">
        <f t="shared" si="39"/>
        <v>8.2070902819521341E-2</v>
      </c>
      <c r="Z127" s="273">
        <f t="shared" si="39"/>
        <v>8.2070902819521341E-2</v>
      </c>
      <c r="AA127" s="273">
        <f t="shared" si="39"/>
        <v>8.2070902819521341E-2</v>
      </c>
      <c r="AB127" s="273">
        <f t="shared" si="39"/>
        <v>5.3485965265081932E-2</v>
      </c>
      <c r="AC127" s="273">
        <f t="shared" si="39"/>
        <v>5.3485965265081932E-2</v>
      </c>
      <c r="AD127" s="273">
        <f t="shared" si="39"/>
        <v>5.3485965265081932E-2</v>
      </c>
      <c r="AE127" s="273">
        <f t="shared" si="39"/>
        <v>5.3485965265081932E-2</v>
      </c>
      <c r="AF127" s="273">
        <f t="shared" si="39"/>
        <v>5.3485965265081932E-2</v>
      </c>
      <c r="AG127" s="273">
        <f t="shared" si="39"/>
        <v>0</v>
      </c>
      <c r="AH127" s="273">
        <f t="shared" si="39"/>
        <v>0</v>
      </c>
      <c r="AI127" s="273">
        <f t="shared" si="39"/>
        <v>0</v>
      </c>
      <c r="AJ127" s="273">
        <f t="shared" si="39"/>
        <v>0.1334719125368363</v>
      </c>
      <c r="AK127" s="273">
        <f t="shared" si="39"/>
        <v>0</v>
      </c>
      <c r="AL127" s="273">
        <f t="shared" si="39"/>
        <v>0.10519333175108384</v>
      </c>
      <c r="AM127" s="273">
        <f t="shared" si="39"/>
        <v>0</v>
      </c>
      <c r="AN127" s="273">
        <f t="shared" si="39"/>
        <v>8.0654496683203153E-2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10.178923906604773</v>
      </c>
      <c r="K130" s="270">
        <f t="shared" ref="K130:AJ130" si="41" xml:space="preserve"> K110 * (1 - K75) + K44</f>
        <v>10.178923906604773</v>
      </c>
      <c r="L130" s="270">
        <f t="shared" si="41"/>
        <v>9.7290205316192964</v>
      </c>
      <c r="M130" s="270">
        <f t="shared" si="41"/>
        <v>9.7290205316192964</v>
      </c>
      <c r="N130" s="270">
        <f t="shared" si="41"/>
        <v>9.7290205316192964</v>
      </c>
      <c r="O130" s="270">
        <f t="shared" si="41"/>
        <v>9.7290205316192964</v>
      </c>
      <c r="P130" s="270">
        <f t="shared" si="41"/>
        <v>9.7290205316192964</v>
      </c>
      <c r="Q130" s="270">
        <f t="shared" si="41"/>
        <v>9.7290205316192964</v>
      </c>
      <c r="R130" s="270">
        <f t="shared" si="41"/>
        <v>7.0802481791883771</v>
      </c>
      <c r="S130" s="270">
        <f t="shared" si="41"/>
        <v>7.0802481791883771</v>
      </c>
      <c r="T130" s="270">
        <f t="shared" si="41"/>
        <v>7.0802481791883771</v>
      </c>
      <c r="U130" s="270">
        <f t="shared" si="41"/>
        <v>7.0802481791883771</v>
      </c>
      <c r="V130" s="270">
        <f t="shared" si="41"/>
        <v>7.0802481791883771</v>
      </c>
      <c r="W130" s="269"/>
      <c r="X130" s="269"/>
      <c r="Y130" s="269"/>
      <c r="Z130" s="269"/>
      <c r="AA130" s="269"/>
      <c r="AB130" s="269"/>
      <c r="AC130" s="269"/>
      <c r="AD130" s="269"/>
      <c r="AE130" s="269"/>
      <c r="AF130" s="269"/>
      <c r="AG130" s="270">
        <f t="shared" si="41"/>
        <v>28.417691340383023</v>
      </c>
      <c r="AH130" s="270">
        <f t="shared" si="41"/>
        <v>-10.053713294760563</v>
      </c>
      <c r="AI130" s="269"/>
      <c r="AJ130" s="270">
        <f t="shared" si="41"/>
        <v>-10.053713294760563</v>
      </c>
      <c r="AK130" s="269"/>
      <c r="AL130" s="269"/>
      <c r="AM130" s="269"/>
      <c r="AN130" s="269"/>
      <c r="AO130" s="269"/>
      <c r="AP130" s="256"/>
      <c r="AQ130" s="256"/>
    </row>
    <row r="131" spans="3:43" x14ac:dyDescent="0.25">
      <c r="E131" s="78"/>
      <c r="F131" t="s">
        <v>157</v>
      </c>
      <c r="G131" t="s">
        <v>269</v>
      </c>
      <c r="H131" s="268"/>
      <c r="I131" s="256"/>
      <c r="J131" s="317">
        <f t="shared" si="40"/>
        <v>0.44031298286776299</v>
      </c>
      <c r="K131" s="317">
        <f t="shared" ref="K131:AJ131" si="42" xml:space="preserve"> K111 * (1 - K76) + K45</f>
        <v>0.44031298286776299</v>
      </c>
      <c r="L131" s="317">
        <f t="shared" si="42"/>
        <v>0.42085136798000561</v>
      </c>
      <c r="M131" s="317">
        <f t="shared" si="42"/>
        <v>0.42085136798000561</v>
      </c>
      <c r="N131" s="317">
        <f t="shared" si="42"/>
        <v>0.42085136798000561</v>
      </c>
      <c r="O131" s="317">
        <f t="shared" si="42"/>
        <v>0.42085136798000561</v>
      </c>
      <c r="P131" s="317">
        <f t="shared" si="42"/>
        <v>0.42085136798000561</v>
      </c>
      <c r="Q131" s="317">
        <f t="shared" si="42"/>
        <v>0.42085136798000561</v>
      </c>
      <c r="R131" s="317">
        <f t="shared" si="42"/>
        <v>0.27589894194858711</v>
      </c>
      <c r="S131" s="317">
        <f t="shared" si="42"/>
        <v>0.27589894194858711</v>
      </c>
      <c r="T131" s="317">
        <f t="shared" si="42"/>
        <v>0.27589894194858711</v>
      </c>
      <c r="U131" s="317">
        <f t="shared" si="42"/>
        <v>0.27589894194858711</v>
      </c>
      <c r="V131" s="317">
        <f t="shared" si="42"/>
        <v>0.27589894194858711</v>
      </c>
      <c r="W131" s="257"/>
      <c r="X131" s="257"/>
      <c r="Y131" s="257"/>
      <c r="Z131" s="257"/>
      <c r="AA131" s="257"/>
      <c r="AB131" s="257"/>
      <c r="AC131" s="257"/>
      <c r="AD131" s="257"/>
      <c r="AE131" s="257"/>
      <c r="AF131" s="257"/>
      <c r="AG131" s="317">
        <f t="shared" si="42"/>
        <v>1.9130650312154291</v>
      </c>
      <c r="AH131" s="317">
        <f t="shared" si="42"/>
        <v>-0.43489670718934381</v>
      </c>
      <c r="AI131" s="257"/>
      <c r="AJ131" s="317">
        <f t="shared" si="42"/>
        <v>-0.43489670718934381</v>
      </c>
      <c r="AK131" s="257"/>
      <c r="AL131" s="257"/>
      <c r="AM131" s="257"/>
      <c r="AN131" s="257"/>
      <c r="AO131" s="257"/>
      <c r="AP131" s="256"/>
      <c r="AQ131" s="256"/>
    </row>
    <row r="132" spans="3:43" x14ac:dyDescent="0.25">
      <c r="E132" s="78"/>
      <c r="F132" t="s">
        <v>158</v>
      </c>
      <c r="G132" t="s">
        <v>269</v>
      </c>
      <c r="H132" s="268"/>
      <c r="I132" s="256"/>
      <c r="J132" s="317">
        <f t="shared" si="40"/>
        <v>2.7286679075646806E-2</v>
      </c>
      <c r="K132" s="317">
        <f t="shared" ref="K132:AJ132" si="43" xml:space="preserve"> K112 * (1 - K77) + K46</f>
        <v>2.7286679075646806E-2</v>
      </c>
      <c r="L132" s="317">
        <f t="shared" si="43"/>
        <v>2.608062142938487E-2</v>
      </c>
      <c r="M132" s="317">
        <f t="shared" si="43"/>
        <v>2.608062142938487E-2</v>
      </c>
      <c r="N132" s="317">
        <f t="shared" si="43"/>
        <v>2.608062142938487E-2</v>
      </c>
      <c r="O132" s="317">
        <f t="shared" si="43"/>
        <v>2.608062142938487E-2</v>
      </c>
      <c r="P132" s="317">
        <f t="shared" si="43"/>
        <v>2.608062142938487E-2</v>
      </c>
      <c r="Q132" s="317">
        <f t="shared" si="43"/>
        <v>2.608062142938487E-2</v>
      </c>
      <c r="R132" s="317">
        <f t="shared" si="43"/>
        <v>1.6313133614252739E-2</v>
      </c>
      <c r="S132" s="317">
        <f t="shared" si="43"/>
        <v>1.6313133614252739E-2</v>
      </c>
      <c r="T132" s="317">
        <f t="shared" si="43"/>
        <v>1.6313133614252739E-2</v>
      </c>
      <c r="U132" s="317">
        <f t="shared" si="43"/>
        <v>1.6313133614252739E-2</v>
      </c>
      <c r="V132" s="317">
        <f t="shared" si="43"/>
        <v>1.6313133614252739E-2</v>
      </c>
      <c r="W132" s="257"/>
      <c r="X132" s="257"/>
      <c r="Y132" s="257"/>
      <c r="Z132" s="257"/>
      <c r="AA132" s="257"/>
      <c r="AB132" s="257"/>
      <c r="AC132" s="257"/>
      <c r="AD132" s="257"/>
      <c r="AE132" s="257"/>
      <c r="AF132" s="257"/>
      <c r="AG132" s="317">
        <f t="shared" si="43"/>
        <v>1.4375284472552607</v>
      </c>
      <c r="AH132" s="317">
        <f t="shared" si="43"/>
        <v>-2.6951026524001193E-2</v>
      </c>
      <c r="AI132" s="257"/>
      <c r="AJ132" s="317">
        <f t="shared" si="43"/>
        <v>-2.6951026524001193E-2</v>
      </c>
      <c r="AK132" s="257"/>
      <c r="AL132" s="257"/>
      <c r="AM132" s="257"/>
      <c r="AN132" s="257"/>
      <c r="AO132" s="257"/>
      <c r="AP132" s="256"/>
      <c r="AQ132" s="256"/>
    </row>
    <row r="133" spans="3:43" x14ac:dyDescent="0.25">
      <c r="E133" s="78"/>
      <c r="F133" t="s">
        <v>159</v>
      </c>
      <c r="G133" t="s">
        <v>270</v>
      </c>
      <c r="H133" s="41"/>
      <c r="J133" s="318">
        <f t="shared" si="40"/>
        <v>11.756077505379645</v>
      </c>
      <c r="K133" s="318">
        <f t="shared" ref="K133:AJ133" si="44" xml:space="preserve"> K113 * (1 - K78) + K47</f>
        <v>0</v>
      </c>
      <c r="L133" s="318">
        <f t="shared" si="44"/>
        <v>7.6820234711814521</v>
      </c>
      <c r="M133" s="318">
        <f t="shared" si="44"/>
        <v>10.72640280873941</v>
      </c>
      <c r="N133" s="318">
        <f t="shared" si="44"/>
        <v>23.833166586199781</v>
      </c>
      <c r="O133" s="318">
        <f t="shared" si="44"/>
        <v>45.78187846195685</v>
      </c>
      <c r="P133" s="318">
        <f t="shared" si="44"/>
        <v>132.92827741128067</v>
      </c>
      <c r="Q133" s="318">
        <f t="shared" si="44"/>
        <v>0</v>
      </c>
      <c r="R133" s="318">
        <f t="shared" si="44"/>
        <v>10.241800119329593</v>
      </c>
      <c r="S133" s="318">
        <f t="shared" si="44"/>
        <v>209.82811678778415</v>
      </c>
      <c r="T133" s="318">
        <f t="shared" si="44"/>
        <v>383.02972893649365</v>
      </c>
      <c r="U133" s="318">
        <f t="shared" si="44"/>
        <v>586.76851895254788</v>
      </c>
      <c r="V133" s="318">
        <f t="shared" si="44"/>
        <v>1251.3888652146209</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2.9403208035628694</v>
      </c>
      <c r="S134" s="318">
        <f t="shared" si="45"/>
        <v>2.9403208035628694</v>
      </c>
      <c r="T134" s="318">
        <f t="shared" si="45"/>
        <v>2.9403208035628694</v>
      </c>
      <c r="U134" s="318">
        <f t="shared" si="45"/>
        <v>2.9403208035628694</v>
      </c>
      <c r="V134" s="318">
        <f t="shared" si="45"/>
        <v>2.9403208035628694</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5.8316940998687041</v>
      </c>
      <c r="S135" s="318">
        <f t="shared" si="46"/>
        <v>5.8316940998687041</v>
      </c>
      <c r="T135" s="318">
        <f t="shared" si="46"/>
        <v>5.8316940998687041</v>
      </c>
      <c r="U135" s="318">
        <f t="shared" si="46"/>
        <v>5.8316940998687041</v>
      </c>
      <c r="V135" s="318">
        <f t="shared" si="46"/>
        <v>5.8316940998687041</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7.8022703456715706E-2</v>
      </c>
      <c r="S136" s="273">
        <f t="shared" si="47"/>
        <v>7.8022703456715706E-2</v>
      </c>
      <c r="T136" s="273">
        <f t="shared" si="47"/>
        <v>7.8022703456715706E-2</v>
      </c>
      <c r="U136" s="273">
        <f t="shared" si="47"/>
        <v>7.8022703456715706E-2</v>
      </c>
      <c r="V136" s="273">
        <f t="shared" si="47"/>
        <v>7.8022703456715706E-2</v>
      </c>
      <c r="W136" s="259"/>
      <c r="X136" s="259"/>
      <c r="Y136" s="259"/>
      <c r="Z136" s="259"/>
      <c r="AA136" s="259"/>
      <c r="AB136" s="259"/>
      <c r="AC136" s="259"/>
      <c r="AD136" s="259"/>
      <c r="AE136" s="259"/>
      <c r="AF136" s="259"/>
      <c r="AG136" s="273">
        <f t="shared" si="47"/>
        <v>0</v>
      </c>
      <c r="AH136" s="273">
        <f t="shared" si="47"/>
        <v>0</v>
      </c>
      <c r="AI136" s="259"/>
      <c r="AJ136" s="273">
        <f t="shared" si="47"/>
        <v>0.1334719125368363</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6.919872729435796</v>
      </c>
      <c r="K139" s="270">
        <f t="shared" ref="K139:AN139" si="49">K110 * (1 - K84) + K44</f>
        <v>6.919872729435796</v>
      </c>
      <c r="L139" s="270">
        <f t="shared" si="49"/>
        <v>6.6140177958486586</v>
      </c>
      <c r="M139" s="270">
        <f t="shared" si="49"/>
        <v>6.6140177958486586</v>
      </c>
      <c r="N139" s="270">
        <f t="shared" si="49"/>
        <v>6.6140177958486586</v>
      </c>
      <c r="O139" s="270">
        <f t="shared" si="49"/>
        <v>6.6140177958486586</v>
      </c>
      <c r="P139" s="270">
        <f t="shared" si="49"/>
        <v>6.6140177958486586</v>
      </c>
      <c r="Q139" s="270">
        <f t="shared" si="49"/>
        <v>6.6140177958486586</v>
      </c>
      <c r="R139" s="270">
        <f t="shared" si="49"/>
        <v>4.8133198304991955</v>
      </c>
      <c r="S139" s="270">
        <f t="shared" si="49"/>
        <v>4.8133198304991955</v>
      </c>
      <c r="T139" s="270">
        <f t="shared" si="49"/>
        <v>4.8133198304991955</v>
      </c>
      <c r="U139" s="270">
        <f t="shared" si="49"/>
        <v>4.8133198304991955</v>
      </c>
      <c r="V139" s="270">
        <f t="shared" si="49"/>
        <v>4.8133198304991955</v>
      </c>
      <c r="W139" s="270">
        <f t="shared" si="49"/>
        <v>5.3281979115447635</v>
      </c>
      <c r="X139" s="270">
        <f t="shared" si="49"/>
        <v>5.3281979115447635</v>
      </c>
      <c r="Y139" s="270">
        <f t="shared" si="49"/>
        <v>5.3281979115447635</v>
      </c>
      <c r="Z139" s="270">
        <f t="shared" si="49"/>
        <v>5.3281979115447635</v>
      </c>
      <c r="AA139" s="270">
        <f t="shared" si="49"/>
        <v>5.3281979115447635</v>
      </c>
      <c r="AB139" s="270">
        <f t="shared" si="49"/>
        <v>4.6869174262142561</v>
      </c>
      <c r="AC139" s="270">
        <f t="shared" si="49"/>
        <v>4.6869174262142561</v>
      </c>
      <c r="AD139" s="270">
        <f t="shared" si="49"/>
        <v>4.6869174262142561</v>
      </c>
      <c r="AE139" s="270">
        <f t="shared" si="49"/>
        <v>4.6869174262142561</v>
      </c>
      <c r="AF139" s="270">
        <f t="shared" si="49"/>
        <v>4.6869174262142561</v>
      </c>
      <c r="AG139" s="270">
        <f t="shared" si="49"/>
        <v>19.319017328761294</v>
      </c>
      <c r="AH139" s="270">
        <f t="shared" si="49"/>
        <v>-10.053713294760563</v>
      </c>
      <c r="AI139" s="270">
        <f t="shared" si="49"/>
        <v>-9.0847029472716692</v>
      </c>
      <c r="AJ139" s="270">
        <f t="shared" si="49"/>
        <v>-10.053713294760563</v>
      </c>
      <c r="AK139" s="269"/>
      <c r="AL139" s="270">
        <f t="shared" si="49"/>
        <v>-9.0847029472716692</v>
      </c>
      <c r="AM139" s="269"/>
      <c r="AN139" s="270">
        <f t="shared" si="49"/>
        <v>-5.869837899024259</v>
      </c>
      <c r="AO139" s="269"/>
      <c r="AP139" s="256"/>
      <c r="AQ139" s="256"/>
    </row>
    <row r="140" spans="3:43" x14ac:dyDescent="0.25">
      <c r="C140" s="78"/>
      <c r="F140" t="s">
        <v>157</v>
      </c>
      <c r="G140" t="s">
        <v>269</v>
      </c>
      <c r="H140" s="268"/>
      <c r="I140" s="256"/>
      <c r="J140" s="317">
        <f t="shared" si="48"/>
        <v>0.29933515865917054</v>
      </c>
      <c r="K140" s="317">
        <f t="shared" ref="K140:AN140" si="50">K111 * (1 - K85) + K45</f>
        <v>0.29933515865917054</v>
      </c>
      <c r="L140" s="317">
        <f t="shared" si="50"/>
        <v>0.28610469349721074</v>
      </c>
      <c r="M140" s="317">
        <f t="shared" si="50"/>
        <v>0.28610469349721074</v>
      </c>
      <c r="N140" s="317">
        <f t="shared" si="50"/>
        <v>0.28610469349721074</v>
      </c>
      <c r="O140" s="317">
        <f t="shared" si="50"/>
        <v>0.28610469349721074</v>
      </c>
      <c r="P140" s="317">
        <f t="shared" si="50"/>
        <v>0.28610469349721074</v>
      </c>
      <c r="Q140" s="317">
        <f t="shared" si="50"/>
        <v>0.28610469349721074</v>
      </c>
      <c r="R140" s="317">
        <f t="shared" si="50"/>
        <v>0.18756261290364976</v>
      </c>
      <c r="S140" s="317">
        <f t="shared" si="50"/>
        <v>0.18756261290364976</v>
      </c>
      <c r="T140" s="317">
        <f t="shared" si="50"/>
        <v>0.18756261290364976</v>
      </c>
      <c r="U140" s="317">
        <f t="shared" si="50"/>
        <v>0.18756261290364976</v>
      </c>
      <c r="V140" s="317">
        <f t="shared" si="50"/>
        <v>0.18756261290364976</v>
      </c>
      <c r="W140" s="317">
        <f t="shared" si="50"/>
        <v>0.15713115474112388</v>
      </c>
      <c r="X140" s="317">
        <f t="shared" si="50"/>
        <v>0.15713115474112388</v>
      </c>
      <c r="Y140" s="317">
        <f t="shared" si="50"/>
        <v>0.15713115474112388</v>
      </c>
      <c r="Z140" s="317">
        <f t="shared" si="50"/>
        <v>0.15713115474112388</v>
      </c>
      <c r="AA140" s="317">
        <f t="shared" si="50"/>
        <v>0.15713115474112388</v>
      </c>
      <c r="AB140" s="317">
        <f t="shared" si="50"/>
        <v>9.8898451648963492E-2</v>
      </c>
      <c r="AC140" s="317">
        <f t="shared" si="50"/>
        <v>9.8898451648963492E-2</v>
      </c>
      <c r="AD140" s="317">
        <f t="shared" si="50"/>
        <v>9.8898451648963492E-2</v>
      </c>
      <c r="AE140" s="317">
        <f t="shared" si="50"/>
        <v>9.8898451648963492E-2</v>
      </c>
      <c r="AF140" s="317">
        <f t="shared" si="50"/>
        <v>9.8898451648963492E-2</v>
      </c>
      <c r="AG140" s="317">
        <f t="shared" si="50"/>
        <v>1.3005467631558842</v>
      </c>
      <c r="AH140" s="317">
        <f t="shared" si="50"/>
        <v>-0.43489670718934381</v>
      </c>
      <c r="AI140" s="317">
        <f t="shared" si="50"/>
        <v>-0.36976412210743581</v>
      </c>
      <c r="AJ140" s="317">
        <f t="shared" si="50"/>
        <v>-0.43489670718934381</v>
      </c>
      <c r="AK140" s="257"/>
      <c r="AL140" s="317">
        <f t="shared" si="50"/>
        <v>-0.36976412210743581</v>
      </c>
      <c r="AM140" s="257"/>
      <c r="AN140" s="317">
        <f t="shared" si="50"/>
        <v>-0.15459940836612659</v>
      </c>
      <c r="AO140" s="257"/>
      <c r="AP140" s="256"/>
      <c r="AQ140" s="256"/>
    </row>
    <row r="141" spans="3:43" x14ac:dyDescent="0.25">
      <c r="C141" s="78"/>
      <c r="F141" t="s">
        <v>158</v>
      </c>
      <c r="G141" t="s">
        <v>269</v>
      </c>
      <c r="H141" s="268"/>
      <c r="I141" s="256"/>
      <c r="J141" s="317">
        <f t="shared" si="48"/>
        <v>1.8550128495401687E-2</v>
      </c>
      <c r="K141" s="317">
        <f t="shared" ref="K141:AN141" si="51">K112 * (1 - K86) + K46</f>
        <v>1.8550128495401687E-2</v>
      </c>
      <c r="L141" s="317">
        <f t="shared" si="51"/>
        <v>1.7730222040350952E-2</v>
      </c>
      <c r="M141" s="317">
        <f t="shared" si="51"/>
        <v>1.7730222040350952E-2</v>
      </c>
      <c r="N141" s="317">
        <f t="shared" si="51"/>
        <v>1.7730222040350952E-2</v>
      </c>
      <c r="O141" s="317">
        <f t="shared" si="51"/>
        <v>1.7730222040350952E-2</v>
      </c>
      <c r="P141" s="317">
        <f t="shared" si="51"/>
        <v>1.7730222040350952E-2</v>
      </c>
      <c r="Q141" s="317">
        <f t="shared" si="51"/>
        <v>1.7730222040350952E-2</v>
      </c>
      <c r="R141" s="317">
        <f t="shared" si="51"/>
        <v>1.109005327720965E-2</v>
      </c>
      <c r="S141" s="317">
        <f t="shared" si="51"/>
        <v>1.109005327720965E-2</v>
      </c>
      <c r="T141" s="317">
        <f t="shared" si="51"/>
        <v>1.109005327720965E-2</v>
      </c>
      <c r="U141" s="317">
        <f t="shared" si="51"/>
        <v>1.109005327720965E-2</v>
      </c>
      <c r="V141" s="317">
        <f t="shared" si="51"/>
        <v>1.109005327720965E-2</v>
      </c>
      <c r="W141" s="317">
        <f t="shared" si="51"/>
        <v>7.8427139046372846E-3</v>
      </c>
      <c r="X141" s="317">
        <f t="shared" si="51"/>
        <v>7.8427139046372846E-3</v>
      </c>
      <c r="Y141" s="317">
        <f t="shared" si="51"/>
        <v>7.8427139046372846E-3</v>
      </c>
      <c r="Z141" s="317">
        <f t="shared" si="51"/>
        <v>7.8427139046372846E-3</v>
      </c>
      <c r="AA141" s="317">
        <f t="shared" si="51"/>
        <v>7.8427139046372846E-3</v>
      </c>
      <c r="AB141" s="317">
        <f t="shared" si="51"/>
        <v>3.4540864979008714E-3</v>
      </c>
      <c r="AC141" s="317">
        <f t="shared" si="51"/>
        <v>3.4540864979008714E-3</v>
      </c>
      <c r="AD141" s="317">
        <f t="shared" si="51"/>
        <v>3.4540864979008714E-3</v>
      </c>
      <c r="AE141" s="317">
        <f t="shared" si="51"/>
        <v>3.4540864979008714E-3</v>
      </c>
      <c r="AF141" s="317">
        <f t="shared" si="51"/>
        <v>3.4540864979008714E-3</v>
      </c>
      <c r="AG141" s="317">
        <f t="shared" si="51"/>
        <v>0.97726576907557428</v>
      </c>
      <c r="AH141" s="317">
        <f t="shared" si="51"/>
        <v>-2.6951026524001193E-2</v>
      </c>
      <c r="AI141" s="317">
        <f t="shared" si="51"/>
        <v>-2.2314966710835507E-2</v>
      </c>
      <c r="AJ141" s="317">
        <f t="shared" si="51"/>
        <v>-2.6951026524001193E-2</v>
      </c>
      <c r="AK141" s="257"/>
      <c r="AL141" s="317">
        <f t="shared" si="51"/>
        <v>-2.2314966710835507E-2</v>
      </c>
      <c r="AM141" s="257"/>
      <c r="AN141" s="317">
        <f t="shared" si="51"/>
        <v>-7.0239350386525051E-3</v>
      </c>
      <c r="AO141" s="257"/>
      <c r="AP141" s="256"/>
      <c r="AQ141" s="256"/>
    </row>
    <row r="142" spans="3:43" x14ac:dyDescent="0.25">
      <c r="C142" s="78"/>
      <c r="F142" t="s">
        <v>159</v>
      </c>
      <c r="G142" t="s">
        <v>270</v>
      </c>
      <c r="H142" s="41"/>
      <c r="J142" s="318">
        <f t="shared" si="48"/>
        <v>8.111070499683608</v>
      </c>
      <c r="K142" s="318">
        <f t="shared" ref="K142:AN142" si="52">K113 * (1 - K87) + K47</f>
        <v>0</v>
      </c>
      <c r="L142" s="318">
        <f t="shared" si="52"/>
        <v>5.3086027131149631</v>
      </c>
      <c r="M142" s="318">
        <f t="shared" si="52"/>
        <v>7.3782436446436499</v>
      </c>
      <c r="N142" s="318">
        <f t="shared" si="52"/>
        <v>16.288531025410343</v>
      </c>
      <c r="O142" s="318">
        <f t="shared" si="52"/>
        <v>31.209783423882783</v>
      </c>
      <c r="P142" s="318">
        <f t="shared" si="52"/>
        <v>90.453962385340972</v>
      </c>
      <c r="Q142" s="318">
        <f t="shared" si="52"/>
        <v>0</v>
      </c>
      <c r="R142" s="318">
        <f t="shared" si="52"/>
        <v>7.0487992980872978</v>
      </c>
      <c r="S142" s="318">
        <f t="shared" si="52"/>
        <v>142.73228829503489</v>
      </c>
      <c r="T142" s="318">
        <f t="shared" si="52"/>
        <v>260.47883238939454</v>
      </c>
      <c r="U142" s="318">
        <f t="shared" si="52"/>
        <v>398.98527078073931</v>
      </c>
      <c r="V142" s="318">
        <f t="shared" si="52"/>
        <v>850.80986950309477</v>
      </c>
      <c r="W142" s="318">
        <f t="shared" si="52"/>
        <v>8.9892959009353675</v>
      </c>
      <c r="X142" s="318">
        <f t="shared" si="52"/>
        <v>232.55805103691995</v>
      </c>
      <c r="Y142" s="318">
        <f t="shared" si="52"/>
        <v>426.57169617050351</v>
      </c>
      <c r="Z142" s="318">
        <f t="shared" si="52"/>
        <v>654.79188890278567</v>
      </c>
      <c r="AA142" s="318">
        <f t="shared" si="52"/>
        <v>1399.2735043368145</v>
      </c>
      <c r="AB142" s="318">
        <f t="shared" si="52"/>
        <v>95.733450281658833</v>
      </c>
      <c r="AC142" s="318">
        <f t="shared" si="52"/>
        <v>1689.547990863522</v>
      </c>
      <c r="AD142" s="318">
        <f t="shared" si="52"/>
        <v>4139.6790846000249</v>
      </c>
      <c r="AE142" s="318">
        <f t="shared" si="52"/>
        <v>8974.0670495570776</v>
      </c>
      <c r="AF142" s="318">
        <f t="shared" si="52"/>
        <v>22322.474808306055</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1.9988994839783769</v>
      </c>
      <c r="S143" s="318">
        <f t="shared" si="53"/>
        <v>1.9988994839783769</v>
      </c>
      <c r="T143" s="318">
        <f t="shared" si="53"/>
        <v>1.9988994839783769</v>
      </c>
      <c r="U143" s="318">
        <f t="shared" si="53"/>
        <v>1.9988994839783769</v>
      </c>
      <c r="V143" s="318">
        <f t="shared" si="53"/>
        <v>1.9988994839783769</v>
      </c>
      <c r="W143" s="318">
        <f t="shared" si="53"/>
        <v>3.0021663230976219</v>
      </c>
      <c r="X143" s="318">
        <f t="shared" si="53"/>
        <v>3.0021663230976219</v>
      </c>
      <c r="Y143" s="318">
        <f t="shared" si="53"/>
        <v>3.0021663230976219</v>
      </c>
      <c r="Z143" s="318">
        <f t="shared" si="53"/>
        <v>3.0021663230976219</v>
      </c>
      <c r="AA143" s="318">
        <f t="shared" si="53"/>
        <v>3.0021663230976219</v>
      </c>
      <c r="AB143" s="318">
        <f t="shared" si="53"/>
        <v>3.074326916544992</v>
      </c>
      <c r="AC143" s="318">
        <f t="shared" si="53"/>
        <v>3.074326916544992</v>
      </c>
      <c r="AD143" s="318">
        <f t="shared" si="53"/>
        <v>3.074326916544992</v>
      </c>
      <c r="AE143" s="318">
        <f t="shared" si="53"/>
        <v>3.074326916544992</v>
      </c>
      <c r="AF143" s="318">
        <f t="shared" si="53"/>
        <v>3.074326916544992</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3.9645232971933599</v>
      </c>
      <c r="S144" s="318">
        <f t="shared" si="54"/>
        <v>3.9645232971933599</v>
      </c>
      <c r="T144" s="318">
        <f t="shared" si="54"/>
        <v>3.9645232971933599</v>
      </c>
      <c r="U144" s="318">
        <f t="shared" si="54"/>
        <v>3.9645232971933599</v>
      </c>
      <c r="V144" s="318">
        <f t="shared" si="54"/>
        <v>3.9645232971933599</v>
      </c>
      <c r="W144" s="318">
        <f t="shared" si="54"/>
        <v>5.4723668566934114</v>
      </c>
      <c r="X144" s="318">
        <f t="shared" si="54"/>
        <v>5.4723668566934114</v>
      </c>
      <c r="Y144" s="318">
        <f t="shared" si="54"/>
        <v>5.4723668566934114</v>
      </c>
      <c r="Z144" s="318">
        <f t="shared" si="54"/>
        <v>5.4723668566934114</v>
      </c>
      <c r="AA144" s="318">
        <f t="shared" si="54"/>
        <v>5.4723668566934114</v>
      </c>
      <c r="AB144" s="318">
        <f t="shared" si="54"/>
        <v>6.4340336413640102</v>
      </c>
      <c r="AC144" s="318">
        <f t="shared" si="54"/>
        <v>6.4340336413640102</v>
      </c>
      <c r="AD144" s="318">
        <f t="shared" si="54"/>
        <v>6.4340336413640102</v>
      </c>
      <c r="AE144" s="318">
        <f t="shared" si="54"/>
        <v>6.4340336413640102</v>
      </c>
      <c r="AF144" s="318">
        <f t="shared" si="54"/>
        <v>6.4340336413640102</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5.3041675414888877E-2</v>
      </c>
      <c r="S145" s="273">
        <f t="shared" si="55"/>
        <v>5.3041675414888877E-2</v>
      </c>
      <c r="T145" s="273">
        <f t="shared" si="55"/>
        <v>5.3041675414888877E-2</v>
      </c>
      <c r="U145" s="273">
        <f t="shared" si="55"/>
        <v>5.3041675414888877E-2</v>
      </c>
      <c r="V145" s="273">
        <f t="shared" si="55"/>
        <v>5.3041675414888877E-2</v>
      </c>
      <c r="W145" s="273">
        <f t="shared" si="55"/>
        <v>5.7174033509359415E-2</v>
      </c>
      <c r="X145" s="273">
        <f t="shared" si="55"/>
        <v>5.7174033509359415E-2</v>
      </c>
      <c r="Y145" s="273">
        <f t="shared" si="55"/>
        <v>5.7174033509359415E-2</v>
      </c>
      <c r="Z145" s="273">
        <f t="shared" si="55"/>
        <v>5.7174033509359415E-2</v>
      </c>
      <c r="AA145" s="273">
        <f t="shared" si="55"/>
        <v>5.7174033509359415E-2</v>
      </c>
      <c r="AB145" s="273">
        <f t="shared" si="55"/>
        <v>4.4185475767127842E-2</v>
      </c>
      <c r="AC145" s="273">
        <f t="shared" si="55"/>
        <v>4.4185475767127842E-2</v>
      </c>
      <c r="AD145" s="273">
        <f t="shared" si="55"/>
        <v>4.4185475767127842E-2</v>
      </c>
      <c r="AE145" s="273">
        <f t="shared" si="55"/>
        <v>4.4185475767127842E-2</v>
      </c>
      <c r="AF145" s="273">
        <f t="shared" si="55"/>
        <v>4.4185475767127842E-2</v>
      </c>
      <c r="AG145" s="273">
        <f t="shared" si="55"/>
        <v>0</v>
      </c>
      <c r="AH145" s="273">
        <f t="shared" si="55"/>
        <v>0</v>
      </c>
      <c r="AI145" s="273">
        <f t="shared" si="55"/>
        <v>0</v>
      </c>
      <c r="AJ145" s="273">
        <f t="shared" si="55"/>
        <v>0.1334719125368363</v>
      </c>
      <c r="AK145" s="259"/>
      <c r="AL145" s="273">
        <f t="shared" si="55"/>
        <v>0.10519333175108384</v>
      </c>
      <c r="AM145" s="259"/>
      <c r="AN145" s="273">
        <f t="shared" si="55"/>
        <v>8.0654496683203153E-2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16.367000000000001</v>
      </c>
      <c r="K150" s="260">
        <f t="shared" ref="K150:AO150" si="57">ROUND(K121, $H95)</f>
        <v>16.367000000000001</v>
      </c>
      <c r="L150" s="260">
        <f t="shared" si="57"/>
        <v>15.644</v>
      </c>
      <c r="M150" s="260">
        <f t="shared" si="57"/>
        <v>15.644</v>
      </c>
      <c r="N150" s="260">
        <f t="shared" si="57"/>
        <v>15.644</v>
      </c>
      <c r="O150" s="260">
        <f t="shared" si="57"/>
        <v>15.644</v>
      </c>
      <c r="P150" s="260">
        <f t="shared" si="57"/>
        <v>15.644</v>
      </c>
      <c r="Q150" s="260">
        <f t="shared" si="57"/>
        <v>15.644</v>
      </c>
      <c r="R150" s="260">
        <f t="shared" si="57"/>
        <v>11.385</v>
      </c>
      <c r="S150" s="260">
        <f t="shared" si="57"/>
        <v>11.385</v>
      </c>
      <c r="T150" s="260">
        <f t="shared" si="57"/>
        <v>11.385</v>
      </c>
      <c r="U150" s="260">
        <f t="shared" si="57"/>
        <v>11.385</v>
      </c>
      <c r="V150" s="260">
        <f t="shared" si="57"/>
        <v>11.385</v>
      </c>
      <c r="W150" s="260">
        <f t="shared" si="57"/>
        <v>7.6479999999999997</v>
      </c>
      <c r="X150" s="260">
        <f t="shared" si="57"/>
        <v>7.6479999999999997</v>
      </c>
      <c r="Y150" s="260">
        <f t="shared" si="57"/>
        <v>7.6479999999999997</v>
      </c>
      <c r="Z150" s="260">
        <f t="shared" si="57"/>
        <v>7.6479999999999997</v>
      </c>
      <c r="AA150" s="260">
        <f t="shared" si="57"/>
        <v>7.6479999999999997</v>
      </c>
      <c r="AB150" s="260">
        <f t="shared" si="57"/>
        <v>5.673</v>
      </c>
      <c r="AC150" s="260">
        <f t="shared" si="57"/>
        <v>5.673</v>
      </c>
      <c r="AD150" s="260">
        <f t="shared" si="57"/>
        <v>5.673</v>
      </c>
      <c r="AE150" s="260">
        <f t="shared" si="57"/>
        <v>5.673</v>
      </c>
      <c r="AF150" s="260">
        <f t="shared" si="57"/>
        <v>5.673</v>
      </c>
      <c r="AG150" s="260">
        <f t="shared" si="57"/>
        <v>45.694000000000003</v>
      </c>
      <c r="AH150" s="260">
        <f t="shared" si="57"/>
        <v>-10.054</v>
      </c>
      <c r="AI150" s="260">
        <f t="shared" si="57"/>
        <v>-9.0850000000000009</v>
      </c>
      <c r="AJ150" s="260">
        <f t="shared" si="57"/>
        <v>-10.054</v>
      </c>
      <c r="AK150" s="260">
        <f t="shared" si="57"/>
        <v>-10.054</v>
      </c>
      <c r="AL150" s="260">
        <f t="shared" si="57"/>
        <v>-9.0850000000000009</v>
      </c>
      <c r="AM150" s="260">
        <f t="shared" si="57"/>
        <v>-9.0850000000000009</v>
      </c>
      <c r="AN150" s="260">
        <f t="shared" si="57"/>
        <v>-5.87</v>
      </c>
      <c r="AO150" s="260">
        <f t="shared" si="57"/>
        <v>-5.87</v>
      </c>
      <c r="AP150" s="256"/>
      <c r="AQ150" s="256"/>
    </row>
    <row r="151" spans="1:43" x14ac:dyDescent="0.25">
      <c r="E151" s="78"/>
      <c r="F151" t="s">
        <v>157</v>
      </c>
      <c r="G151" t="s">
        <v>269</v>
      </c>
      <c r="H151" s="268"/>
      <c r="I151" s="256"/>
      <c r="J151" s="261">
        <f t="shared" ref="J151:J156" si="58">ROUND(J122, $H96)</f>
        <v>0.70799999999999996</v>
      </c>
      <c r="K151" s="261">
        <f t="shared" ref="K151:AO151" si="59">ROUND(K122, $H96)</f>
        <v>0.70799999999999996</v>
      </c>
      <c r="L151" s="261">
        <f t="shared" si="59"/>
        <v>0.67700000000000005</v>
      </c>
      <c r="M151" s="261">
        <f t="shared" si="59"/>
        <v>0.67700000000000005</v>
      </c>
      <c r="N151" s="261">
        <f t="shared" si="59"/>
        <v>0.67700000000000005</v>
      </c>
      <c r="O151" s="261">
        <f t="shared" si="59"/>
        <v>0.67700000000000005</v>
      </c>
      <c r="P151" s="261">
        <f t="shared" si="59"/>
        <v>0.67700000000000005</v>
      </c>
      <c r="Q151" s="261">
        <f t="shared" si="59"/>
        <v>0.67700000000000005</v>
      </c>
      <c r="R151" s="261">
        <f t="shared" si="59"/>
        <v>0.44400000000000001</v>
      </c>
      <c r="S151" s="261">
        <f t="shared" si="59"/>
        <v>0.44400000000000001</v>
      </c>
      <c r="T151" s="261">
        <f t="shared" si="59"/>
        <v>0.44400000000000001</v>
      </c>
      <c r="U151" s="261">
        <f t="shared" si="59"/>
        <v>0.44400000000000001</v>
      </c>
      <c r="V151" s="261">
        <f t="shared" si="59"/>
        <v>0.44400000000000001</v>
      </c>
      <c r="W151" s="261">
        <f t="shared" si="59"/>
        <v>0.22600000000000001</v>
      </c>
      <c r="X151" s="261">
        <f t="shared" si="59"/>
        <v>0.22600000000000001</v>
      </c>
      <c r="Y151" s="261">
        <f t="shared" si="59"/>
        <v>0.22600000000000001</v>
      </c>
      <c r="Z151" s="261">
        <f t="shared" si="59"/>
        <v>0.22600000000000001</v>
      </c>
      <c r="AA151" s="261">
        <f t="shared" si="59"/>
        <v>0.22600000000000001</v>
      </c>
      <c r="AB151" s="261">
        <f t="shared" si="59"/>
        <v>0.12</v>
      </c>
      <c r="AC151" s="261">
        <f t="shared" si="59"/>
        <v>0.12</v>
      </c>
      <c r="AD151" s="261">
        <f t="shared" si="59"/>
        <v>0.12</v>
      </c>
      <c r="AE151" s="261">
        <f t="shared" si="59"/>
        <v>0.12</v>
      </c>
      <c r="AF151" s="261">
        <f t="shared" si="59"/>
        <v>0.12</v>
      </c>
      <c r="AG151" s="261">
        <f t="shared" si="59"/>
        <v>3.0760000000000001</v>
      </c>
      <c r="AH151" s="261">
        <f t="shared" si="59"/>
        <v>-0.435</v>
      </c>
      <c r="AI151" s="261">
        <f t="shared" si="59"/>
        <v>-0.37</v>
      </c>
      <c r="AJ151" s="261">
        <f t="shared" si="59"/>
        <v>-0.435</v>
      </c>
      <c r="AK151" s="261">
        <f t="shared" si="59"/>
        <v>-0.435</v>
      </c>
      <c r="AL151" s="261">
        <f t="shared" si="59"/>
        <v>-0.37</v>
      </c>
      <c r="AM151" s="261">
        <f t="shared" si="59"/>
        <v>-0.37</v>
      </c>
      <c r="AN151" s="261">
        <f t="shared" si="59"/>
        <v>-0.155</v>
      </c>
      <c r="AO151" s="261">
        <f t="shared" si="59"/>
        <v>-0.155</v>
      </c>
      <c r="AP151" s="256"/>
      <c r="AQ151" s="256"/>
    </row>
    <row r="152" spans="1:43" x14ac:dyDescent="0.25">
      <c r="E152" s="78"/>
      <c r="F152" t="s">
        <v>158</v>
      </c>
      <c r="G152" t="s">
        <v>269</v>
      </c>
      <c r="H152" s="268"/>
      <c r="I152" s="256"/>
      <c r="J152" s="261">
        <f t="shared" si="58"/>
        <v>4.3999999999999997E-2</v>
      </c>
      <c r="K152" s="261">
        <f t="shared" ref="K152:AO152" si="60">ROUND(K123, $H97)</f>
        <v>4.3999999999999997E-2</v>
      </c>
      <c r="L152" s="261">
        <f t="shared" si="60"/>
        <v>4.2000000000000003E-2</v>
      </c>
      <c r="M152" s="261">
        <f t="shared" si="60"/>
        <v>4.2000000000000003E-2</v>
      </c>
      <c r="N152" s="261">
        <f t="shared" si="60"/>
        <v>4.2000000000000003E-2</v>
      </c>
      <c r="O152" s="261">
        <f t="shared" si="60"/>
        <v>4.2000000000000003E-2</v>
      </c>
      <c r="P152" s="261">
        <f t="shared" si="60"/>
        <v>4.2000000000000003E-2</v>
      </c>
      <c r="Q152" s="261">
        <f t="shared" si="60"/>
        <v>4.2000000000000003E-2</v>
      </c>
      <c r="R152" s="261">
        <f t="shared" si="60"/>
        <v>2.5999999999999999E-2</v>
      </c>
      <c r="S152" s="261">
        <f t="shared" si="60"/>
        <v>2.5999999999999999E-2</v>
      </c>
      <c r="T152" s="261">
        <f t="shared" si="60"/>
        <v>2.5999999999999999E-2</v>
      </c>
      <c r="U152" s="261">
        <f t="shared" si="60"/>
        <v>2.5999999999999999E-2</v>
      </c>
      <c r="V152" s="261">
        <f t="shared" si="60"/>
        <v>2.5999999999999999E-2</v>
      </c>
      <c r="W152" s="261">
        <f t="shared" si="60"/>
        <v>1.0999999999999999E-2</v>
      </c>
      <c r="X152" s="261">
        <f t="shared" si="60"/>
        <v>1.0999999999999999E-2</v>
      </c>
      <c r="Y152" s="261">
        <f t="shared" si="60"/>
        <v>1.0999999999999999E-2</v>
      </c>
      <c r="Z152" s="261">
        <f t="shared" si="60"/>
        <v>1.0999999999999999E-2</v>
      </c>
      <c r="AA152" s="261">
        <f t="shared" si="60"/>
        <v>1.0999999999999999E-2</v>
      </c>
      <c r="AB152" s="261">
        <f t="shared" si="60"/>
        <v>4.0000000000000001E-3</v>
      </c>
      <c r="AC152" s="261">
        <f t="shared" si="60"/>
        <v>4.0000000000000001E-3</v>
      </c>
      <c r="AD152" s="261">
        <f t="shared" si="60"/>
        <v>4.0000000000000001E-3</v>
      </c>
      <c r="AE152" s="261">
        <f t="shared" si="60"/>
        <v>4.0000000000000001E-3</v>
      </c>
      <c r="AF152" s="261">
        <f t="shared" si="60"/>
        <v>4.0000000000000001E-3</v>
      </c>
      <c r="AG152" s="261">
        <f t="shared" si="60"/>
        <v>2.3109999999999999</v>
      </c>
      <c r="AH152" s="261">
        <f t="shared" si="60"/>
        <v>-2.7E-2</v>
      </c>
      <c r="AI152" s="261">
        <f t="shared" si="60"/>
        <v>-2.1999999999999999E-2</v>
      </c>
      <c r="AJ152" s="261">
        <f t="shared" si="60"/>
        <v>-2.7E-2</v>
      </c>
      <c r="AK152" s="261">
        <f t="shared" si="60"/>
        <v>-2.7E-2</v>
      </c>
      <c r="AL152" s="261">
        <f t="shared" si="60"/>
        <v>-2.1999999999999999E-2</v>
      </c>
      <c r="AM152" s="261">
        <f t="shared" si="60"/>
        <v>-2.1999999999999999E-2</v>
      </c>
      <c r="AN152" s="261">
        <f t="shared" si="60"/>
        <v>-7.0000000000000001E-3</v>
      </c>
      <c r="AO152" s="261">
        <f t="shared" si="60"/>
        <v>-7.0000000000000001E-3</v>
      </c>
      <c r="AP152" s="256"/>
      <c r="AQ152" s="256"/>
    </row>
    <row r="153" spans="1:43" x14ac:dyDescent="0.25">
      <c r="E153" s="78"/>
      <c r="F153" t="s">
        <v>159</v>
      </c>
      <c r="G153" t="s">
        <v>270</v>
      </c>
      <c r="H153" s="41"/>
      <c r="J153" s="111">
        <f t="shared" si="58"/>
        <v>18.68</v>
      </c>
      <c r="K153" s="111">
        <f t="shared" ref="K153:AO153" si="61">ROUND(K124, $H98)</f>
        <v>0</v>
      </c>
      <c r="L153" s="111">
        <f t="shared" si="61"/>
        <v>12.19</v>
      </c>
      <c r="M153" s="111">
        <f t="shared" si="61"/>
        <v>17.079999999999998</v>
      </c>
      <c r="N153" s="111">
        <f t="shared" si="61"/>
        <v>38.159999999999997</v>
      </c>
      <c r="O153" s="111">
        <f t="shared" si="61"/>
        <v>73.45</v>
      </c>
      <c r="P153" s="111">
        <f t="shared" si="61"/>
        <v>213.58</v>
      </c>
      <c r="Q153" s="111">
        <f t="shared" si="61"/>
        <v>0</v>
      </c>
      <c r="R153" s="111">
        <f t="shared" si="61"/>
        <v>16.3</v>
      </c>
      <c r="S153" s="111">
        <f t="shared" si="61"/>
        <v>337.23</v>
      </c>
      <c r="T153" s="111">
        <f t="shared" si="61"/>
        <v>615.73</v>
      </c>
      <c r="U153" s="111">
        <f t="shared" si="61"/>
        <v>943.33</v>
      </c>
      <c r="V153" s="111">
        <f t="shared" si="61"/>
        <v>2012</v>
      </c>
      <c r="W153" s="111">
        <f t="shared" si="61"/>
        <v>12.79</v>
      </c>
      <c r="X153" s="111">
        <f t="shared" si="61"/>
        <v>333.71</v>
      </c>
      <c r="Y153" s="111">
        <f t="shared" si="61"/>
        <v>612.21</v>
      </c>
      <c r="Z153" s="111">
        <f t="shared" si="61"/>
        <v>939.81</v>
      </c>
      <c r="AA153" s="111">
        <f t="shared" si="61"/>
        <v>2008.48</v>
      </c>
      <c r="AB153" s="111">
        <f t="shared" si="61"/>
        <v>115.83</v>
      </c>
      <c r="AC153" s="111">
        <f t="shared" si="61"/>
        <v>2045.12</v>
      </c>
      <c r="AD153" s="111">
        <f t="shared" si="61"/>
        <v>5010.97</v>
      </c>
      <c r="AE153" s="111">
        <f t="shared" si="61"/>
        <v>10862.94</v>
      </c>
      <c r="AF153" s="111">
        <f t="shared" si="61"/>
        <v>27021.02</v>
      </c>
      <c r="AG153" s="111">
        <f t="shared" si="61"/>
        <v>0</v>
      </c>
      <c r="AH153" s="111">
        <f t="shared" si="61"/>
        <v>0</v>
      </c>
      <c r="AI153" s="111">
        <f t="shared" si="61"/>
        <v>0</v>
      </c>
      <c r="AJ153" s="111">
        <f t="shared" si="61"/>
        <v>0</v>
      </c>
      <c r="AK153" s="111">
        <f t="shared" si="61"/>
        <v>0</v>
      </c>
      <c r="AL153" s="111">
        <f t="shared" si="61"/>
        <v>0</v>
      </c>
      <c r="AM153" s="111">
        <f t="shared" si="61"/>
        <v>0</v>
      </c>
      <c r="AN153" s="111">
        <f t="shared" si="61"/>
        <v>72.319999999999993</v>
      </c>
      <c r="AO153" s="111">
        <f t="shared" si="61"/>
        <v>72.319999999999993</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4.7300000000000004</v>
      </c>
      <c r="S154" s="111">
        <f t="shared" si="62"/>
        <v>4.7300000000000004</v>
      </c>
      <c r="T154" s="111">
        <f t="shared" si="62"/>
        <v>4.7300000000000004</v>
      </c>
      <c r="U154" s="111">
        <f t="shared" si="62"/>
        <v>4.7300000000000004</v>
      </c>
      <c r="V154" s="111">
        <f t="shared" si="62"/>
        <v>4.7300000000000004</v>
      </c>
      <c r="W154" s="111">
        <f t="shared" si="62"/>
        <v>4.3099999999999996</v>
      </c>
      <c r="X154" s="111">
        <f t="shared" si="62"/>
        <v>4.3099999999999996</v>
      </c>
      <c r="Y154" s="111">
        <f t="shared" si="62"/>
        <v>4.3099999999999996</v>
      </c>
      <c r="Z154" s="111">
        <f t="shared" si="62"/>
        <v>4.3099999999999996</v>
      </c>
      <c r="AA154" s="111">
        <f t="shared" si="62"/>
        <v>4.3099999999999996</v>
      </c>
      <c r="AB154" s="111">
        <f t="shared" si="62"/>
        <v>3.72</v>
      </c>
      <c r="AC154" s="111">
        <f t="shared" si="62"/>
        <v>3.72</v>
      </c>
      <c r="AD154" s="111">
        <f t="shared" si="62"/>
        <v>3.72</v>
      </c>
      <c r="AE154" s="111">
        <f t="shared" si="62"/>
        <v>3.72</v>
      </c>
      <c r="AF154" s="111">
        <f t="shared" si="62"/>
        <v>3.72</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9.3800000000000008</v>
      </c>
      <c r="S155" s="111">
        <f t="shared" si="63"/>
        <v>9.3800000000000008</v>
      </c>
      <c r="T155" s="111">
        <f t="shared" si="63"/>
        <v>9.3800000000000008</v>
      </c>
      <c r="U155" s="111">
        <f t="shared" si="63"/>
        <v>9.3800000000000008</v>
      </c>
      <c r="V155" s="111">
        <f t="shared" si="63"/>
        <v>9.3800000000000008</v>
      </c>
      <c r="W155" s="111">
        <f t="shared" si="63"/>
        <v>7.86</v>
      </c>
      <c r="X155" s="111">
        <f t="shared" si="63"/>
        <v>7.86</v>
      </c>
      <c r="Y155" s="111">
        <f t="shared" si="63"/>
        <v>7.86</v>
      </c>
      <c r="Z155" s="111">
        <f t="shared" si="63"/>
        <v>7.86</v>
      </c>
      <c r="AA155" s="111">
        <f t="shared" si="63"/>
        <v>7.86</v>
      </c>
      <c r="AB155" s="111">
        <f t="shared" si="63"/>
        <v>7.79</v>
      </c>
      <c r="AC155" s="111">
        <f t="shared" si="63"/>
        <v>7.79</v>
      </c>
      <c r="AD155" s="111">
        <f t="shared" si="63"/>
        <v>7.79</v>
      </c>
      <c r="AE155" s="111">
        <f t="shared" si="63"/>
        <v>7.79</v>
      </c>
      <c r="AF155" s="111">
        <f t="shared" si="63"/>
        <v>7.79</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0.125</v>
      </c>
      <c r="S156" s="262">
        <f t="shared" si="64"/>
        <v>0.125</v>
      </c>
      <c r="T156" s="262">
        <f t="shared" si="64"/>
        <v>0.125</v>
      </c>
      <c r="U156" s="262">
        <f t="shared" si="64"/>
        <v>0.125</v>
      </c>
      <c r="V156" s="262">
        <f t="shared" si="64"/>
        <v>0.125</v>
      </c>
      <c r="W156" s="262">
        <f t="shared" si="64"/>
        <v>8.2000000000000003E-2</v>
      </c>
      <c r="X156" s="262">
        <f t="shared" si="64"/>
        <v>8.2000000000000003E-2</v>
      </c>
      <c r="Y156" s="262">
        <f t="shared" si="64"/>
        <v>8.2000000000000003E-2</v>
      </c>
      <c r="Z156" s="262">
        <f t="shared" si="64"/>
        <v>8.2000000000000003E-2</v>
      </c>
      <c r="AA156" s="262">
        <f t="shared" si="64"/>
        <v>8.2000000000000003E-2</v>
      </c>
      <c r="AB156" s="262">
        <f t="shared" si="64"/>
        <v>5.2999999999999999E-2</v>
      </c>
      <c r="AC156" s="262">
        <f t="shared" si="64"/>
        <v>5.2999999999999999E-2</v>
      </c>
      <c r="AD156" s="262">
        <f t="shared" si="64"/>
        <v>5.2999999999999999E-2</v>
      </c>
      <c r="AE156" s="262">
        <f t="shared" si="64"/>
        <v>5.2999999999999999E-2</v>
      </c>
      <c r="AF156" s="262">
        <f t="shared" si="64"/>
        <v>5.2999999999999999E-2</v>
      </c>
      <c r="AG156" s="262">
        <f t="shared" si="64"/>
        <v>0</v>
      </c>
      <c r="AH156" s="262">
        <f t="shared" si="64"/>
        <v>0</v>
      </c>
      <c r="AI156" s="262">
        <f t="shared" si="64"/>
        <v>0</v>
      </c>
      <c r="AJ156" s="262">
        <f t="shared" si="64"/>
        <v>0.13300000000000001</v>
      </c>
      <c r="AK156" s="262">
        <f t="shared" si="64"/>
        <v>0</v>
      </c>
      <c r="AL156" s="262">
        <f t="shared" si="64"/>
        <v>0.105</v>
      </c>
      <c r="AM156" s="262">
        <f t="shared" si="64"/>
        <v>0</v>
      </c>
      <c r="AN156" s="262">
        <f t="shared" si="64"/>
        <v>8.1000000000000003E-2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10.179</v>
      </c>
      <c r="K159" s="260">
        <f t="shared" ref="K159:AO159" si="65">ROUND(K130, $H95)</f>
        <v>10.179</v>
      </c>
      <c r="L159" s="260">
        <f t="shared" si="65"/>
        <v>9.7289999999999992</v>
      </c>
      <c r="M159" s="260">
        <f t="shared" si="65"/>
        <v>9.7289999999999992</v>
      </c>
      <c r="N159" s="260">
        <f t="shared" si="65"/>
        <v>9.7289999999999992</v>
      </c>
      <c r="O159" s="260">
        <f t="shared" si="65"/>
        <v>9.7289999999999992</v>
      </c>
      <c r="P159" s="260">
        <f t="shared" si="65"/>
        <v>9.7289999999999992</v>
      </c>
      <c r="Q159" s="260">
        <f t="shared" si="65"/>
        <v>9.7289999999999992</v>
      </c>
      <c r="R159" s="260">
        <f t="shared" si="65"/>
        <v>7.08</v>
      </c>
      <c r="S159" s="260">
        <f t="shared" si="65"/>
        <v>7.08</v>
      </c>
      <c r="T159" s="260">
        <f t="shared" si="65"/>
        <v>7.08</v>
      </c>
      <c r="U159" s="260">
        <f t="shared" si="65"/>
        <v>7.08</v>
      </c>
      <c r="V159" s="260">
        <f t="shared" si="65"/>
        <v>7.08</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28.417999999999999</v>
      </c>
      <c r="AH159" s="260">
        <f t="shared" si="65"/>
        <v>-10.054</v>
      </c>
      <c r="AI159" s="269">
        <f t="shared" si="65"/>
        <v>0</v>
      </c>
      <c r="AJ159" s="260">
        <f t="shared" si="65"/>
        <v>-10.054</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0.44</v>
      </c>
      <c r="K160" s="261">
        <f t="shared" ref="K160:AO160" si="67">ROUND(K131, $H96)</f>
        <v>0.44</v>
      </c>
      <c r="L160" s="261">
        <f t="shared" si="67"/>
        <v>0.42099999999999999</v>
      </c>
      <c r="M160" s="261">
        <f t="shared" si="67"/>
        <v>0.42099999999999999</v>
      </c>
      <c r="N160" s="261">
        <f t="shared" si="67"/>
        <v>0.42099999999999999</v>
      </c>
      <c r="O160" s="261">
        <f t="shared" si="67"/>
        <v>0.42099999999999999</v>
      </c>
      <c r="P160" s="261">
        <f t="shared" si="67"/>
        <v>0.42099999999999999</v>
      </c>
      <c r="Q160" s="261">
        <f t="shared" si="67"/>
        <v>0.42099999999999999</v>
      </c>
      <c r="R160" s="261">
        <f t="shared" si="67"/>
        <v>0.27600000000000002</v>
      </c>
      <c r="S160" s="261">
        <f t="shared" si="67"/>
        <v>0.27600000000000002</v>
      </c>
      <c r="T160" s="261">
        <f t="shared" si="67"/>
        <v>0.27600000000000002</v>
      </c>
      <c r="U160" s="261">
        <f t="shared" si="67"/>
        <v>0.27600000000000002</v>
      </c>
      <c r="V160" s="261">
        <f t="shared" si="67"/>
        <v>0.27600000000000002</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1.913</v>
      </c>
      <c r="AH160" s="261">
        <f t="shared" si="67"/>
        <v>-0.435</v>
      </c>
      <c r="AI160" s="257">
        <f t="shared" si="67"/>
        <v>0</v>
      </c>
      <c r="AJ160" s="261">
        <f t="shared" si="67"/>
        <v>-0.435</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2.7E-2</v>
      </c>
      <c r="K161" s="261">
        <f t="shared" ref="K161:AO161" si="68">ROUND(K132, $H97)</f>
        <v>2.7E-2</v>
      </c>
      <c r="L161" s="261">
        <f t="shared" si="68"/>
        <v>2.5999999999999999E-2</v>
      </c>
      <c r="M161" s="261">
        <f t="shared" si="68"/>
        <v>2.5999999999999999E-2</v>
      </c>
      <c r="N161" s="261">
        <f t="shared" si="68"/>
        <v>2.5999999999999999E-2</v>
      </c>
      <c r="O161" s="261">
        <f t="shared" si="68"/>
        <v>2.5999999999999999E-2</v>
      </c>
      <c r="P161" s="261">
        <f t="shared" si="68"/>
        <v>2.5999999999999999E-2</v>
      </c>
      <c r="Q161" s="261">
        <f t="shared" si="68"/>
        <v>2.5999999999999999E-2</v>
      </c>
      <c r="R161" s="261">
        <f t="shared" si="68"/>
        <v>1.6E-2</v>
      </c>
      <c r="S161" s="261">
        <f t="shared" si="68"/>
        <v>1.6E-2</v>
      </c>
      <c r="T161" s="261">
        <f t="shared" si="68"/>
        <v>1.6E-2</v>
      </c>
      <c r="U161" s="261">
        <f t="shared" si="68"/>
        <v>1.6E-2</v>
      </c>
      <c r="V161" s="261">
        <f t="shared" si="68"/>
        <v>1.6E-2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1.4379999999999999</v>
      </c>
      <c r="AH161" s="261">
        <f t="shared" si="68"/>
        <v>-2.7E-2</v>
      </c>
      <c r="AI161" s="257">
        <f t="shared" si="68"/>
        <v>0</v>
      </c>
      <c r="AJ161" s="261">
        <f t="shared" si="68"/>
        <v>-2.7E-2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11.76</v>
      </c>
      <c r="K162" s="111">
        <f t="shared" ref="K162:AO162" si="69">ROUND(K133, $H98)</f>
        <v>0</v>
      </c>
      <c r="L162" s="111">
        <f t="shared" si="69"/>
        <v>7.68</v>
      </c>
      <c r="M162" s="111">
        <f t="shared" si="69"/>
        <v>10.73</v>
      </c>
      <c r="N162" s="111">
        <f t="shared" si="69"/>
        <v>23.83</v>
      </c>
      <c r="O162" s="111">
        <f t="shared" si="69"/>
        <v>45.78</v>
      </c>
      <c r="P162" s="111">
        <f t="shared" si="69"/>
        <v>132.93</v>
      </c>
      <c r="Q162" s="111">
        <f t="shared" si="69"/>
        <v>0</v>
      </c>
      <c r="R162" s="111">
        <f t="shared" si="69"/>
        <v>10.24</v>
      </c>
      <c r="S162" s="111">
        <f t="shared" si="69"/>
        <v>209.83</v>
      </c>
      <c r="T162" s="111">
        <f t="shared" si="69"/>
        <v>383.03</v>
      </c>
      <c r="U162" s="111">
        <f t="shared" si="69"/>
        <v>586.77</v>
      </c>
      <c r="V162" s="111">
        <f t="shared" si="69"/>
        <v>1251.3900000000001</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2.94</v>
      </c>
      <c r="S163" s="111">
        <f t="shared" si="70"/>
        <v>2.94</v>
      </c>
      <c r="T163" s="111">
        <f t="shared" si="70"/>
        <v>2.94</v>
      </c>
      <c r="U163" s="111">
        <f t="shared" si="70"/>
        <v>2.94</v>
      </c>
      <c r="V163" s="111">
        <f t="shared" si="70"/>
        <v>2.94</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5.83</v>
      </c>
      <c r="S164" s="111">
        <f t="shared" si="71"/>
        <v>5.83</v>
      </c>
      <c r="T164" s="111">
        <f t="shared" si="71"/>
        <v>5.83</v>
      </c>
      <c r="U164" s="111">
        <f t="shared" si="71"/>
        <v>5.83</v>
      </c>
      <c r="V164" s="111">
        <f t="shared" si="71"/>
        <v>5.83</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7.8E-2</v>
      </c>
      <c r="S165" s="262">
        <f t="shared" si="72"/>
        <v>7.8E-2</v>
      </c>
      <c r="T165" s="262">
        <f t="shared" si="72"/>
        <v>7.8E-2</v>
      </c>
      <c r="U165" s="262">
        <f t="shared" si="72"/>
        <v>7.8E-2</v>
      </c>
      <c r="V165" s="262">
        <f t="shared" si="72"/>
        <v>7.8E-2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0.13300000000000001</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6.92</v>
      </c>
      <c r="K168" s="260">
        <f t="shared" ref="K168:AO168" si="74">ROUND( K139, $H95)</f>
        <v>6.92</v>
      </c>
      <c r="L168" s="260">
        <f t="shared" si="74"/>
        <v>6.6139999999999999</v>
      </c>
      <c r="M168" s="260">
        <f t="shared" si="74"/>
        <v>6.6139999999999999</v>
      </c>
      <c r="N168" s="260">
        <f t="shared" si="74"/>
        <v>6.6139999999999999</v>
      </c>
      <c r="O168" s="260">
        <f t="shared" si="74"/>
        <v>6.6139999999999999</v>
      </c>
      <c r="P168" s="260">
        <f t="shared" si="74"/>
        <v>6.6139999999999999</v>
      </c>
      <c r="Q168" s="260">
        <f t="shared" si="74"/>
        <v>6.6139999999999999</v>
      </c>
      <c r="R168" s="260">
        <f t="shared" si="74"/>
        <v>4.8129999999999997</v>
      </c>
      <c r="S168" s="260">
        <f t="shared" si="74"/>
        <v>4.8129999999999997</v>
      </c>
      <c r="T168" s="260">
        <f t="shared" si="74"/>
        <v>4.8129999999999997</v>
      </c>
      <c r="U168" s="260">
        <f t="shared" si="74"/>
        <v>4.8129999999999997</v>
      </c>
      <c r="V168" s="260">
        <f t="shared" si="74"/>
        <v>4.8129999999999997</v>
      </c>
      <c r="W168" s="260">
        <f t="shared" si="74"/>
        <v>5.3280000000000003</v>
      </c>
      <c r="X168" s="260">
        <f t="shared" si="74"/>
        <v>5.3280000000000003</v>
      </c>
      <c r="Y168" s="260">
        <f t="shared" si="74"/>
        <v>5.3280000000000003</v>
      </c>
      <c r="Z168" s="260">
        <f t="shared" si="74"/>
        <v>5.3280000000000003</v>
      </c>
      <c r="AA168" s="260">
        <f t="shared" si="74"/>
        <v>5.3280000000000003</v>
      </c>
      <c r="AB168" s="260">
        <f t="shared" si="74"/>
        <v>4.6870000000000003</v>
      </c>
      <c r="AC168" s="260">
        <f t="shared" si="74"/>
        <v>4.6870000000000003</v>
      </c>
      <c r="AD168" s="260">
        <f t="shared" si="74"/>
        <v>4.6870000000000003</v>
      </c>
      <c r="AE168" s="260">
        <f t="shared" si="74"/>
        <v>4.6870000000000003</v>
      </c>
      <c r="AF168" s="260">
        <f t="shared" si="74"/>
        <v>4.6870000000000003</v>
      </c>
      <c r="AG168" s="260">
        <f t="shared" si="74"/>
        <v>19.318999999999999</v>
      </c>
      <c r="AH168" s="260">
        <f t="shared" si="74"/>
        <v>-10.054</v>
      </c>
      <c r="AI168" s="260">
        <f t="shared" si="74"/>
        <v>-9.0850000000000009</v>
      </c>
      <c r="AJ168" s="260">
        <f t="shared" si="74"/>
        <v>-10.054</v>
      </c>
      <c r="AK168" s="269">
        <f t="shared" si="74"/>
        <v>0</v>
      </c>
      <c r="AL168" s="260">
        <f t="shared" si="74"/>
        <v>-9.0850000000000009</v>
      </c>
      <c r="AM168" s="269">
        <f t="shared" si="74"/>
        <v>0</v>
      </c>
      <c r="AN168" s="260">
        <f t="shared" si="74"/>
        <v>-5.87</v>
      </c>
      <c r="AO168" s="269">
        <f t="shared" si="74"/>
        <v>0</v>
      </c>
      <c r="AP168" s="256"/>
      <c r="AQ168" s="256"/>
    </row>
    <row r="169" spans="2:43" x14ac:dyDescent="0.25">
      <c r="C169" s="78"/>
      <c r="F169" t="s">
        <v>157</v>
      </c>
      <c r="G169" t="s">
        <v>269</v>
      </c>
      <c r="H169" s="268"/>
      <c r="I169" s="256"/>
      <c r="J169" s="261">
        <f t="shared" ref="J169:J174" si="75">ROUND( J140, $H96)</f>
        <v>0.29899999999999999</v>
      </c>
      <c r="K169" s="261">
        <f t="shared" ref="K169:AO169" si="76">ROUND( K140, $H96)</f>
        <v>0.29899999999999999</v>
      </c>
      <c r="L169" s="261">
        <f t="shared" si="76"/>
        <v>0.28599999999999998</v>
      </c>
      <c r="M169" s="261">
        <f t="shared" si="76"/>
        <v>0.28599999999999998</v>
      </c>
      <c r="N169" s="261">
        <f t="shared" si="76"/>
        <v>0.28599999999999998</v>
      </c>
      <c r="O169" s="261">
        <f t="shared" si="76"/>
        <v>0.28599999999999998</v>
      </c>
      <c r="P169" s="261">
        <f t="shared" si="76"/>
        <v>0.28599999999999998</v>
      </c>
      <c r="Q169" s="261">
        <f t="shared" si="76"/>
        <v>0.28599999999999998</v>
      </c>
      <c r="R169" s="261">
        <f t="shared" si="76"/>
        <v>0.188</v>
      </c>
      <c r="S169" s="261">
        <f t="shared" si="76"/>
        <v>0.188</v>
      </c>
      <c r="T169" s="261">
        <f t="shared" si="76"/>
        <v>0.188</v>
      </c>
      <c r="U169" s="261">
        <f t="shared" si="76"/>
        <v>0.188</v>
      </c>
      <c r="V169" s="261">
        <f t="shared" si="76"/>
        <v>0.188</v>
      </c>
      <c r="W169" s="261">
        <f t="shared" si="76"/>
        <v>0.157</v>
      </c>
      <c r="X169" s="261">
        <f t="shared" si="76"/>
        <v>0.157</v>
      </c>
      <c r="Y169" s="261">
        <f t="shared" si="76"/>
        <v>0.157</v>
      </c>
      <c r="Z169" s="261">
        <f t="shared" si="76"/>
        <v>0.157</v>
      </c>
      <c r="AA169" s="261">
        <f t="shared" si="76"/>
        <v>0.157</v>
      </c>
      <c r="AB169" s="261">
        <f t="shared" si="76"/>
        <v>9.9000000000000005E-2</v>
      </c>
      <c r="AC169" s="261">
        <f t="shared" si="76"/>
        <v>9.9000000000000005E-2</v>
      </c>
      <c r="AD169" s="261">
        <f t="shared" si="76"/>
        <v>9.9000000000000005E-2</v>
      </c>
      <c r="AE169" s="261">
        <f t="shared" si="76"/>
        <v>9.9000000000000005E-2</v>
      </c>
      <c r="AF169" s="261">
        <f t="shared" si="76"/>
        <v>9.9000000000000005E-2</v>
      </c>
      <c r="AG169" s="261">
        <f t="shared" si="76"/>
        <v>1.3009999999999999</v>
      </c>
      <c r="AH169" s="261">
        <f t="shared" si="76"/>
        <v>-0.435</v>
      </c>
      <c r="AI169" s="261">
        <f t="shared" si="76"/>
        <v>-0.37</v>
      </c>
      <c r="AJ169" s="261">
        <f t="shared" si="76"/>
        <v>-0.435</v>
      </c>
      <c r="AK169" s="257">
        <f t="shared" si="76"/>
        <v>0</v>
      </c>
      <c r="AL169" s="261">
        <f t="shared" si="76"/>
        <v>-0.37</v>
      </c>
      <c r="AM169" s="257">
        <f t="shared" si="76"/>
        <v>0</v>
      </c>
      <c r="AN169" s="261">
        <f t="shared" si="76"/>
        <v>-0.155</v>
      </c>
      <c r="AO169" s="257">
        <f t="shared" si="76"/>
        <v>0</v>
      </c>
      <c r="AP169" s="256"/>
      <c r="AQ169" s="256"/>
    </row>
    <row r="170" spans="2:43" x14ac:dyDescent="0.25">
      <c r="C170" s="78"/>
      <c r="F170" t="s">
        <v>158</v>
      </c>
      <c r="G170" t="s">
        <v>269</v>
      </c>
      <c r="H170" s="268"/>
      <c r="I170" s="256"/>
      <c r="J170" s="261">
        <f t="shared" si="75"/>
        <v>1.9E-2</v>
      </c>
      <c r="K170" s="261">
        <f t="shared" ref="K170:AO170" si="77">ROUND( K141, $H97)</f>
        <v>1.9E-2</v>
      </c>
      <c r="L170" s="261">
        <f t="shared" si="77"/>
        <v>1.7999999999999999E-2</v>
      </c>
      <c r="M170" s="261">
        <f t="shared" si="77"/>
        <v>1.7999999999999999E-2</v>
      </c>
      <c r="N170" s="261">
        <f t="shared" si="77"/>
        <v>1.7999999999999999E-2</v>
      </c>
      <c r="O170" s="261">
        <f t="shared" si="77"/>
        <v>1.7999999999999999E-2</v>
      </c>
      <c r="P170" s="261">
        <f t="shared" si="77"/>
        <v>1.7999999999999999E-2</v>
      </c>
      <c r="Q170" s="261">
        <f t="shared" si="77"/>
        <v>1.7999999999999999E-2</v>
      </c>
      <c r="R170" s="261">
        <f t="shared" si="77"/>
        <v>1.0999999999999999E-2</v>
      </c>
      <c r="S170" s="261">
        <f t="shared" si="77"/>
        <v>1.0999999999999999E-2</v>
      </c>
      <c r="T170" s="261">
        <f t="shared" si="77"/>
        <v>1.0999999999999999E-2</v>
      </c>
      <c r="U170" s="261">
        <f t="shared" si="77"/>
        <v>1.0999999999999999E-2</v>
      </c>
      <c r="V170" s="261">
        <f t="shared" si="77"/>
        <v>1.0999999999999999E-2</v>
      </c>
      <c r="W170" s="261">
        <f t="shared" si="77"/>
        <v>8.0000000000000002E-3</v>
      </c>
      <c r="X170" s="261">
        <f t="shared" si="77"/>
        <v>8.0000000000000002E-3</v>
      </c>
      <c r="Y170" s="261">
        <f t="shared" si="77"/>
        <v>8.0000000000000002E-3</v>
      </c>
      <c r="Z170" s="261">
        <f t="shared" si="77"/>
        <v>8.0000000000000002E-3</v>
      </c>
      <c r="AA170" s="261">
        <f t="shared" si="77"/>
        <v>8.0000000000000002E-3</v>
      </c>
      <c r="AB170" s="261">
        <f t="shared" si="77"/>
        <v>3.0000000000000001E-3</v>
      </c>
      <c r="AC170" s="261">
        <f t="shared" si="77"/>
        <v>3.0000000000000001E-3</v>
      </c>
      <c r="AD170" s="261">
        <f t="shared" si="77"/>
        <v>3.0000000000000001E-3</v>
      </c>
      <c r="AE170" s="261">
        <f t="shared" si="77"/>
        <v>3.0000000000000001E-3</v>
      </c>
      <c r="AF170" s="261">
        <f t="shared" si="77"/>
        <v>3.0000000000000001E-3</v>
      </c>
      <c r="AG170" s="261">
        <f t="shared" si="77"/>
        <v>0.97699999999999998</v>
      </c>
      <c r="AH170" s="261">
        <f t="shared" si="77"/>
        <v>-2.7E-2</v>
      </c>
      <c r="AI170" s="261">
        <f t="shared" si="77"/>
        <v>-2.1999999999999999E-2</v>
      </c>
      <c r="AJ170" s="261">
        <f t="shared" si="77"/>
        <v>-2.7E-2</v>
      </c>
      <c r="AK170" s="257">
        <f t="shared" si="77"/>
        <v>0</v>
      </c>
      <c r="AL170" s="261">
        <f t="shared" si="77"/>
        <v>-2.1999999999999999E-2</v>
      </c>
      <c r="AM170" s="257">
        <f t="shared" si="77"/>
        <v>0</v>
      </c>
      <c r="AN170" s="261">
        <f t="shared" si="77"/>
        <v>-7.0000000000000001E-3</v>
      </c>
      <c r="AO170" s="257">
        <f t="shared" si="77"/>
        <v>0</v>
      </c>
      <c r="AP170" s="256"/>
      <c r="AQ170" s="256"/>
    </row>
    <row r="171" spans="2:43" x14ac:dyDescent="0.25">
      <c r="C171" s="78"/>
      <c r="F171" t="s">
        <v>159</v>
      </c>
      <c r="G171" t="s">
        <v>270</v>
      </c>
      <c r="H171" s="41"/>
      <c r="J171" s="111">
        <f t="shared" si="75"/>
        <v>8.11</v>
      </c>
      <c r="K171" s="111">
        <f t="shared" ref="K171:AO171" si="78">ROUND( K142, $H98)</f>
        <v>0</v>
      </c>
      <c r="L171" s="111">
        <f t="shared" si="78"/>
        <v>5.31</v>
      </c>
      <c r="M171" s="111">
        <f t="shared" si="78"/>
        <v>7.38</v>
      </c>
      <c r="N171" s="111">
        <f t="shared" si="78"/>
        <v>16.29</v>
      </c>
      <c r="O171" s="111">
        <f t="shared" si="78"/>
        <v>31.21</v>
      </c>
      <c r="P171" s="111">
        <f t="shared" si="78"/>
        <v>90.45</v>
      </c>
      <c r="Q171" s="111">
        <f t="shared" si="78"/>
        <v>0</v>
      </c>
      <c r="R171" s="111">
        <f t="shared" si="78"/>
        <v>7.05</v>
      </c>
      <c r="S171" s="111">
        <f t="shared" si="78"/>
        <v>142.72999999999999</v>
      </c>
      <c r="T171" s="111">
        <f t="shared" si="78"/>
        <v>260.48</v>
      </c>
      <c r="U171" s="111">
        <f t="shared" si="78"/>
        <v>398.99</v>
      </c>
      <c r="V171" s="111">
        <f t="shared" si="78"/>
        <v>850.81</v>
      </c>
      <c r="W171" s="111">
        <f t="shared" si="78"/>
        <v>8.99</v>
      </c>
      <c r="X171" s="111">
        <f t="shared" si="78"/>
        <v>232.56</v>
      </c>
      <c r="Y171" s="111">
        <f t="shared" si="78"/>
        <v>426.57</v>
      </c>
      <c r="Z171" s="111">
        <f t="shared" si="78"/>
        <v>654.79</v>
      </c>
      <c r="AA171" s="111">
        <f t="shared" si="78"/>
        <v>1399.27</v>
      </c>
      <c r="AB171" s="111">
        <f t="shared" si="78"/>
        <v>95.73</v>
      </c>
      <c r="AC171" s="111">
        <f t="shared" si="78"/>
        <v>1689.55</v>
      </c>
      <c r="AD171" s="111">
        <f t="shared" si="78"/>
        <v>4139.68</v>
      </c>
      <c r="AE171" s="111">
        <f t="shared" si="78"/>
        <v>8974.07</v>
      </c>
      <c r="AF171" s="111">
        <f t="shared" si="78"/>
        <v>22322.47</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v>
      </c>
      <c r="S172" s="111">
        <f t="shared" si="79"/>
        <v>2</v>
      </c>
      <c r="T172" s="111">
        <f t="shared" si="79"/>
        <v>2</v>
      </c>
      <c r="U172" s="111">
        <f t="shared" si="79"/>
        <v>2</v>
      </c>
      <c r="V172" s="111">
        <f t="shared" si="79"/>
        <v>2</v>
      </c>
      <c r="W172" s="111">
        <f t="shared" si="79"/>
        <v>3</v>
      </c>
      <c r="X172" s="111">
        <f t="shared" si="79"/>
        <v>3</v>
      </c>
      <c r="Y172" s="111">
        <f t="shared" si="79"/>
        <v>3</v>
      </c>
      <c r="Z172" s="111">
        <f t="shared" si="79"/>
        <v>3</v>
      </c>
      <c r="AA172" s="111">
        <f t="shared" si="79"/>
        <v>3</v>
      </c>
      <c r="AB172" s="111">
        <f t="shared" si="79"/>
        <v>3.07</v>
      </c>
      <c r="AC172" s="111">
        <f t="shared" si="79"/>
        <v>3.07</v>
      </c>
      <c r="AD172" s="111">
        <f t="shared" si="79"/>
        <v>3.07</v>
      </c>
      <c r="AE172" s="111">
        <f t="shared" si="79"/>
        <v>3.07</v>
      </c>
      <c r="AF172" s="111">
        <f t="shared" si="79"/>
        <v>3.07</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3.96</v>
      </c>
      <c r="S173" s="111">
        <f t="shared" si="80"/>
        <v>3.96</v>
      </c>
      <c r="T173" s="111">
        <f t="shared" si="80"/>
        <v>3.96</v>
      </c>
      <c r="U173" s="111">
        <f t="shared" si="80"/>
        <v>3.96</v>
      </c>
      <c r="V173" s="111">
        <f t="shared" si="80"/>
        <v>3.96</v>
      </c>
      <c r="W173" s="111">
        <f t="shared" si="80"/>
        <v>5.47</v>
      </c>
      <c r="X173" s="111">
        <f t="shared" si="80"/>
        <v>5.47</v>
      </c>
      <c r="Y173" s="111">
        <f t="shared" si="80"/>
        <v>5.47</v>
      </c>
      <c r="Z173" s="111">
        <f t="shared" si="80"/>
        <v>5.47</v>
      </c>
      <c r="AA173" s="111">
        <f t="shared" si="80"/>
        <v>5.47</v>
      </c>
      <c r="AB173" s="111">
        <f t="shared" si="80"/>
        <v>6.43</v>
      </c>
      <c r="AC173" s="111">
        <f t="shared" si="80"/>
        <v>6.43</v>
      </c>
      <c r="AD173" s="111">
        <f t="shared" si="80"/>
        <v>6.43</v>
      </c>
      <c r="AE173" s="111">
        <f t="shared" si="80"/>
        <v>6.43</v>
      </c>
      <c r="AF173" s="111">
        <f t="shared" si="80"/>
        <v>6.43</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5.2999999999999999E-2</v>
      </c>
      <c r="S174" s="262">
        <f t="shared" si="81"/>
        <v>5.2999999999999999E-2</v>
      </c>
      <c r="T174" s="262">
        <f t="shared" si="81"/>
        <v>5.2999999999999999E-2</v>
      </c>
      <c r="U174" s="262">
        <f t="shared" si="81"/>
        <v>5.2999999999999999E-2</v>
      </c>
      <c r="V174" s="262">
        <f t="shared" si="81"/>
        <v>5.2999999999999999E-2</v>
      </c>
      <c r="W174" s="262">
        <f t="shared" si="81"/>
        <v>5.7000000000000002E-2</v>
      </c>
      <c r="X174" s="262">
        <f t="shared" si="81"/>
        <v>5.7000000000000002E-2</v>
      </c>
      <c r="Y174" s="262">
        <f t="shared" si="81"/>
        <v>5.7000000000000002E-2</v>
      </c>
      <c r="Z174" s="262">
        <f t="shared" si="81"/>
        <v>5.7000000000000002E-2</v>
      </c>
      <c r="AA174" s="262">
        <f t="shared" si="81"/>
        <v>5.7000000000000002E-2</v>
      </c>
      <c r="AB174" s="262">
        <f t="shared" si="81"/>
        <v>4.3999999999999997E-2</v>
      </c>
      <c r="AC174" s="262">
        <f t="shared" si="81"/>
        <v>4.3999999999999997E-2</v>
      </c>
      <c r="AD174" s="262">
        <f t="shared" si="81"/>
        <v>4.3999999999999997E-2</v>
      </c>
      <c r="AE174" s="262">
        <f t="shared" si="81"/>
        <v>4.3999999999999997E-2</v>
      </c>
      <c r="AF174" s="262">
        <f t="shared" si="81"/>
        <v>4.3999999999999997E-2</v>
      </c>
      <c r="AG174" s="262">
        <f t="shared" si="81"/>
        <v>0</v>
      </c>
      <c r="AH174" s="262">
        <f t="shared" si="81"/>
        <v>0</v>
      </c>
      <c r="AI174" s="262">
        <f t="shared" si="81"/>
        <v>0</v>
      </c>
      <c r="AJ174" s="262">
        <f t="shared" si="81"/>
        <v>0.13300000000000001</v>
      </c>
      <c r="AK174" s="259">
        <f t="shared" si="81"/>
        <v>0</v>
      </c>
      <c r="AL174" s="262">
        <f t="shared" si="81"/>
        <v>0.105</v>
      </c>
      <c r="AM174" s="259">
        <f t="shared" si="81"/>
        <v>0</v>
      </c>
      <c r="AN174" s="262">
        <f t="shared" si="81"/>
        <v>8.1000000000000003E-2</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431060.64061239769</v>
      </c>
      <c r="K22" s="183">
        <f>INDEX('Volume adjustments'!$J$527:$Y$567,K$17 + 1 + $H22*$H$28, K$15)</f>
        <v>49.516470613199665</v>
      </c>
      <c r="L22" s="183">
        <f>INDEX('Volume adjustments'!$J$527:$Y$567,L$17 + 1 + $H22*$H$28, L$15)</f>
        <v>2.2653105506058711</v>
      </c>
      <c r="M22" s="183">
        <f>INDEX('Volume adjustments'!$J$527:$Y$567,M$17 + 1 + $H22*$H$28, M$15)</f>
        <v>6045.5572270499288</v>
      </c>
      <c r="N22" s="183">
        <f>INDEX('Volume adjustments'!$J$527:$Y$567,N$17 + 1 + $H22*$H$28, N$15)</f>
        <v>24182.321838636886</v>
      </c>
      <c r="O22" s="183">
        <f>INDEX('Volume adjustments'!$J$527:$Y$567,O$17 + 1 + $H22*$H$28, O$15)</f>
        <v>23817.834277415481</v>
      </c>
      <c r="P22" s="183">
        <f>INDEX('Volume adjustments'!$J$527:$Y$567,P$17 + 1 + $H22*$H$28, P$15)</f>
        <v>79070.033258623414</v>
      </c>
      <c r="Q22" s="183">
        <f>INDEX('Volume adjustments'!$J$527:$Y$567,Q$17 + 1 + $H22*$H$28, Q$15)</f>
        <v>34.527502914857799</v>
      </c>
      <c r="R22" s="183">
        <f>INDEX('Volume adjustments'!$J$527:$Y$567,R$17 + 1 + $H22*$H$28, R$15)</f>
        <v>114.3487610240113</v>
      </c>
      <c r="S22" s="183">
        <f>INDEX('Volume adjustments'!$J$527:$Y$567,S$17 + 1 + $H22*$H$28, S$15)</f>
        <v>26295.769600695527</v>
      </c>
      <c r="T22" s="183">
        <f>INDEX('Volume adjustments'!$J$527:$Y$567,T$17 + 1 + $H22*$H$28, T$15)</f>
        <v>30195.303975758703</v>
      </c>
      <c r="U22" s="183">
        <f>INDEX('Volume adjustments'!$J$527:$Y$567,U$17 + 1 + $H22*$H$28, U$15)</f>
        <v>15079.45757779861</v>
      </c>
      <c r="V22" s="183">
        <f>INDEX('Volume adjustments'!$J$527:$Y$567,V$17 + 1 + $H22*$H$28, V$15)</f>
        <v>17896.084613372735</v>
      </c>
      <c r="W22" s="183">
        <f>INDEX('Volume adjustments'!$J$527:$Y$567,W$17 + 1 + $H22*$H$28, W$15)</f>
        <v>42.824487522038346</v>
      </c>
      <c r="X22" s="183">
        <f>INDEX('Volume adjustments'!$J$527:$Y$567,X$17 + 1 + $H22*$H$28, X$15)</f>
        <v>2733.82561730012</v>
      </c>
      <c r="Y22" s="183">
        <f>INDEX('Volume adjustments'!$J$527:$Y$567,Y$17 + 1 + $H22*$H$28, Y$15)</f>
        <v>6708.5843015858454</v>
      </c>
      <c r="Z22" s="183">
        <f>INDEX('Volume adjustments'!$J$527:$Y$567,Z$17 + 1 + $H22*$H$28, Z$15)</f>
        <v>6869.4245753360819</v>
      </c>
      <c r="AA22" s="183">
        <f>INDEX('Volume adjustments'!$J$527:$Y$567,AA$17 + 1 + $H22*$H$28, AA$15)</f>
        <v>28361.728378120108</v>
      </c>
      <c r="AB22" s="183">
        <f>INDEX('Volume adjustments'!$J$527:$Y$567,AB$17 + 1 + $H22*$H$28, AB$15)</f>
        <v>406.11855941820221</v>
      </c>
      <c r="AC22" s="183">
        <f>INDEX('Volume adjustments'!$J$527:$Y$567,AC$17 + 1 + $H22*$H$28, AC$15)</f>
        <v>12306.332639302869</v>
      </c>
      <c r="AD22" s="183">
        <f>INDEX('Volume adjustments'!$J$527:$Y$567,AD$17 + 1 + $H22*$H$28, AD$15)</f>
        <v>37862.430593835546</v>
      </c>
      <c r="AE22" s="183">
        <f>INDEX('Volume adjustments'!$J$527:$Y$567,AE$17 + 1 + $H22*$H$28, AE$15)</f>
        <v>25868.040060359883</v>
      </c>
      <c r="AF22" s="183">
        <f>INDEX('Volume adjustments'!$J$527:$Y$567,AF$17 + 1 + $H22*$H$28, AF$15)</f>
        <v>69018.664913451255</v>
      </c>
      <c r="AG22" s="183">
        <f>INDEX('Volume adjustments'!$J$527:$Y$567,AG$17 + 1 + $H22*$H$28, AG$15)</f>
        <v>3264.2289430838991</v>
      </c>
      <c r="AH22" s="183">
        <f>INDEX('Volume adjustments'!$J$527:$Y$567,AH$17 + 1 + $H22*$H$28, AH$15)</f>
        <v>381.69918081863051</v>
      </c>
      <c r="AI22" s="183">
        <f>INDEX('Volume adjustments'!$J$527:$Y$567,AI$17 + 1 + $H22*$H$28, AI$15)</f>
        <v>0</v>
      </c>
      <c r="AJ22" s="183">
        <f>INDEX('Volume adjustments'!$J$527:$Y$567,AJ$17 + 1 + $H22*$H$28, AJ$15)</f>
        <v>3716.6049708806286</v>
      </c>
      <c r="AK22" s="183">
        <f>INDEX('Volume adjustments'!$J$527:$Y$567,AK$17 + 1 + $H22*$H$28, AK$15)</f>
        <v>0</v>
      </c>
      <c r="AL22" s="183">
        <f>INDEX('Volume adjustments'!$J$527:$Y$567,AL$17 + 1 + $H22*$H$28, AL$15)</f>
        <v>989.54984348901553</v>
      </c>
      <c r="AM22" s="183">
        <f>INDEX('Volume adjustments'!$J$527:$Y$567,AM$17 + 1 + $H22*$H$28, AM$15)</f>
        <v>0</v>
      </c>
      <c r="AN22" s="183">
        <f>INDEX('Volume adjustments'!$J$527:$Y$567,AN$17 + 1 + $H22*$H$28, AN$15)</f>
        <v>41105.294100396124</v>
      </c>
      <c r="AO22" s="183">
        <f>INDEX('Volume adjustments'!$J$527:$Y$567,AO$17 + 1 + $H22*$H$28, AO$15)</f>
        <v>0</v>
      </c>
    </row>
    <row r="23" spans="1:43" x14ac:dyDescent="0.25">
      <c r="A23" s="309"/>
      <c r="E23" s="23"/>
      <c r="F23" s="62" t="s">
        <v>248</v>
      </c>
      <c r="G23" s="62" t="s">
        <v>207</v>
      </c>
      <c r="H23" s="363">
        <v>1</v>
      </c>
      <c r="J23" s="327">
        <f>INDEX('Volume adjustments'!$J$527:$Y$567,J$17 + 1 + $H23*$H$28, J$15)</f>
        <v>2313743.2579763602</v>
      </c>
      <c r="K23" s="327">
        <f>INDEX('Volume adjustments'!$J$527:$Y$567,K$17 + 1 + $H23*$H$28, K$15)</f>
        <v>3650.9029083705209</v>
      </c>
      <c r="L23" s="327">
        <f>INDEX('Volume adjustments'!$J$527:$Y$567,L$17 + 1 + $H23*$H$28, L$15)</f>
        <v>18.320559167638546</v>
      </c>
      <c r="M23" s="327">
        <f>INDEX('Volume adjustments'!$J$527:$Y$567,M$17 + 1 + $H23*$H$28, M$15)</f>
        <v>48893.070687323707</v>
      </c>
      <c r="N23" s="327">
        <f>INDEX('Volume adjustments'!$J$527:$Y$567,N$17 + 1 + $H23*$H$28, N$15)</f>
        <v>195573.03431846583</v>
      </c>
      <c r="O23" s="327">
        <f>INDEX('Volume adjustments'!$J$527:$Y$567,O$17 + 1 + $H23*$H$28, O$15)</f>
        <v>192625.26367861292</v>
      </c>
      <c r="P23" s="327">
        <f>INDEX('Volume adjustments'!$J$527:$Y$567,P$17 + 1 + $H23*$H$28, P$15)</f>
        <v>639474.01044608164</v>
      </c>
      <c r="Q23" s="327">
        <f>INDEX('Volume adjustments'!$J$527:$Y$567,Q$17 + 1 + $H23*$H$28, Q$15)</f>
        <v>2128.0841345166109</v>
      </c>
      <c r="R23" s="327">
        <f>INDEX('Volume adjustments'!$J$527:$Y$567,R$17 + 1 + $H23*$H$28, R$15)</f>
        <v>820.44883773456263</v>
      </c>
      <c r="S23" s="327">
        <f>INDEX('Volume adjustments'!$J$527:$Y$567,S$17 + 1 + $H23*$H$28, S$15)</f>
        <v>188671.33682101066</v>
      </c>
      <c r="T23" s="327">
        <f>INDEX('Volume adjustments'!$J$527:$Y$567,T$17 + 1 + $H23*$H$28, T$15)</f>
        <v>216650.37583355178</v>
      </c>
      <c r="U23" s="327">
        <f>INDEX('Volume adjustments'!$J$527:$Y$567,U$17 + 1 + $H23*$H$28, U$15)</f>
        <v>108194.64358494115</v>
      </c>
      <c r="V23" s="327">
        <f>INDEX('Volume adjustments'!$J$527:$Y$567,V$17 + 1 + $H23*$H$28, V$15)</f>
        <v>128403.85579654777</v>
      </c>
      <c r="W23" s="327">
        <f>INDEX('Volume adjustments'!$J$527:$Y$567,W$17 + 1 + $H23*$H$28, W$15)</f>
        <v>313.32714758308515</v>
      </c>
      <c r="X23" s="327">
        <f>INDEX('Volume adjustments'!$J$527:$Y$567,X$17 + 1 + $H23*$H$28, X$15)</f>
        <v>20002.149055897036</v>
      </c>
      <c r="Y23" s="327">
        <f>INDEX('Volume adjustments'!$J$527:$Y$567,Y$17 + 1 + $H23*$H$28, Y$15)</f>
        <v>49083.63660989135</v>
      </c>
      <c r="Z23" s="327">
        <f>INDEX('Volume adjustments'!$J$527:$Y$567,Z$17 + 1 + $H23*$H$28, Z$15)</f>
        <v>50260.431175493788</v>
      </c>
      <c r="AA23" s="327">
        <f>INDEX('Volume adjustments'!$J$527:$Y$567,AA$17 + 1 + $H23*$H$28, AA$15)</f>
        <v>207509.76759895709</v>
      </c>
      <c r="AB23" s="327">
        <f>INDEX('Volume adjustments'!$J$527:$Y$567,AB$17 + 1 + $H23*$H$28, AB$15)</f>
        <v>2826.9476102438093</v>
      </c>
      <c r="AC23" s="327">
        <f>INDEX('Volume adjustments'!$J$527:$Y$567,AC$17 + 1 + $H23*$H$28, AC$15)</f>
        <v>85663.057840501599</v>
      </c>
      <c r="AD23" s="327">
        <f>INDEX('Volume adjustments'!$J$527:$Y$567,AD$17 + 1 + $H23*$H$28, AD$15)</f>
        <v>263556.30690358498</v>
      </c>
      <c r="AE23" s="327">
        <f>INDEX('Volume adjustments'!$J$527:$Y$567,AE$17 + 1 + $H23*$H$28, AE$15)</f>
        <v>180064.64450944256</v>
      </c>
      <c r="AF23" s="327">
        <f>INDEX('Volume adjustments'!$J$527:$Y$567,AF$17 + 1 + $H23*$H$28, AF$15)</f>
        <v>480431.50285673531</v>
      </c>
      <c r="AG23" s="327">
        <f>INDEX('Volume adjustments'!$J$527:$Y$567,AG$17 + 1 + $H23*$H$28, AG$15)</f>
        <v>34966.399213443423</v>
      </c>
      <c r="AH23" s="327">
        <f>INDEX('Volume adjustments'!$J$527:$Y$567,AH$17 + 1 + $H23*$H$28, AH$15)</f>
        <v>3364.1644283220094</v>
      </c>
      <c r="AI23" s="327">
        <f>INDEX('Volume adjustments'!$J$527:$Y$567,AI$17 + 1 + $H23*$H$28, AI$15)</f>
        <v>0</v>
      </c>
      <c r="AJ23" s="327">
        <f>INDEX('Volume adjustments'!$J$527:$Y$567,AJ$17 + 1 + $H23*$H$28, AJ$15)</f>
        <v>34938.382506400623</v>
      </c>
      <c r="AK23" s="327">
        <f>INDEX('Volume adjustments'!$J$527:$Y$567,AK$17 + 1 + $H23*$H$28, AK$15)</f>
        <v>0</v>
      </c>
      <c r="AL23" s="327">
        <f>INDEX('Volume adjustments'!$J$527:$Y$567,AL$17 + 1 + $H23*$H$28, AL$15)</f>
        <v>8049.4903233323284</v>
      </c>
      <c r="AM23" s="327">
        <f>INDEX('Volume adjustments'!$J$527:$Y$567,AM$17 + 1 + $H23*$H$28, AM$15)</f>
        <v>0</v>
      </c>
      <c r="AN23" s="327">
        <f>INDEX('Volume adjustments'!$J$527:$Y$567,AN$17 + 1 + $H23*$H$28, AN$15)</f>
        <v>313973.55099427461</v>
      </c>
      <c r="AO23" s="327">
        <f>INDEX('Volume adjustments'!$J$527:$Y$567,AO$17 + 1 + $H23*$H$28, AO$15)</f>
        <v>0</v>
      </c>
    </row>
    <row r="24" spans="1:43" x14ac:dyDescent="0.25">
      <c r="A24" s="309"/>
      <c r="E24" s="23"/>
      <c r="F24" s="62" t="s">
        <v>249</v>
      </c>
      <c r="G24" s="62" t="s">
        <v>207</v>
      </c>
      <c r="H24" s="363">
        <v>2</v>
      </c>
      <c r="J24" s="327">
        <f>INDEX('Volume adjustments'!$J$527:$Y$567,J$17 + 1 + $H24*$H$28, J$15)</f>
        <v>2917164.6818769341</v>
      </c>
      <c r="K24" s="327">
        <f>INDEX('Volume adjustments'!$J$527:$Y$567,K$17 + 1 + $H24*$H$28, K$15)</f>
        <v>22665.009137902991</v>
      </c>
      <c r="L24" s="327">
        <f>INDEX('Volume adjustments'!$J$527:$Y$567,L$17 + 1 + $H24*$H$28, L$15)</f>
        <v>15.830130281755588</v>
      </c>
      <c r="M24" s="327">
        <f>INDEX('Volume adjustments'!$J$527:$Y$567,M$17 + 1 + $H24*$H$28, M$15)</f>
        <v>42246.727939537188</v>
      </c>
      <c r="N24" s="327">
        <f>INDEX('Volume adjustments'!$J$527:$Y$567,N$17 + 1 + $H24*$H$28, N$15)</f>
        <v>168987.56116179327</v>
      </c>
      <c r="O24" s="327">
        <f>INDEX('Volume adjustments'!$J$527:$Y$567,O$17 + 1 + $H24*$H$28, O$15)</f>
        <v>166440.499533236</v>
      </c>
      <c r="P24" s="327">
        <f>INDEX('Volume adjustments'!$J$527:$Y$567,P$17 + 1 + $H24*$H$28, P$15)</f>
        <v>552546.28445180913</v>
      </c>
      <c r="Q24" s="327">
        <f>INDEX('Volume adjustments'!$J$527:$Y$567,Q$17 + 1 + $H24*$H$28, Q$15)</f>
        <v>9268.7388560225172</v>
      </c>
      <c r="R24" s="327">
        <f>INDEX('Volume adjustments'!$J$527:$Y$567,R$17 + 1 + $H24*$H$28, R$15)</f>
        <v>884.59690124142674</v>
      </c>
      <c r="S24" s="327">
        <f>INDEX('Volume adjustments'!$J$527:$Y$567,S$17 + 1 + $H24*$H$28, S$15)</f>
        <v>203422.89760051991</v>
      </c>
      <c r="T24" s="327">
        <f>INDEX('Volume adjustments'!$J$527:$Y$567,T$17 + 1 + $H24*$H$28, T$15)</f>
        <v>233589.52112642737</v>
      </c>
      <c r="U24" s="327">
        <f>INDEX('Volume adjustments'!$J$527:$Y$567,U$17 + 1 + $H24*$H$28, U$15)</f>
        <v>116654.00942054096</v>
      </c>
      <c r="V24" s="327">
        <f>INDEX('Volume adjustments'!$J$527:$Y$567,V$17 + 1 + $H24*$H$28, V$15)</f>
        <v>138443.31019922195</v>
      </c>
      <c r="W24" s="327">
        <f>INDEX('Volume adjustments'!$J$527:$Y$567,W$17 + 1 + $H24*$H$28, W$15)</f>
        <v>307.93526489487624</v>
      </c>
      <c r="X24" s="327">
        <f>INDEX('Volume adjustments'!$J$527:$Y$567,X$17 + 1 + $H24*$H$28, X$15)</f>
        <v>19657.942554630281</v>
      </c>
      <c r="Y24" s="327">
        <f>INDEX('Volume adjustments'!$J$527:$Y$567,Y$17 + 1 + $H24*$H$28, Y$15)</f>
        <v>48238.982029039769</v>
      </c>
      <c r="Z24" s="327">
        <f>INDEX('Volume adjustments'!$J$527:$Y$567,Z$17 + 1 + $H24*$H$28, Z$15)</f>
        <v>49395.525753644884</v>
      </c>
      <c r="AA24" s="327">
        <f>INDEX('Volume adjustments'!$J$527:$Y$567,AA$17 + 1 + $H24*$H$28, AA$15)</f>
        <v>203938.84075083138</v>
      </c>
      <c r="AB24" s="327">
        <f>INDEX('Volume adjustments'!$J$527:$Y$567,AB$17 + 1 + $H24*$H$28, AB$15)</f>
        <v>3519.5482303379886</v>
      </c>
      <c r="AC24" s="327">
        <f>INDEX('Volume adjustments'!$J$527:$Y$567,AC$17 + 1 + $H24*$H$28, AC$15)</f>
        <v>106650.46021205741</v>
      </c>
      <c r="AD24" s="327">
        <f>INDEX('Volume adjustments'!$J$527:$Y$567,AD$17 + 1 + $H24*$H$28, AD$15)</f>
        <v>328127.45810911147</v>
      </c>
      <c r="AE24" s="327">
        <f>INDEX('Volume adjustments'!$J$527:$Y$567,AE$17 + 1 + $H24*$H$28, AE$15)</f>
        <v>224180.38404149638</v>
      </c>
      <c r="AF24" s="327">
        <f>INDEX('Volume adjustments'!$J$527:$Y$567,AF$17 + 1 + $H24*$H$28, AF$15)</f>
        <v>598136.95858771575</v>
      </c>
      <c r="AG24" s="327">
        <f>INDEX('Volume adjustments'!$J$527:$Y$567,AG$17 + 1 + $H24*$H$28, AG$15)</f>
        <v>76786.481183243042</v>
      </c>
      <c r="AH24" s="327">
        <f>INDEX('Volume adjustments'!$J$527:$Y$567,AH$17 + 1 + $H24*$H$28, AH$15)</f>
        <v>1525.2873908593606</v>
      </c>
      <c r="AI24" s="327">
        <f>INDEX('Volume adjustments'!$J$527:$Y$567,AI$17 + 1 + $H24*$H$28, AI$15)</f>
        <v>0</v>
      </c>
      <c r="AJ24" s="327">
        <f>INDEX('Volume adjustments'!$J$527:$Y$567,AJ$17 + 1 + $H24*$H$28, AJ$15)</f>
        <v>27169.397856052092</v>
      </c>
      <c r="AK24" s="327">
        <f>INDEX('Volume adjustments'!$J$527:$Y$567,AK$17 + 1 + $H24*$H$28, AK$15)</f>
        <v>0</v>
      </c>
      <c r="AL24" s="327">
        <f>INDEX('Volume adjustments'!$J$527:$Y$567,AL$17 + 1 + $H24*$H$28, AL$15)</f>
        <v>6887.4821665119889</v>
      </c>
      <c r="AM24" s="327">
        <f>INDEX('Volume adjustments'!$J$527:$Y$567,AM$17 + 1 + $H24*$H$28, AM$15)</f>
        <v>0</v>
      </c>
      <c r="AN24" s="327">
        <f>INDEX('Volume adjustments'!$J$527:$Y$567,AN$17 + 1 + $H24*$H$28, AN$15)</f>
        <v>227558.14023866248</v>
      </c>
      <c r="AO24" s="327">
        <f>INDEX('Volume adjustments'!$J$527:$Y$567,AO$17 + 1 + $H24*$H$28, AO$15)</f>
        <v>0</v>
      </c>
    </row>
    <row r="25" spans="1:43" x14ac:dyDescent="0.25">
      <c r="A25" s="309"/>
      <c r="E25" s="23"/>
      <c r="F25" s="62" t="s">
        <v>212</v>
      </c>
      <c r="G25" s="62" t="s">
        <v>212</v>
      </c>
      <c r="H25" s="363">
        <v>3</v>
      </c>
      <c r="J25" s="327">
        <f>INDEX('Volume adjustments'!$J$527:$Y$567,J$17 + 1 + $H25*$H$28, J$15)</f>
        <v>1499571.1766848799</v>
      </c>
      <c r="K25" s="327">
        <f>INDEX('Volume adjustments'!$J$527:$Y$567,K$17 + 1 + $H25*$H$28, K$15)</f>
        <v>0</v>
      </c>
      <c r="L25" s="327">
        <f>INDEX('Volume adjustments'!$J$527:$Y$567,L$17 + 1 + $H25*$H$28, L$15)</f>
        <v>36.416000000000004</v>
      </c>
      <c r="M25" s="327">
        <f>INDEX('Volume adjustments'!$J$527:$Y$567,M$17 + 1 + $H25*$H$28, M$15)</f>
        <v>61751.92669573977</v>
      </c>
      <c r="N25" s="327">
        <f>INDEX('Volume adjustments'!$J$527:$Y$567,N$17 + 1 + $H25*$H$28, N$15)</f>
        <v>46559.387925119969</v>
      </c>
      <c r="O25" s="327">
        <f>INDEX('Volume adjustments'!$J$527:$Y$567,O$17 + 1 + $H25*$H$28, O$15)</f>
        <v>19439.785894984569</v>
      </c>
      <c r="P25" s="327">
        <f>INDEX('Volume adjustments'!$J$527:$Y$567,P$17 + 1 + $H25*$H$28, P$15)</f>
        <v>19631.781298363338</v>
      </c>
      <c r="Q25" s="327">
        <f>INDEX('Volume adjustments'!$J$527:$Y$567,Q$17 + 1 + $H25*$H$28, Q$15)</f>
        <v>0</v>
      </c>
      <c r="R25" s="327">
        <f>INDEX('Volume adjustments'!$J$527:$Y$567,R$17 + 1 + $H25*$H$28, R$15)</f>
        <v>82</v>
      </c>
      <c r="S25" s="327">
        <f>INDEX('Volume adjustments'!$J$527:$Y$567,S$17 + 1 + $H25*$H$28, S$15)</f>
        <v>4102.9096866676891</v>
      </c>
      <c r="T25" s="327">
        <f>INDEX('Volume adjustments'!$J$527:$Y$567,T$17 + 1 + $H25*$H$28, T$15)</f>
        <v>2555.7793245183971</v>
      </c>
      <c r="U25" s="327">
        <f>INDEX('Volume adjustments'!$J$527:$Y$567,U$17 + 1 + $H25*$H$28, U$15)</f>
        <v>845.48300173286611</v>
      </c>
      <c r="V25" s="327">
        <f>INDEX('Volume adjustments'!$J$527:$Y$567,V$17 + 1 + $H25*$H$28, V$15)</f>
        <v>526.1321954028399</v>
      </c>
      <c r="W25" s="327">
        <f>INDEX('Volume adjustments'!$J$527:$Y$567,W$17 + 1 + $H25*$H$28, W$15)</f>
        <v>8</v>
      </c>
      <c r="X25" s="327">
        <f>INDEX('Volume adjustments'!$J$527:$Y$567,X$17 + 1 + $H25*$H$28, X$15)</f>
        <v>351.95591869551117</v>
      </c>
      <c r="Y25" s="327">
        <f>INDEX('Volume adjustments'!$J$527:$Y$567,Y$17 + 1 + $H25*$H$28, Y$15)</f>
        <v>469.2370969093983</v>
      </c>
      <c r="Z25" s="327">
        <f>INDEX('Volume adjustments'!$J$527:$Y$567,Z$17 + 1 + $H25*$H$28, Z$15)</f>
        <v>313.49514407472719</v>
      </c>
      <c r="AA25" s="327">
        <f>INDEX('Volume adjustments'!$J$527:$Y$567,AA$17 + 1 + $H25*$H$28, AA$15)</f>
        <v>598.66437439329013</v>
      </c>
      <c r="AB25" s="327">
        <f>INDEX('Volume adjustments'!$J$527:$Y$567,AB$17 + 1 + $H25*$H$28, AB$15)</f>
        <v>138</v>
      </c>
      <c r="AC25" s="327">
        <f>INDEX('Volume adjustments'!$J$527:$Y$567,AC$17 + 1 + $H25*$H$28, AC$15)</f>
        <v>328.464550888953</v>
      </c>
      <c r="AD25" s="327">
        <f>INDEX('Volume adjustments'!$J$527:$Y$567,AD$17 + 1 + $H25*$H$28, AD$15)</f>
        <v>399.32974296757686</v>
      </c>
      <c r="AE25" s="327">
        <f>INDEX('Volume adjustments'!$J$527:$Y$567,AE$17 + 1 + $H25*$H$28, AE$15)</f>
        <v>124.26961584275223</v>
      </c>
      <c r="AF25" s="327">
        <f>INDEX('Volume adjustments'!$J$527:$Y$567,AF$17 + 1 + $H25*$H$28, AF$15)</f>
        <v>132.43704651967656</v>
      </c>
      <c r="AG25" s="327">
        <f>INDEX('Volume adjustments'!$J$527:$Y$567,AG$17 + 1 + $H25*$H$28, AG$15)</f>
        <v>2452</v>
      </c>
      <c r="AH25" s="327">
        <f>INDEX('Volume adjustments'!$J$527:$Y$567,AH$17 + 1 + $H25*$H$28, AH$15)</f>
        <v>0</v>
      </c>
      <c r="AI25" s="327">
        <f>INDEX('Volume adjustments'!$J$527:$Y$567,AI$17 + 1 + $H25*$H$28, AI$15)</f>
        <v>0</v>
      </c>
      <c r="AJ25" s="327">
        <f>INDEX('Volume adjustments'!$J$527:$Y$567,AJ$17 + 1 + $H25*$H$28, AJ$15)</f>
        <v>895.09562841530055</v>
      </c>
      <c r="AK25" s="327">
        <f>INDEX('Volume adjustments'!$J$527:$Y$567,AK$17 + 1 + $H25*$H$28, AK$15)</f>
        <v>0</v>
      </c>
      <c r="AL25" s="327">
        <f>INDEX('Volume adjustments'!$J$527:$Y$567,AL$17 + 1 + $H25*$H$28, AL$15)</f>
        <v>119.7110655737705</v>
      </c>
      <c r="AM25" s="327">
        <f>INDEX('Volume adjustments'!$J$527:$Y$567,AM$17 + 1 + $H25*$H$28, AM$15)</f>
        <v>0</v>
      </c>
      <c r="AN25" s="327">
        <f>INDEX('Volume adjustments'!$J$527:$Y$567,AN$17 + 1 + $H25*$H$28, AN$15)</f>
        <v>290.74863387978138</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1922</v>
      </c>
      <c r="S26" s="327">
        <f>INDEX('Volume adjustments'!$J$527:$Y$567,S$17 + 1 + $H26*$H$28, S$15)</f>
        <v>189181.74169461057</v>
      </c>
      <c r="T26" s="327">
        <f>INDEX('Volume adjustments'!$J$527:$Y$567,T$17 + 1 + $H26*$H$28, T$15)</f>
        <v>294409.81039631256</v>
      </c>
      <c r="U26" s="327">
        <f>INDEX('Volume adjustments'!$J$527:$Y$567,U$17 + 1 + $H26*$H$28, U$15)</f>
        <v>159030.5259540675</v>
      </c>
      <c r="V26" s="327">
        <f>INDEX('Volume adjustments'!$J$527:$Y$567,V$17 + 1 + $H26*$H$28, V$15)</f>
        <v>189161.33725555579</v>
      </c>
      <c r="W26" s="327">
        <f>INDEX('Volume adjustments'!$J$527:$Y$567,W$17 + 1 + $H26*$H$28, W$15)</f>
        <v>700</v>
      </c>
      <c r="X26" s="327">
        <f>INDEX('Volume adjustments'!$J$527:$Y$567,X$17 + 1 + $H26*$H$28, X$15)</f>
        <v>19576.122699371947</v>
      </c>
      <c r="Y26" s="327">
        <f>INDEX('Volume adjustments'!$J$527:$Y$567,Y$17 + 1 + $H26*$H$28, Y$15)</f>
        <v>56071.141008905295</v>
      </c>
      <c r="Z26" s="327">
        <f>INDEX('Volume adjustments'!$J$527:$Y$567,Z$17 + 1 + $H26*$H$28, Z$15)</f>
        <v>59223.88435754802</v>
      </c>
      <c r="AA26" s="327">
        <f>INDEX('Volume adjustments'!$J$527:$Y$567,AA$17 + 1 + $H26*$H$28, AA$15)</f>
        <v>238899.39656076898</v>
      </c>
      <c r="AB26" s="327">
        <f>INDEX('Volume adjustments'!$J$527:$Y$567,AB$17 + 1 + $H26*$H$28, AB$15)</f>
        <v>17492</v>
      </c>
      <c r="AC26" s="327">
        <f>INDEX('Volume adjustments'!$J$527:$Y$567,AC$17 + 1 + $H26*$H$28, AC$15)</f>
        <v>77204.323067500765</v>
      </c>
      <c r="AD26" s="327">
        <f>INDEX('Volume adjustments'!$J$527:$Y$567,AD$17 + 1 + $H26*$H$28, AD$15)</f>
        <v>266788.5144549993</v>
      </c>
      <c r="AE26" s="327">
        <f>INDEX('Volume adjustments'!$J$527:$Y$567,AE$17 + 1 + $H26*$H$28, AE$15)</f>
        <v>165189.16431485064</v>
      </c>
      <c r="AF26" s="327">
        <f>INDEX('Volume adjustments'!$J$527:$Y$567,AF$17 + 1 + $H26*$H$28, AF$15)</f>
        <v>428228.99816264928</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4122.3911962046477</v>
      </c>
      <c r="T27" s="327">
        <f>INDEX('Volume adjustments'!$J$527:$Y$567,T$17 + 1 + $H27*$H$28, T$15)</f>
        <v>6375.0392072020459</v>
      </c>
      <c r="U27" s="327">
        <f>INDEX('Volume adjustments'!$J$527:$Y$567,U$17 + 1 + $H27*$H$28, U$15)</f>
        <v>3444.1310653212054</v>
      </c>
      <c r="V27" s="327">
        <f>INDEX('Volume adjustments'!$J$527:$Y$567,V$17 + 1 + $H27*$H$28, V$15)</f>
        <v>4091.5811667282387</v>
      </c>
      <c r="W27" s="327">
        <f>INDEX('Volume adjustments'!$J$527:$Y$567,W$17 + 1 + $H27*$H$28, W$15)</f>
        <v>0</v>
      </c>
      <c r="X27" s="327">
        <f>INDEX('Volume adjustments'!$J$527:$Y$567,X$17 + 1 + $H27*$H$28, X$15)</f>
        <v>250.19002889843236</v>
      </c>
      <c r="Y27" s="327">
        <f>INDEX('Volume adjustments'!$J$527:$Y$567,Y$17 + 1 + $H27*$H$28, Y$15)</f>
        <v>718.19301099782604</v>
      </c>
      <c r="Z27" s="327">
        <f>INDEX('Volume adjustments'!$J$527:$Y$567,Z$17 + 1 + $H27*$H$28, Z$15)</f>
        <v>758.42457343375474</v>
      </c>
      <c r="AA27" s="327">
        <f>INDEX('Volume adjustments'!$J$527:$Y$567,AA$17 + 1 + $H27*$H$28, AA$15)</f>
        <v>3051.7402830748429</v>
      </c>
      <c r="AB27" s="327">
        <f>INDEX('Volume adjustments'!$J$527:$Y$567,AB$17 + 1 + $H27*$H$28, AB$15)</f>
        <v>0</v>
      </c>
      <c r="AC27" s="327">
        <f>INDEX('Volume adjustments'!$J$527:$Y$567,AC$17 + 1 + $H27*$H$28, AC$15)</f>
        <v>546.00247076797791</v>
      </c>
      <c r="AD27" s="327">
        <f>INDEX('Volume adjustments'!$J$527:$Y$567,AD$17 + 1 + $H27*$H$28, AD$15)</f>
        <v>1620.238920815865</v>
      </c>
      <c r="AE27" s="327">
        <f>INDEX('Volume adjustments'!$J$527:$Y$567,AE$17 + 1 + $H27*$H$28, AE$15)</f>
        <v>998.20011259894522</v>
      </c>
      <c r="AF27" s="327">
        <f>INDEX('Volume adjustments'!$J$527:$Y$567,AF$17 + 1 + $H27*$H$28, AF$15)</f>
        <v>2605.8176170771317</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403.97556976089811</v>
      </c>
      <c r="S28" s="185">
        <f>INDEX('Volume adjustments'!$J$527:$Y$567,S$17 + 1 + $H28*$H$28, S$15)</f>
        <v>30527.714428434949</v>
      </c>
      <c r="T28" s="185">
        <f>INDEX('Volume adjustments'!$J$527:$Y$567,T$17 + 1 + $H28*$H$28, T$15)</f>
        <v>35028.51630270492</v>
      </c>
      <c r="U28" s="185">
        <f>INDEX('Volume adjustments'!$J$527:$Y$567,U$17 + 1 + $H28*$H$28, U$15)</f>
        <v>17530.06371112022</v>
      </c>
      <c r="V28" s="185">
        <f>INDEX('Volume adjustments'!$J$527:$Y$567,V$17 + 1 + $H28*$H$28, V$15)</f>
        <v>20648.484487978996</v>
      </c>
      <c r="W28" s="185">
        <f>INDEX('Volume adjustments'!$J$527:$Y$567,W$17 + 1 + $H28*$H$28, W$15)</f>
        <v>516.39954065761697</v>
      </c>
      <c r="X28" s="185">
        <f>INDEX('Volume adjustments'!$J$527:$Y$567,X$17 + 1 + $H28*$H$28, X$15)</f>
        <v>3784.2935906948592</v>
      </c>
      <c r="Y28" s="185">
        <f>INDEX('Volume adjustments'!$J$527:$Y$567,Y$17 + 1 + $H28*$H$28, Y$15)</f>
        <v>9587.2580199295408</v>
      </c>
      <c r="Z28" s="185">
        <f>INDEX('Volume adjustments'!$J$527:$Y$567,Z$17 + 1 + $H28*$H$28, Z$15)</f>
        <v>9986.1155418542785</v>
      </c>
      <c r="AA28" s="185">
        <f>INDEX('Volume adjustments'!$J$527:$Y$567,AA$17 + 1 + $H28*$H$28, AA$15)</f>
        <v>40889.599306863704</v>
      </c>
      <c r="AB28" s="185">
        <f>INDEX('Volume adjustments'!$J$527:$Y$567,AB$17 + 1 + $H28*$H$28, AB$15)</f>
        <v>350.06282748865004</v>
      </c>
      <c r="AC28" s="185">
        <f>INDEX('Volume adjustments'!$J$527:$Y$567,AC$17 + 1 + $H28*$H$28, AC$15)</f>
        <v>13032.538405314544</v>
      </c>
      <c r="AD28" s="185">
        <f>INDEX('Volume adjustments'!$J$527:$Y$567,AD$17 + 1 + $H28*$H$28, AD$15)</f>
        <v>39858.387845214696</v>
      </c>
      <c r="AE28" s="185">
        <f>INDEX('Volume adjustments'!$J$527:$Y$567,AE$17 + 1 + $H28*$H$28, AE$15)</f>
        <v>27231.700589482065</v>
      </c>
      <c r="AF28" s="185">
        <f>INDEX('Volume adjustments'!$J$527:$Y$567,AF$17 + 1 + $H28*$H$28, AF$15)</f>
        <v>72657.055332500036</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5028.085</v>
      </c>
      <c r="AK28" s="185">
        <f>INDEX('Volume adjustments'!$J$527:$Y$567,AK$17 + 1 + $H28*$H$28, AK$15)</f>
        <v>0</v>
      </c>
      <c r="AL28" s="185">
        <f>INDEX('Volume adjustments'!$J$527:$Y$567,AL$17 + 1 + $H28*$H$28, AL$15)</f>
        <v>1512.566</v>
      </c>
      <c r="AM28" s="185">
        <f>INDEX('Volume adjustments'!$J$527:$Y$567,AM$17 + 1 + $H28*$H$28, AM$15)</f>
        <v>0</v>
      </c>
      <c r="AN28" s="185">
        <f>INDEX('Volume adjustments'!$J$527:$Y$567,AN$17 + 1 + $H28*$H$28, AN$15)</f>
        <v>8507.3123333333333</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3104.7715693071327</v>
      </c>
      <c r="K33" s="183">
        <f>INDEX('Volume adjustments'!$J$571:$Y$611,K$17 + 1 + $H33*$H$39, K$15)</f>
        <v>0</v>
      </c>
      <c r="L33" s="183">
        <f>INDEX('Volume adjustments'!$J$571:$Y$611,L$17 + 1 + $H33*$H$39, L$15)</f>
        <v>0</v>
      </c>
      <c r="M33" s="183">
        <f>INDEX('Volume adjustments'!$J$571:$Y$611,M$17 + 1 + $H33*$H$39, M$15)</f>
        <v>5.5761054990518817</v>
      </c>
      <c r="N33" s="183">
        <f>INDEX('Volume adjustments'!$J$571:$Y$611,N$17 + 1 + $H33*$H$39, N$15)</f>
        <v>22.296153193305237</v>
      </c>
      <c r="O33" s="183">
        <f>INDEX('Volume adjustments'!$J$571:$Y$611,O$17 + 1 + $H33*$H$39, O$15)</f>
        <v>21.96009487118571</v>
      </c>
      <c r="P33" s="183">
        <f>INDEX('Volume adjustments'!$J$571:$Y$611,P$17 + 1 + $H33*$H$39, P$15)</f>
        <v>72.902742189018127</v>
      </c>
      <c r="Q33" s="183">
        <f>INDEX('Volume adjustments'!$J$571:$Y$611,Q$17 + 1 + $H33*$H$39, Q$15)</f>
        <v>0</v>
      </c>
      <c r="R33" s="183">
        <f>INDEX('Volume adjustments'!$J$571:$Y$611,R$17 + 1 + $H33*$H$39, R$15)</f>
        <v>0</v>
      </c>
      <c r="S33" s="183">
        <f>INDEX('Volume adjustments'!$J$571:$Y$611,S$17 + 1 + $H33*$H$39, S$15)</f>
        <v>73.452430891259539</v>
      </c>
      <c r="T33" s="183">
        <f>INDEX('Volume adjustments'!$J$571:$Y$611,T$17 + 1 + $H33*$H$39, T$15)</f>
        <v>84.16860076288593</v>
      </c>
      <c r="U33" s="183">
        <f>INDEX('Volume adjustments'!$J$571:$Y$611,U$17 + 1 + $H33*$H$39, U$15)</f>
        <v>41.98974924494626</v>
      </c>
      <c r="V33" s="183">
        <f>INDEX('Volume adjustments'!$J$571:$Y$611,V$17 + 1 + $H33*$H$39, V$15)</f>
        <v>49.832704315520026</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0.73399341682191777</v>
      </c>
      <c r="AH33" s="183">
        <f>INDEX('Volume adjustments'!$J$571:$Y$611,AH$17 + 1 + $H33*$H$39, AH$15)</f>
        <v>2.1464388526759564</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15000</v>
      </c>
      <c r="K34" s="327">
        <f>INDEX('Volume adjustments'!$J$571:$Y$611,K$17 + 1 + $H34*$H$39, K$15)</f>
        <v>0</v>
      </c>
      <c r="L34" s="327">
        <f>INDEX('Volume adjustments'!$J$571:$Y$611,L$17 + 1 + $H34*$H$39, L$15)</f>
        <v>0</v>
      </c>
      <c r="M34" s="327">
        <f>INDEX('Volume adjustments'!$J$571:$Y$611,M$17 + 1 + $H34*$H$39, M$15)</f>
        <v>48.252893814537011</v>
      </c>
      <c r="N34" s="327">
        <f>INDEX('Volume adjustments'!$J$571:$Y$611,N$17 + 1 + $H34*$H$39, N$15)</f>
        <v>192.94002107602481</v>
      </c>
      <c r="O34" s="327">
        <f>INDEX('Volume adjustments'!$J$571:$Y$611,O$17 + 1 + $H34*$H$39, O$15)</f>
        <v>190.03193647549455</v>
      </c>
      <c r="P34" s="327">
        <f>INDEX('Volume adjustments'!$J$571:$Y$611,P$17 + 1 + $H34*$H$39, P$15)</f>
        <v>630.86472776266396</v>
      </c>
      <c r="Q34" s="327">
        <f>INDEX('Volume adjustments'!$J$571:$Y$611,Q$17 + 1 + $H34*$H$39, Q$15)</f>
        <v>0</v>
      </c>
      <c r="R34" s="327">
        <f>INDEX('Volume adjustments'!$J$571:$Y$611,R$17 + 1 + $H34*$H$39, R$15)</f>
        <v>0</v>
      </c>
      <c r="S34" s="327">
        <f>INDEX('Volume adjustments'!$J$571:$Y$611,S$17 + 1 + $H34*$H$39, S$15)</f>
        <v>389.54659767570047</v>
      </c>
      <c r="T34" s="327">
        <f>INDEX('Volume adjustments'!$J$571:$Y$611,T$17 + 1 + $H34*$H$39, T$15)</f>
        <v>446.37858353314402</v>
      </c>
      <c r="U34" s="327">
        <f>INDEX('Volume adjustments'!$J$571:$Y$611,U$17 + 1 + $H34*$H$39, U$15)</f>
        <v>222.68785058781523</v>
      </c>
      <c r="V34" s="327">
        <f>INDEX('Volume adjustments'!$J$571:$Y$611,V$17 + 1 + $H34*$H$39, V$15)</f>
        <v>264.28206913707425</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95.507309691314106</v>
      </c>
      <c r="AH34" s="327">
        <f>INDEX('Volume adjustments'!$J$571:$Y$611,AH$17 + 1 + $H34*$H$39, AH$15)</f>
        <v>18.459141932263655</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17730.529512335121</v>
      </c>
      <c r="K35" s="327">
        <f>INDEX('Volume adjustments'!$J$571:$Y$611,K$17 + 1 + $H35*$H$39, K$15)</f>
        <v>0</v>
      </c>
      <c r="L35" s="327">
        <f>INDEX('Volume adjustments'!$J$571:$Y$611,L$17 + 1 + $H35*$H$39, L$15)</f>
        <v>0</v>
      </c>
      <c r="M35" s="327">
        <f>INDEX('Volume adjustments'!$J$571:$Y$611,M$17 + 1 + $H35*$H$39, M$15)</f>
        <v>33.293413215096088</v>
      </c>
      <c r="N35" s="327">
        <f>INDEX('Volume adjustments'!$J$571:$Y$611,N$17 + 1 + $H35*$H$39, N$15)</f>
        <v>133.12428208146582</v>
      </c>
      <c r="O35" s="327">
        <f>INDEX('Volume adjustments'!$J$571:$Y$611,O$17 + 1 + $H35*$H$39, O$15)</f>
        <v>131.11776900803139</v>
      </c>
      <c r="P35" s="327">
        <f>INDEX('Volume adjustments'!$J$571:$Y$611,P$17 + 1 + $H35*$H$39, P$15)</f>
        <v>435.28249611225942</v>
      </c>
      <c r="Q35" s="327">
        <f>INDEX('Volume adjustments'!$J$571:$Y$611,Q$17 + 1 + $H35*$H$39, Q$15)</f>
        <v>0</v>
      </c>
      <c r="R35" s="327">
        <f>INDEX('Volume adjustments'!$J$571:$Y$611,R$17 + 1 + $H35*$H$39, R$15)</f>
        <v>0</v>
      </c>
      <c r="S35" s="327">
        <f>INDEX('Volume adjustments'!$J$571:$Y$611,S$17 + 1 + $H35*$H$39, S$15)</f>
        <v>327.37291469060045</v>
      </c>
      <c r="T35" s="327">
        <f>INDEX('Volume adjustments'!$J$571:$Y$611,T$17 + 1 + $H35*$H$39, T$15)</f>
        <v>375.13421710940696</v>
      </c>
      <c r="U35" s="327">
        <f>INDEX('Volume adjustments'!$J$571:$Y$611,U$17 + 1 + $H35*$H$39, U$15)</f>
        <v>187.14570002177064</v>
      </c>
      <c r="V35" s="327">
        <f>INDEX('Volume adjustments'!$J$571:$Y$611,V$17 + 1 + $H35*$H$39, V$15)</f>
        <v>222.10126282733989</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125.24272941650391</v>
      </c>
      <c r="AH35" s="327">
        <f>INDEX('Volume adjustments'!$J$571:$Y$611,AH$17 + 1 + $H35*$H$39, AH$15)</f>
        <v>7.8144192150603899</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12005.484517304189</v>
      </c>
      <c r="K36" s="327">
        <f>INDEX('Volume adjustments'!$J$571:$Y$611,K$17 + 1 + $H36*$H$39, K$15)</f>
        <v>0</v>
      </c>
      <c r="L36" s="327">
        <f>INDEX('Volume adjustments'!$J$571:$Y$611,L$17 + 1 + $H36*$H$39, L$15)</f>
        <v>0</v>
      </c>
      <c r="M36" s="327">
        <f>INDEX('Volume adjustments'!$J$571:$Y$611,M$17 + 1 + $H36*$H$39, M$15)</f>
        <v>118.35077287258133</v>
      </c>
      <c r="N36" s="327">
        <f>INDEX('Volume adjustments'!$J$571:$Y$611,N$17 + 1 + $H36*$H$39, N$15)</f>
        <v>89.180892462943675</v>
      </c>
      <c r="O36" s="327">
        <f>INDEX('Volume adjustments'!$J$571:$Y$611,O$17 + 1 + $H36*$H$39, O$15)</f>
        <v>37.235400478018647</v>
      </c>
      <c r="P36" s="327">
        <f>INDEX('Volume adjustments'!$J$571:$Y$611,P$17 + 1 + $H36*$H$39, P$15)</f>
        <v>37.603152765691306</v>
      </c>
      <c r="Q36" s="327">
        <f>INDEX('Volume adjustments'!$J$571:$Y$611,Q$17 + 1 + $H36*$H$39, Q$15)</f>
        <v>0</v>
      </c>
      <c r="R36" s="327">
        <f>INDEX('Volume adjustments'!$J$571:$Y$611,R$17 + 1 + $H36*$H$39, R$15)</f>
        <v>0</v>
      </c>
      <c r="S36" s="327">
        <f>INDEX('Volume adjustments'!$J$571:$Y$611,S$17 + 1 + $H36*$H$39, S$15)</f>
        <v>17.229783943707815</v>
      </c>
      <c r="T36" s="327">
        <f>INDEX('Volume adjustments'!$J$571:$Y$611,T$17 + 1 + $H36*$H$39, T$15)</f>
        <v>10.626491112489846</v>
      </c>
      <c r="U36" s="327">
        <f>INDEX('Volume adjustments'!$J$571:$Y$611,U$17 + 1 + $H36*$H$39, U$15)</f>
        <v>3.5334176209431258</v>
      </c>
      <c r="V36" s="327">
        <f>INDEX('Volume adjustments'!$J$571:$Y$611,V$17 + 1 + $H36*$H$39, V$15)</f>
        <v>2.2346242627499224</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934.14612598916619</v>
      </c>
      <c r="T37" s="327">
        <f>INDEX('Volume adjustments'!$J$571:$Y$611,T$17 + 1 + $H37*$H$39, T$15)</f>
        <v>1444.6028760976428</v>
      </c>
      <c r="U37" s="327">
        <f>INDEX('Volume adjustments'!$J$571:$Y$611,U$17 + 1 + $H37*$H$39, U$15)</f>
        <v>780.45035974044094</v>
      </c>
      <c r="V37" s="327">
        <f>INDEX('Volume adjustments'!$J$571:$Y$611,V$17 + 1 + $H37*$H$39, V$15)</f>
        <v>927.16448152429894</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8.8686231729334022</v>
      </c>
      <c r="T38" s="327">
        <f>INDEX('Volume adjustments'!$J$571:$Y$611,T$17 + 1 + $H38*$H$39, T$15)</f>
        <v>13.714812047290316</v>
      </c>
      <c r="U38" s="327">
        <f>INDEX('Volume adjustments'!$J$571:$Y$611,U$17 + 1 + $H38*$H$39, U$15)</f>
        <v>7.4094619173088097</v>
      </c>
      <c r="V38" s="327">
        <f>INDEX('Volume adjustments'!$J$571:$Y$611,V$17 + 1 + $H38*$H$39, V$15)</f>
        <v>8.8023406372961226</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209.88117547626695</v>
      </c>
      <c r="T39" s="185">
        <f>INDEX('Volume adjustments'!$J$571:$Y$611,T$17 + 1 + $H39*$H$39, T$15)</f>
        <v>240.50129658008652</v>
      </c>
      <c r="U39" s="185">
        <f>INDEX('Volume adjustments'!$J$571:$Y$611,U$17 + 1 + $H39*$H$39, U$15)</f>
        <v>119.98048019036628</v>
      </c>
      <c r="V39" s="185">
        <f>INDEX('Volume adjustments'!$J$571:$Y$611,V$17 + 1 + $H39*$H$39, V$15)</f>
        <v>142.39074775328021</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7747.1035507174101</v>
      </c>
      <c r="K44" s="183">
        <f>INDEX('Volume adjustments'!$J$615:$Y$655,K$17 + 1 + $H44*$H$50, K$15)</f>
        <v>0</v>
      </c>
      <c r="L44" s="183">
        <f>INDEX('Volume adjustments'!$J$615:$Y$655,L$17 + 1 + $H44*$H$50, L$15)</f>
        <v>0</v>
      </c>
      <c r="M44" s="183">
        <f>INDEX('Volume adjustments'!$J$615:$Y$655,M$17 + 1 + $H44*$H$50, M$15)</f>
        <v>62.600918288025028</v>
      </c>
      <c r="N44" s="183">
        <f>INDEX('Volume adjustments'!$J$615:$Y$655,N$17 + 1 + $H44*$H$50, N$15)</f>
        <v>250.31084229462903</v>
      </c>
      <c r="O44" s="183">
        <f>INDEX('Volume adjustments'!$J$615:$Y$655,O$17 + 1 + $H44*$H$50, O$15)</f>
        <v>246.538037141177</v>
      </c>
      <c r="P44" s="183">
        <f>INDEX('Volume adjustments'!$J$615:$Y$655,P$17 + 1 + $H44*$H$50, P$15)</f>
        <v>818.45270099779646</v>
      </c>
      <c r="Q44" s="183">
        <f>INDEX('Volume adjustments'!$J$615:$Y$655,Q$17 + 1 + $H44*$H$50, Q$15)</f>
        <v>0</v>
      </c>
      <c r="R44" s="183">
        <f>INDEX('Volume adjustments'!$J$615:$Y$655,R$17 + 1 + $H44*$H$50, R$15)</f>
        <v>0</v>
      </c>
      <c r="S44" s="183">
        <f>INDEX('Volume adjustments'!$J$615:$Y$655,S$17 + 1 + $H44*$H$50, S$15)</f>
        <v>1451.8140598942387</v>
      </c>
      <c r="T44" s="183">
        <f>INDEX('Volume adjustments'!$J$615:$Y$655,T$17 + 1 + $H44*$H$50, T$15)</f>
        <v>1663.6230619798803</v>
      </c>
      <c r="U44" s="183">
        <f>INDEX('Volume adjustments'!$J$615:$Y$655,U$17 + 1 + $H44*$H$50, U$15)</f>
        <v>829.94269332617216</v>
      </c>
      <c r="V44" s="183">
        <f>INDEX('Volume adjustments'!$J$615:$Y$655,V$17 + 1 + $H44*$H$50, V$15)</f>
        <v>984.96155797661004</v>
      </c>
      <c r="W44" s="183">
        <f>INDEX('Volume adjustments'!$J$615:$Y$655,W$17 + 1 + $H44*$H$50, W$15)</f>
        <v>0</v>
      </c>
      <c r="X44" s="183">
        <f>INDEX('Volume adjustments'!$J$615:$Y$655,X$17 + 1 + $H44*$H$50, X$15)</f>
        <v>48.313421745318465</v>
      </c>
      <c r="Y44" s="183">
        <f>INDEX('Volume adjustments'!$J$615:$Y$655,Y$17 + 1 + $H44*$H$50, Y$15)</f>
        <v>118.68942015965906</v>
      </c>
      <c r="Z44" s="183">
        <f>INDEX('Volume adjustments'!$J$615:$Y$655,Z$17 + 1 + $H44*$H$50, Z$15)</f>
        <v>121.8313220207025</v>
      </c>
      <c r="AA44" s="183">
        <f>INDEX('Volume adjustments'!$J$615:$Y$655,AA$17 + 1 + $H44*$H$50, AA$15)</f>
        <v>501.28718151812768</v>
      </c>
      <c r="AB44" s="183">
        <f>INDEX('Volume adjustments'!$J$615:$Y$655,AB$17 + 1 + $H44*$H$50, AB$15)</f>
        <v>0</v>
      </c>
      <c r="AC44" s="183">
        <f>INDEX('Volume adjustments'!$J$615:$Y$655,AC$17 + 1 + $H44*$H$50, AC$15)</f>
        <v>146.87908234745527</v>
      </c>
      <c r="AD44" s="183">
        <f>INDEX('Volume adjustments'!$J$615:$Y$655,AD$17 + 1 + $H44*$H$50, AD$15)</f>
        <v>446.21074316680614</v>
      </c>
      <c r="AE44" s="183">
        <f>INDEX('Volume adjustments'!$J$615:$Y$655,AE$17 + 1 + $H44*$H$50, AE$15)</f>
        <v>304.12522125931753</v>
      </c>
      <c r="AF44" s="183">
        <f>INDEX('Volume adjustments'!$J$615:$Y$655,AF$17 + 1 + $H44*$H$50, AF$15)</f>
        <v>812.94688110452205</v>
      </c>
      <c r="AG44" s="183">
        <f>INDEX('Volume adjustments'!$J$615:$Y$655,AG$17 + 1 + $H44*$H$50, AG$15)</f>
        <v>0.13200000000000001</v>
      </c>
      <c r="AH44" s="183">
        <f>INDEX('Volume adjustments'!$J$615:$Y$655,AH$17 + 1 + $H44*$H$50, AH$15)</f>
        <v>1.7741750535850453</v>
      </c>
      <c r="AI44" s="183">
        <f>INDEX('Volume adjustments'!$J$615:$Y$655,AI$17 + 1 + $H44*$H$50, AI$15)</f>
        <v>0</v>
      </c>
      <c r="AJ44" s="183">
        <f>INDEX('Volume adjustments'!$J$615:$Y$655,AJ$17 + 1 + $H44*$H$50, AJ$15)</f>
        <v>11.732409609516749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0.39769717966413543</v>
      </c>
      <c r="AO44" s="183">
        <f>INDEX('Volume adjustments'!$J$615:$Y$655,AO$17 + 1 + $H44*$H$50, AO$15)</f>
        <v>0</v>
      </c>
    </row>
    <row r="45" spans="1:43" x14ac:dyDescent="0.25">
      <c r="A45" s="309"/>
      <c r="E45" s="23"/>
      <c r="F45" s="62" t="s">
        <v>248</v>
      </c>
      <c r="G45" s="62" t="s">
        <v>207</v>
      </c>
      <c r="H45" s="363">
        <v>1</v>
      </c>
      <c r="J45" s="327">
        <f>INDEX('Volume adjustments'!$J$615:$Y$655,J$17 + 1 + $H45*$H$50, J$15)</f>
        <v>45954.58230346936</v>
      </c>
      <c r="K45" s="327">
        <f>INDEX('Volume adjustments'!$J$615:$Y$655,K$17 + 1 + $H45*$H$50, K$15)</f>
        <v>0</v>
      </c>
      <c r="L45" s="327">
        <f>INDEX('Volume adjustments'!$J$615:$Y$655,L$17 + 1 + $H45*$H$50, L$15)</f>
        <v>0</v>
      </c>
      <c r="M45" s="327">
        <f>INDEX('Volume adjustments'!$J$615:$Y$655,M$17 + 1 + $H45*$H$50, M$15)</f>
        <v>357.93928838705375</v>
      </c>
      <c r="N45" s="327">
        <f>INDEX('Volume adjustments'!$J$615:$Y$655,N$17 + 1 + $H45*$H$50, N$15)</f>
        <v>1431.2263656305254</v>
      </c>
      <c r="O45" s="327">
        <f>INDEX('Volume adjustments'!$J$615:$Y$655,O$17 + 1 + $H45*$H$50, O$15)</f>
        <v>1409.6542349209356</v>
      </c>
      <c r="P45" s="327">
        <f>INDEX('Volume adjustments'!$J$615:$Y$655,P$17 + 1 + $H45*$H$50, P$15)</f>
        <v>4679.7456872074854</v>
      </c>
      <c r="Q45" s="327">
        <f>INDEX('Volume adjustments'!$J$615:$Y$655,Q$17 + 1 + $H45*$H$50, Q$15)</f>
        <v>0</v>
      </c>
      <c r="R45" s="327">
        <f>INDEX('Volume adjustments'!$J$615:$Y$655,R$17 + 1 + $H45*$H$50, R$15)</f>
        <v>0</v>
      </c>
      <c r="S45" s="327">
        <f>INDEX('Volume adjustments'!$J$615:$Y$655,S$17 + 1 + $H45*$H$50, S$15)</f>
        <v>9815.8632449714642</v>
      </c>
      <c r="T45" s="327">
        <f>INDEX('Volume adjustments'!$J$615:$Y$655,T$17 + 1 + $H45*$H$50, T$15)</f>
        <v>11247.92555650328</v>
      </c>
      <c r="U45" s="327">
        <f>INDEX('Volume adjustments'!$J$615:$Y$655,U$17 + 1 + $H45*$H$50, U$15)</f>
        <v>5611.3273757980123</v>
      </c>
      <c r="V45" s="327">
        <f>INDEX('Volume adjustments'!$J$615:$Y$655,V$17 + 1 + $H45*$H$50, V$15)</f>
        <v>6659.425763762576</v>
      </c>
      <c r="W45" s="327">
        <f>INDEX('Volume adjustments'!$J$615:$Y$655,W$17 + 1 + $H45*$H$50, W$15)</f>
        <v>0</v>
      </c>
      <c r="X45" s="327">
        <f>INDEX('Volume adjustments'!$J$615:$Y$655,X$17 + 1 + $H45*$H$50, X$15)</f>
        <v>127.52797330595335</v>
      </c>
      <c r="Y45" s="327">
        <f>INDEX('Volume adjustments'!$J$615:$Y$655,Y$17 + 1 + $H45*$H$50, Y$15)</f>
        <v>313.2922624609335</v>
      </c>
      <c r="Z45" s="327">
        <f>INDEX('Volume adjustments'!$J$615:$Y$655,Z$17 + 1 + $H45*$H$50, Z$15)</f>
        <v>321.58561785143417</v>
      </c>
      <c r="AA45" s="327">
        <f>INDEX('Volume adjustments'!$J$615:$Y$655,AA$17 + 1 + $H45*$H$50, AA$15)</f>
        <v>1323.196246381679</v>
      </c>
      <c r="AB45" s="327">
        <f>INDEX('Volume adjustments'!$J$615:$Y$655,AB$17 + 1 + $H45*$H$50, AB$15)</f>
        <v>0</v>
      </c>
      <c r="AC45" s="327">
        <f>INDEX('Volume adjustments'!$J$615:$Y$655,AC$17 + 1 + $H45*$H$50, AC$15)</f>
        <v>1039.8572599648592</v>
      </c>
      <c r="AD45" s="327">
        <f>INDEX('Volume adjustments'!$J$615:$Y$655,AD$17 + 1 + $H45*$H$50, AD$15)</f>
        <v>3159.0303625311112</v>
      </c>
      <c r="AE45" s="327">
        <f>INDEX('Volume adjustments'!$J$615:$Y$655,AE$17 + 1 + $H45*$H$50, AE$15)</f>
        <v>2153.109988233798</v>
      </c>
      <c r="AF45" s="327">
        <f>INDEX('Volume adjustments'!$J$615:$Y$655,AF$17 + 1 + $H45*$H$50, AF$15)</f>
        <v>5755.405758068262</v>
      </c>
      <c r="AG45" s="327">
        <f>INDEX('Volume adjustments'!$J$615:$Y$655,AG$17 + 1 + $H45*$H$50, AG$15)</f>
        <v>527.53641222671354</v>
      </c>
      <c r="AH45" s="327">
        <f>INDEX('Volume adjustments'!$J$615:$Y$655,AH$17 + 1 + $H45*$H$50, AH$15)</f>
        <v>16.544807976109006</v>
      </c>
      <c r="AI45" s="327">
        <f>INDEX('Volume adjustments'!$J$615:$Y$655,AI$17 + 1 + $H45*$H$50, AI$15)</f>
        <v>0</v>
      </c>
      <c r="AJ45" s="327">
        <f>INDEX('Volume adjustments'!$J$615:$Y$655,AJ$17 + 1 + $H45*$H$50, AJ$15)</f>
        <v>99.563874990349021</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4.0015506329739541</v>
      </c>
      <c r="AO45" s="327">
        <f>INDEX('Volume adjustments'!$J$615:$Y$655,AO$17 + 1 + $H45*$H$50, AO$15)</f>
        <v>0</v>
      </c>
    </row>
    <row r="46" spans="1:43" x14ac:dyDescent="0.25">
      <c r="A46" s="309"/>
      <c r="E46" s="23"/>
      <c r="F46" s="62" t="s">
        <v>249</v>
      </c>
      <c r="G46" s="62" t="s">
        <v>207</v>
      </c>
      <c r="H46" s="363">
        <v>2</v>
      </c>
      <c r="J46" s="327">
        <f>INDEX('Volume adjustments'!$J$615:$Y$655,J$17 + 1 + $H46*$H$50, J$15)</f>
        <v>47571.30793555385</v>
      </c>
      <c r="K46" s="327">
        <f>INDEX('Volume adjustments'!$J$615:$Y$655,K$17 + 1 + $H46*$H$50, K$15)</f>
        <v>0</v>
      </c>
      <c r="L46" s="327">
        <f>INDEX('Volume adjustments'!$J$615:$Y$655,L$17 + 1 + $H46*$H$50, L$15)</f>
        <v>0</v>
      </c>
      <c r="M46" s="327">
        <f>INDEX('Volume adjustments'!$J$615:$Y$655,M$17 + 1 + $H46*$H$50, M$15)</f>
        <v>241.92172753474799</v>
      </c>
      <c r="N46" s="327">
        <f>INDEX('Volume adjustments'!$J$615:$Y$655,N$17 + 1 + $H46*$H$50, N$15)</f>
        <v>967.32816458026696</v>
      </c>
      <c r="O46" s="327">
        <f>INDEX('Volume adjustments'!$J$615:$Y$655,O$17 + 1 + $H46*$H$50, O$15)</f>
        <v>952.74813020799627</v>
      </c>
      <c r="P46" s="327">
        <f>INDEX('Volume adjustments'!$J$615:$Y$655,P$17 + 1 + $H46*$H$50, P$15)</f>
        <v>3162.9167230402004</v>
      </c>
      <c r="Q46" s="327">
        <f>INDEX('Volume adjustments'!$J$615:$Y$655,Q$17 + 1 + $H46*$H$50, Q$15)</f>
        <v>0</v>
      </c>
      <c r="R46" s="327">
        <f>INDEX('Volume adjustments'!$J$615:$Y$655,R$17 + 1 + $H46*$H$50, R$15)</f>
        <v>0</v>
      </c>
      <c r="S46" s="327">
        <f>INDEX('Volume adjustments'!$J$615:$Y$655,S$17 + 1 + $H46*$H$50, S$15)</f>
        <v>10004.542968283457</v>
      </c>
      <c r="T46" s="327">
        <f>INDEX('Volume adjustments'!$J$615:$Y$655,T$17 + 1 + $H46*$H$50, T$15)</f>
        <v>11464.132264855918</v>
      </c>
      <c r="U46" s="327">
        <f>INDEX('Volume adjustments'!$J$615:$Y$655,U$17 + 1 + $H46*$H$50, U$15)</f>
        <v>5719.18785329814</v>
      </c>
      <c r="V46" s="327">
        <f>INDEX('Volume adjustments'!$J$615:$Y$655,V$17 + 1 + $H46*$H$50, V$15)</f>
        <v>6787.4327030572085</v>
      </c>
      <c r="W46" s="327">
        <f>INDEX('Volume adjustments'!$J$615:$Y$655,W$17 + 1 + $H46*$H$50, W$15)</f>
        <v>0</v>
      </c>
      <c r="X46" s="327">
        <f>INDEX('Volume adjustments'!$J$615:$Y$655,X$17 + 1 + $H46*$H$50, X$15)</f>
        <v>165.80306831483608</v>
      </c>
      <c r="Y46" s="327">
        <f>INDEX('Volume adjustments'!$J$615:$Y$655,Y$17 + 1 + $H46*$H$50, Y$15)</f>
        <v>407.32097475350361</v>
      </c>
      <c r="Z46" s="327">
        <f>INDEX('Volume adjustments'!$J$615:$Y$655,Z$17 + 1 + $H46*$H$50, Z$15)</f>
        <v>418.10342298602961</v>
      </c>
      <c r="AA46" s="327">
        <f>INDEX('Volume adjustments'!$J$615:$Y$655,AA$17 + 1 + $H46*$H$50, AA$15)</f>
        <v>1720.3284263478095</v>
      </c>
      <c r="AB46" s="327">
        <f>INDEX('Volume adjustments'!$J$615:$Y$655,AB$17 + 1 + $H46*$H$50, AB$15)</f>
        <v>0</v>
      </c>
      <c r="AC46" s="327">
        <f>INDEX('Volume adjustments'!$J$615:$Y$655,AC$17 + 1 + $H46*$H$50, AC$15)</f>
        <v>1301.228438799239</v>
      </c>
      <c r="AD46" s="327">
        <f>INDEX('Volume adjustments'!$J$615:$Y$655,AD$17 + 1 + $H46*$H$50, AD$15)</f>
        <v>3953.0619297639619</v>
      </c>
      <c r="AE46" s="327">
        <f>INDEX('Volume adjustments'!$J$615:$Y$655,AE$17 + 1 + $H46*$H$50, AE$15)</f>
        <v>2694.3005125984241</v>
      </c>
      <c r="AF46" s="327">
        <f>INDEX('Volume adjustments'!$J$615:$Y$655,AF$17 + 1 + $H46*$H$50, AF$15)</f>
        <v>7202.0439127197142</v>
      </c>
      <c r="AG46" s="327">
        <f>INDEX('Volume adjustments'!$J$615:$Y$655,AG$17 + 1 + $H46*$H$50, AG$15)</f>
        <v>681.21033246111506</v>
      </c>
      <c r="AH46" s="327">
        <f>INDEX('Volume adjustments'!$J$615:$Y$655,AH$17 + 1 + $H46*$H$50, AH$15)</f>
        <v>7.0090169703059519</v>
      </c>
      <c r="AI46" s="327">
        <f>INDEX('Volume adjustments'!$J$615:$Y$655,AI$17 + 1 + $H46*$H$50, AI$15)</f>
        <v>0</v>
      </c>
      <c r="AJ46" s="327">
        <f>INDEX('Volume adjustments'!$J$615:$Y$655,AJ$17 + 1 + $H46*$H$50, AJ$15)</f>
        <v>477.82921540013433</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3.835152187361909</v>
      </c>
      <c r="AO46" s="327">
        <f>INDEX('Volume adjustments'!$J$615:$Y$655,AO$17 + 1 + $H46*$H$50, AO$15)</f>
        <v>0</v>
      </c>
    </row>
    <row r="47" spans="1:43" x14ac:dyDescent="0.25">
      <c r="A47" s="309"/>
      <c r="E47" s="23"/>
      <c r="F47" s="62" t="s">
        <v>212</v>
      </c>
      <c r="G47" s="62" t="s">
        <v>212</v>
      </c>
      <c r="H47" s="363">
        <v>3</v>
      </c>
      <c r="J47" s="327">
        <f>INDEX('Volume adjustments'!$J$615:$Y$655,J$17 + 1 + $H47*$H$50, J$15)</f>
        <v>41377.422586520945</v>
      </c>
      <c r="K47" s="327">
        <f>INDEX('Volume adjustments'!$J$615:$Y$655,K$17 + 1 + $H47*$H$50, K$15)</f>
        <v>0</v>
      </c>
      <c r="L47" s="327">
        <f>INDEX('Volume adjustments'!$J$615:$Y$655,L$17 + 1 + $H47*$H$50, L$15)</f>
        <v>0</v>
      </c>
      <c r="M47" s="327">
        <f>INDEX('Volume adjustments'!$J$615:$Y$655,M$17 + 1 + $H47*$H$50, M$15)</f>
        <v>402.13572727686557</v>
      </c>
      <c r="N47" s="327">
        <f>INDEX('Volume adjustments'!$J$615:$Y$655,N$17 + 1 + $H47*$H$50, N$15)</f>
        <v>303.02145207278352</v>
      </c>
      <c r="O47" s="327">
        <f>INDEX('Volume adjustments'!$J$615:$Y$655,O$17 + 1 + $H47*$H$50, O$15)</f>
        <v>126.51953585292027</v>
      </c>
      <c r="P47" s="327">
        <f>INDEX('Volume adjustments'!$J$615:$Y$655,P$17 + 1 + $H47*$H$50, P$15)</f>
        <v>127.76909536209384</v>
      </c>
      <c r="Q47" s="327">
        <f>INDEX('Volume adjustments'!$J$615:$Y$655,Q$17 + 1 + $H47*$H$50, Q$15)</f>
        <v>0</v>
      </c>
      <c r="R47" s="327">
        <f>INDEX('Volume adjustments'!$J$615:$Y$655,R$17 + 1 + $H47*$H$50, R$15)</f>
        <v>0</v>
      </c>
      <c r="S47" s="327">
        <f>INDEX('Volume adjustments'!$J$615:$Y$655,S$17 + 1 + $H47*$H$50, S$15)</f>
        <v>168.96570716664996</v>
      </c>
      <c r="T47" s="327">
        <f>INDEX('Volume adjustments'!$J$615:$Y$655,T$17 + 1 + $H47*$H$50, T$15)</f>
        <v>104.20981431851762</v>
      </c>
      <c r="U47" s="327">
        <f>INDEX('Volume adjustments'!$J$615:$Y$655,U$17 + 1 + $H47*$H$50, U$15)</f>
        <v>34.650835378338364</v>
      </c>
      <c r="V47" s="327">
        <f>INDEX('Volume adjustments'!$J$615:$Y$655,V$17 + 1 + $H47*$H$50, V$15)</f>
        <v>21.914080294963995</v>
      </c>
      <c r="W47" s="327">
        <f>INDEX('Volume adjustments'!$J$615:$Y$655,W$17 + 1 + $H47*$H$50, W$15)</f>
        <v>0</v>
      </c>
      <c r="X47" s="327">
        <f>INDEX('Volume adjustments'!$J$615:$Y$655,X$17 + 1 + $H47*$H$50, X$15)</f>
        <v>1.8822608522728477</v>
      </c>
      <c r="Y47" s="327">
        <f>INDEX('Volume adjustments'!$J$615:$Y$655,Y$17 + 1 + $H47*$H$50, Y$15)</f>
        <v>2.4918566964748492</v>
      </c>
      <c r="Z47" s="327">
        <f>INDEX('Volume adjustments'!$J$615:$Y$655,Z$17 + 1 + $H47*$H$50, Z$15)</f>
        <v>1.6630202416387942</v>
      </c>
      <c r="AA47" s="327">
        <f>INDEX('Volume adjustments'!$J$615:$Y$655,AA$17 + 1 + $H47*$H$50, AA$15)</f>
        <v>3.1709678562437462</v>
      </c>
      <c r="AB47" s="327">
        <f>INDEX('Volume adjustments'!$J$615:$Y$655,AB$17 + 1 + $H47*$H$50, AB$15)</f>
        <v>0</v>
      </c>
      <c r="AC47" s="327">
        <f>INDEX('Volume adjustments'!$J$615:$Y$655,AC$17 + 1 + $H47*$H$50, AC$15)</f>
        <v>3.8018947996522301</v>
      </c>
      <c r="AD47" s="327">
        <f>INDEX('Volume adjustments'!$J$615:$Y$655,AD$17 + 1 + $H47*$H$50, AD$15)</f>
        <v>3.2921902221164365</v>
      </c>
      <c r="AE47" s="327">
        <f>INDEX('Volume adjustments'!$J$615:$Y$655,AE$17 + 1 + $H47*$H$50, AE$15)</f>
        <v>1.0194091550715869</v>
      </c>
      <c r="AF47" s="327">
        <f>INDEX('Volume adjustments'!$J$615:$Y$655,AF$17 + 1 + $H47*$H$50, AF$15)</f>
        <v>1.0946114697899827</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4</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2</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13209.706928007143</v>
      </c>
      <c r="T48" s="327">
        <f>INDEX('Volume adjustments'!$J$615:$Y$655,T$17 + 1 + $H48*$H$50, T$15)</f>
        <v>20428.046629641958</v>
      </c>
      <c r="U48" s="327">
        <f>INDEX('Volume adjustments'!$J$615:$Y$655,U$17 + 1 + $H48*$H$50, U$15)</f>
        <v>11036.303889942519</v>
      </c>
      <c r="V48" s="327">
        <f>INDEX('Volume adjustments'!$J$615:$Y$655,V$17 + 1 + $H48*$H$50, V$15)</f>
        <v>13110.979893027705</v>
      </c>
      <c r="W48" s="327">
        <f>INDEX('Volume adjustments'!$J$615:$Y$655,W$17 + 1 + $H48*$H$50, W$15)</f>
        <v>0</v>
      </c>
      <c r="X48" s="327">
        <f>INDEX('Volume adjustments'!$J$615:$Y$655,X$17 + 1 + $H48*$H$50, X$15)</f>
        <v>283.8794347979109</v>
      </c>
      <c r="Y48" s="327">
        <f>INDEX('Volume adjustments'!$J$615:$Y$655,Y$17 + 1 + $H48*$H$50, Y$15)</f>
        <v>814.90148482552161</v>
      </c>
      <c r="Z48" s="327">
        <f>INDEX('Volume adjustments'!$J$615:$Y$655,Z$17 + 1 + $H48*$H$50, Z$15)</f>
        <v>860.5504391648841</v>
      </c>
      <c r="AA48" s="327">
        <f>INDEX('Volume adjustments'!$J$615:$Y$655,AA$17 + 1 + $H48*$H$50, AA$15)</f>
        <v>3462.6731949457453</v>
      </c>
      <c r="AB48" s="327">
        <f>INDEX('Volume adjustments'!$J$615:$Y$655,AB$17 + 1 + $H48*$H$50, AB$15)</f>
        <v>0</v>
      </c>
      <c r="AC48" s="327">
        <f>INDEX('Volume adjustments'!$J$615:$Y$655,AC$17 + 1 + $H48*$H$50, AC$15)</f>
        <v>1270.9895426870885</v>
      </c>
      <c r="AD48" s="327">
        <f>INDEX('Volume adjustments'!$J$615:$Y$655,AD$17 + 1 + $H48*$H$50, AD$15)</f>
        <v>3771.6069711462428</v>
      </c>
      <c r="AE48" s="327">
        <f>INDEX('Volume adjustments'!$J$615:$Y$655,AE$17 + 1 + $H48*$H$50, AE$15)</f>
        <v>2323.6193470660405</v>
      </c>
      <c r="AF48" s="327">
        <f>INDEX('Volume adjustments'!$J$615:$Y$655,AF$17 + 1 + $H48*$H$50, AF$15)</f>
        <v>6065.8460698838717</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35.30475631561886</v>
      </c>
      <c r="T49" s="327">
        <f>INDEX('Volume adjustments'!$J$615:$Y$655,T$17 + 1 + $H49*$H$50, T$15)</f>
        <v>54.596760714994303</v>
      </c>
      <c r="U49" s="327">
        <f>INDEX('Volume adjustments'!$J$615:$Y$655,U$17 + 1 + $H49*$H$50, U$15)</f>
        <v>29.496038147026365</v>
      </c>
      <c r="V49" s="327">
        <f>INDEX('Volume adjustments'!$J$615:$Y$655,V$17 + 1 + $H49*$H$50, V$15)</f>
        <v>35.04089475300367</v>
      </c>
      <c r="W49" s="327">
        <f>INDEX('Volume adjustments'!$J$615:$Y$655,W$17 + 1 + $H49*$H$50, W$15)</f>
        <v>0</v>
      </c>
      <c r="X49" s="327">
        <f>INDEX('Volume adjustments'!$J$615:$Y$655,X$17 + 1 + $H49*$H$50, X$15)</f>
        <v>0</v>
      </c>
      <c r="Y49" s="327">
        <f>INDEX('Volume adjustments'!$J$615:$Y$655,Y$17 + 1 + $H49*$H$50, Y$15)</f>
        <v>0</v>
      </c>
      <c r="Z49" s="327">
        <f>INDEX('Volume adjustments'!$J$615:$Y$655,Z$17 + 1 + $H49*$H$50, Z$15)</f>
        <v>0</v>
      </c>
      <c r="AA49" s="327">
        <f>INDEX('Volume adjustments'!$J$615:$Y$655,AA$17 + 1 + $H49*$H$50, AA$15)</f>
        <v>0</v>
      </c>
      <c r="AB49" s="327">
        <f>INDEX('Volume adjustments'!$J$615:$Y$655,AB$17 + 1 + $H49*$H$50, AB$15)</f>
        <v>0</v>
      </c>
      <c r="AC49" s="327">
        <f>INDEX('Volume adjustments'!$J$615:$Y$655,AC$17 + 1 + $H49*$H$50, AC$15)</f>
        <v>0.10975198957839831</v>
      </c>
      <c r="AD49" s="327">
        <f>INDEX('Volume adjustments'!$J$615:$Y$655,AD$17 + 1 + $H49*$H$50, AD$15)</f>
        <v>0.3256843231895632</v>
      </c>
      <c r="AE49" s="327">
        <f>INDEX('Volume adjustments'!$J$615:$Y$655,AE$17 + 1 + $H49*$H$50, AE$15)</f>
        <v>0.20064826483481296</v>
      </c>
      <c r="AF49" s="327">
        <f>INDEX('Volume adjustments'!$J$615:$Y$655,AF$17 + 1 + $H49*$H$50, AF$15)</f>
        <v>0.52379555636514363</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1027.0283757495777</v>
      </c>
      <c r="T50" s="185">
        <f>INDEX('Volume adjustments'!$J$615:$Y$655,T$17 + 1 + $H50*$H$50, T$15)</f>
        <v>1176.8642682308796</v>
      </c>
      <c r="U50" s="185">
        <f>INDEX('Volume adjustments'!$J$615:$Y$655,U$17 + 1 + $H50*$H$50, U$15)</f>
        <v>587.11009890212938</v>
      </c>
      <c r="V50" s="185">
        <f>INDEX('Volume adjustments'!$J$615:$Y$655,V$17 + 1 + $H50*$H$50, V$15)</f>
        <v>696.77205711741271</v>
      </c>
      <c r="W50" s="185">
        <f>INDEX('Volume adjustments'!$J$615:$Y$655,W$17 + 1 + $H50*$H$50, W$15)</f>
        <v>0</v>
      </c>
      <c r="X50" s="185">
        <f>INDEX('Volume adjustments'!$J$615:$Y$655,X$17 + 1 + $H50*$H$50, X$15)</f>
        <v>12.213261481191397</v>
      </c>
      <c r="Y50" s="185">
        <f>INDEX('Volume adjustments'!$J$615:$Y$655,Y$17 + 1 + $H50*$H$50, Y$15)</f>
        <v>30.003772680442975</v>
      </c>
      <c r="Z50" s="185">
        <f>INDEX('Volume adjustments'!$J$615:$Y$655,Z$17 + 1 + $H50*$H$50, Z$15)</f>
        <v>30.798021309311483</v>
      </c>
      <c r="AA50" s="185">
        <f>INDEX('Volume adjustments'!$J$615:$Y$655,AA$17 + 1 + $H50*$H$50, AA$15)</f>
        <v>126.72154452905419</v>
      </c>
      <c r="AB50" s="185">
        <f>INDEX('Volume adjustments'!$J$615:$Y$655,AB$17 + 1 + $H50*$H$50, AB$15)</f>
        <v>0</v>
      </c>
      <c r="AC50" s="185">
        <f>INDEX('Volume adjustments'!$J$615:$Y$655,AC$17 + 1 + $H50*$H$50, AC$15)</f>
        <v>55.333872373601146</v>
      </c>
      <c r="AD50" s="185">
        <f>INDEX('Volume adjustments'!$J$615:$Y$655,AD$17 + 1 + $H50*$H$50, AD$15)</f>
        <v>168.10132470540688</v>
      </c>
      <c r="AE50" s="185">
        <f>INDEX('Volume adjustments'!$J$615:$Y$655,AE$17 + 1 + $H50*$H$50, AE$15)</f>
        <v>114.57333413172597</v>
      </c>
      <c r="AF50" s="185">
        <f>INDEX('Volume adjustments'!$J$615:$Y$655,AF$17 + 1 + $H50*$H$50, AF$15)</f>
        <v>306.26211878926603</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1.5608499999999998</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16.367000000000001</v>
      </c>
      <c r="K55" s="267">
        <f>Rounding!K150</f>
        <v>16.367000000000001</v>
      </c>
      <c r="L55" s="267">
        <f>Rounding!L150</f>
        <v>15.644</v>
      </c>
      <c r="M55" s="267">
        <f>Rounding!M150</f>
        <v>15.644</v>
      </c>
      <c r="N55" s="267">
        <f>Rounding!N150</f>
        <v>15.644</v>
      </c>
      <c r="O55" s="267">
        <f>Rounding!O150</f>
        <v>15.644</v>
      </c>
      <c r="P55" s="267">
        <f>Rounding!P150</f>
        <v>15.644</v>
      </c>
      <c r="Q55" s="267">
        <f>Rounding!Q150</f>
        <v>15.644</v>
      </c>
      <c r="R55" s="267">
        <f>Rounding!R150</f>
        <v>11.385</v>
      </c>
      <c r="S55" s="267">
        <f>Rounding!S150</f>
        <v>11.385</v>
      </c>
      <c r="T55" s="267">
        <f>Rounding!T150</f>
        <v>11.385</v>
      </c>
      <c r="U55" s="267">
        <f>Rounding!U150</f>
        <v>11.385</v>
      </c>
      <c r="V55" s="267">
        <f>Rounding!V150</f>
        <v>11.385</v>
      </c>
      <c r="W55" s="267">
        <f>Rounding!W150</f>
        <v>7.6479999999999997</v>
      </c>
      <c r="X55" s="267">
        <f>Rounding!X150</f>
        <v>7.6479999999999997</v>
      </c>
      <c r="Y55" s="267">
        <f>Rounding!Y150</f>
        <v>7.6479999999999997</v>
      </c>
      <c r="Z55" s="267">
        <f>Rounding!Z150</f>
        <v>7.6479999999999997</v>
      </c>
      <c r="AA55" s="267">
        <f>Rounding!AA150</f>
        <v>7.6479999999999997</v>
      </c>
      <c r="AB55" s="267">
        <f>Rounding!AB150</f>
        <v>5.673</v>
      </c>
      <c r="AC55" s="267">
        <f>Rounding!AC150</f>
        <v>5.673</v>
      </c>
      <c r="AD55" s="267">
        <f>Rounding!AD150</f>
        <v>5.673</v>
      </c>
      <c r="AE55" s="267">
        <f>Rounding!AE150</f>
        <v>5.673</v>
      </c>
      <c r="AF55" s="267">
        <f>Rounding!AF150</f>
        <v>5.673</v>
      </c>
      <c r="AG55" s="267">
        <f>Rounding!AG150</f>
        <v>45.694000000000003</v>
      </c>
      <c r="AH55" s="267">
        <f>Rounding!AH150</f>
        <v>-10.054</v>
      </c>
      <c r="AI55" s="267">
        <f>Rounding!AI150</f>
        <v>-9.0850000000000009</v>
      </c>
      <c r="AJ55" s="267">
        <f>Rounding!AJ150</f>
        <v>-10.054</v>
      </c>
      <c r="AK55" s="267">
        <f>Rounding!AK150</f>
        <v>-10.054</v>
      </c>
      <c r="AL55" s="267">
        <f>Rounding!AL150</f>
        <v>-9.0850000000000009</v>
      </c>
      <c r="AM55" s="267">
        <f>Rounding!AM150</f>
        <v>-9.0850000000000009</v>
      </c>
      <c r="AN55" s="267">
        <f>Rounding!AN150</f>
        <v>-5.87</v>
      </c>
      <c r="AO55" s="267">
        <f>Rounding!AO150</f>
        <v>-5.87</v>
      </c>
      <c r="AP55" s="256"/>
      <c r="AQ55" s="256"/>
    </row>
    <row r="56" spans="1:43" x14ac:dyDescent="0.25">
      <c r="E56" s="23"/>
      <c r="F56" t="s">
        <v>157</v>
      </c>
      <c r="G56" s="12" t="s">
        <v>269</v>
      </c>
      <c r="H56" s="268"/>
      <c r="I56" s="256"/>
      <c r="J56" s="268">
        <f>Rounding!J151</f>
        <v>0.70799999999999996</v>
      </c>
      <c r="K56" s="268">
        <f>Rounding!K151</f>
        <v>0.70799999999999996</v>
      </c>
      <c r="L56" s="268">
        <f>Rounding!L151</f>
        <v>0.67700000000000005</v>
      </c>
      <c r="M56" s="268">
        <f>Rounding!M151</f>
        <v>0.67700000000000005</v>
      </c>
      <c r="N56" s="268">
        <f>Rounding!N151</f>
        <v>0.67700000000000005</v>
      </c>
      <c r="O56" s="268">
        <f>Rounding!O151</f>
        <v>0.67700000000000005</v>
      </c>
      <c r="P56" s="268">
        <f>Rounding!P151</f>
        <v>0.67700000000000005</v>
      </c>
      <c r="Q56" s="268">
        <f>Rounding!Q151</f>
        <v>0.67700000000000005</v>
      </c>
      <c r="R56" s="268">
        <f>Rounding!R151</f>
        <v>0.44400000000000001</v>
      </c>
      <c r="S56" s="268">
        <f>Rounding!S151</f>
        <v>0.44400000000000001</v>
      </c>
      <c r="T56" s="268">
        <f>Rounding!T151</f>
        <v>0.44400000000000001</v>
      </c>
      <c r="U56" s="268">
        <f>Rounding!U151</f>
        <v>0.44400000000000001</v>
      </c>
      <c r="V56" s="268">
        <f>Rounding!V151</f>
        <v>0.44400000000000001</v>
      </c>
      <c r="W56" s="268">
        <f>Rounding!W151</f>
        <v>0.22600000000000001</v>
      </c>
      <c r="X56" s="268">
        <f>Rounding!X151</f>
        <v>0.22600000000000001</v>
      </c>
      <c r="Y56" s="268">
        <f>Rounding!Y151</f>
        <v>0.22600000000000001</v>
      </c>
      <c r="Z56" s="268">
        <f>Rounding!Z151</f>
        <v>0.22600000000000001</v>
      </c>
      <c r="AA56" s="268">
        <f>Rounding!AA151</f>
        <v>0.22600000000000001</v>
      </c>
      <c r="AB56" s="268">
        <f>Rounding!AB151</f>
        <v>0.12</v>
      </c>
      <c r="AC56" s="268">
        <f>Rounding!AC151</f>
        <v>0.12</v>
      </c>
      <c r="AD56" s="268">
        <f>Rounding!AD151</f>
        <v>0.12</v>
      </c>
      <c r="AE56" s="268">
        <f>Rounding!AE151</f>
        <v>0.12</v>
      </c>
      <c r="AF56" s="268">
        <f>Rounding!AF151</f>
        <v>0.12</v>
      </c>
      <c r="AG56" s="268">
        <f>Rounding!AG151</f>
        <v>3.0760000000000001</v>
      </c>
      <c r="AH56" s="268">
        <f>Rounding!AH151</f>
        <v>-0.435</v>
      </c>
      <c r="AI56" s="268">
        <f>Rounding!AI151</f>
        <v>-0.37</v>
      </c>
      <c r="AJ56" s="268">
        <f>Rounding!AJ151</f>
        <v>-0.435</v>
      </c>
      <c r="AK56" s="268">
        <f>Rounding!AK151</f>
        <v>-0.435</v>
      </c>
      <c r="AL56" s="268">
        <f>Rounding!AL151</f>
        <v>-0.37</v>
      </c>
      <c r="AM56" s="268">
        <f>Rounding!AM151</f>
        <v>-0.37</v>
      </c>
      <c r="AN56" s="268">
        <f>Rounding!AN151</f>
        <v>-0.155</v>
      </c>
      <c r="AO56" s="268">
        <f>Rounding!AO151</f>
        <v>-0.155</v>
      </c>
      <c r="AP56" s="256"/>
      <c r="AQ56" s="256"/>
    </row>
    <row r="57" spans="1:43" x14ac:dyDescent="0.25">
      <c r="E57" s="23"/>
      <c r="F57" t="s">
        <v>158</v>
      </c>
      <c r="G57" s="12" t="s">
        <v>269</v>
      </c>
      <c r="H57" s="268"/>
      <c r="I57" s="256"/>
      <c r="J57" s="268">
        <f>Rounding!J152</f>
        <v>4.3999999999999997E-2</v>
      </c>
      <c r="K57" s="268">
        <f>Rounding!K152</f>
        <v>4.3999999999999997E-2</v>
      </c>
      <c r="L57" s="268">
        <f>Rounding!L152</f>
        <v>4.2000000000000003E-2</v>
      </c>
      <c r="M57" s="268">
        <f>Rounding!M152</f>
        <v>4.2000000000000003E-2</v>
      </c>
      <c r="N57" s="268">
        <f>Rounding!N152</f>
        <v>4.2000000000000003E-2</v>
      </c>
      <c r="O57" s="268">
        <f>Rounding!O152</f>
        <v>4.2000000000000003E-2</v>
      </c>
      <c r="P57" s="268">
        <f>Rounding!P152</f>
        <v>4.2000000000000003E-2</v>
      </c>
      <c r="Q57" s="268">
        <f>Rounding!Q152</f>
        <v>4.2000000000000003E-2</v>
      </c>
      <c r="R57" s="268">
        <f>Rounding!R152</f>
        <v>2.5999999999999999E-2</v>
      </c>
      <c r="S57" s="268">
        <f>Rounding!S152</f>
        <v>2.5999999999999999E-2</v>
      </c>
      <c r="T57" s="268">
        <f>Rounding!T152</f>
        <v>2.5999999999999999E-2</v>
      </c>
      <c r="U57" s="268">
        <f>Rounding!U152</f>
        <v>2.5999999999999999E-2</v>
      </c>
      <c r="V57" s="268">
        <f>Rounding!V152</f>
        <v>2.5999999999999999E-2</v>
      </c>
      <c r="W57" s="268">
        <f>Rounding!W152</f>
        <v>1.0999999999999999E-2</v>
      </c>
      <c r="X57" s="268">
        <f>Rounding!X152</f>
        <v>1.0999999999999999E-2</v>
      </c>
      <c r="Y57" s="268">
        <f>Rounding!Y152</f>
        <v>1.0999999999999999E-2</v>
      </c>
      <c r="Z57" s="268">
        <f>Rounding!Z152</f>
        <v>1.0999999999999999E-2</v>
      </c>
      <c r="AA57" s="268">
        <f>Rounding!AA152</f>
        <v>1.0999999999999999E-2</v>
      </c>
      <c r="AB57" s="268">
        <f>Rounding!AB152</f>
        <v>4.0000000000000001E-3</v>
      </c>
      <c r="AC57" s="268">
        <f>Rounding!AC152</f>
        <v>4.0000000000000001E-3</v>
      </c>
      <c r="AD57" s="268">
        <f>Rounding!AD152</f>
        <v>4.0000000000000001E-3</v>
      </c>
      <c r="AE57" s="268">
        <f>Rounding!AE152</f>
        <v>4.0000000000000001E-3</v>
      </c>
      <c r="AF57" s="268">
        <f>Rounding!AF152</f>
        <v>4.0000000000000001E-3</v>
      </c>
      <c r="AG57" s="268">
        <f>Rounding!AG152</f>
        <v>2.3109999999999999</v>
      </c>
      <c r="AH57" s="268">
        <f>Rounding!AH152</f>
        <v>-2.7E-2</v>
      </c>
      <c r="AI57" s="268">
        <f>Rounding!AI152</f>
        <v>-2.1999999999999999E-2</v>
      </c>
      <c r="AJ57" s="268">
        <f>Rounding!AJ152</f>
        <v>-2.7E-2</v>
      </c>
      <c r="AK57" s="268">
        <f>Rounding!AK152</f>
        <v>-2.7E-2</v>
      </c>
      <c r="AL57" s="268">
        <f>Rounding!AL152</f>
        <v>-2.1999999999999999E-2</v>
      </c>
      <c r="AM57" s="268">
        <f>Rounding!AM152</f>
        <v>-2.1999999999999999E-2</v>
      </c>
      <c r="AN57" s="268">
        <f>Rounding!AN152</f>
        <v>-7.0000000000000001E-3</v>
      </c>
      <c r="AO57" s="268">
        <f>Rounding!AO152</f>
        <v>-7.0000000000000001E-3</v>
      </c>
      <c r="AP57" s="256"/>
      <c r="AQ57" s="256"/>
    </row>
    <row r="58" spans="1:43" x14ac:dyDescent="0.25">
      <c r="E58" s="23"/>
      <c r="F58" t="s">
        <v>159</v>
      </c>
      <c r="G58" s="12" t="s">
        <v>270</v>
      </c>
      <c r="H58" s="41"/>
      <c r="J58" s="110">
        <f>Rounding!J153</f>
        <v>18.68</v>
      </c>
      <c r="K58" s="110">
        <f>Rounding!K153</f>
        <v>0</v>
      </c>
      <c r="L58" s="110">
        <f>Rounding!L153</f>
        <v>12.19</v>
      </c>
      <c r="M58" s="110">
        <f>Rounding!M153</f>
        <v>17.079999999999998</v>
      </c>
      <c r="N58" s="110">
        <f>Rounding!N153</f>
        <v>38.159999999999997</v>
      </c>
      <c r="O58" s="110">
        <f>Rounding!O153</f>
        <v>73.45</v>
      </c>
      <c r="P58" s="110">
        <f>Rounding!P153</f>
        <v>213.58</v>
      </c>
      <c r="Q58" s="110">
        <f>Rounding!Q153</f>
        <v>0</v>
      </c>
      <c r="R58" s="110">
        <f>Rounding!R153</f>
        <v>16.3</v>
      </c>
      <c r="S58" s="110">
        <f>Rounding!S153</f>
        <v>337.23</v>
      </c>
      <c r="T58" s="110">
        <f>Rounding!T153</f>
        <v>615.73</v>
      </c>
      <c r="U58" s="110">
        <f>Rounding!U153</f>
        <v>943.33</v>
      </c>
      <c r="V58" s="110">
        <f>Rounding!V153</f>
        <v>2012</v>
      </c>
      <c r="W58" s="110">
        <f>Rounding!W153</f>
        <v>12.79</v>
      </c>
      <c r="X58" s="110">
        <f>Rounding!X153</f>
        <v>333.71</v>
      </c>
      <c r="Y58" s="110">
        <f>Rounding!Y153</f>
        <v>612.21</v>
      </c>
      <c r="Z58" s="110">
        <f>Rounding!Z153</f>
        <v>939.81</v>
      </c>
      <c r="AA58" s="110">
        <f>Rounding!AA153</f>
        <v>2008.48</v>
      </c>
      <c r="AB58" s="110">
        <f>Rounding!AB153</f>
        <v>115.83</v>
      </c>
      <c r="AC58" s="110">
        <f>Rounding!AC153</f>
        <v>2045.12</v>
      </c>
      <c r="AD58" s="110">
        <f>Rounding!AD153</f>
        <v>5010.97</v>
      </c>
      <c r="AE58" s="110">
        <f>Rounding!AE153</f>
        <v>10862.94</v>
      </c>
      <c r="AF58" s="110">
        <f>Rounding!AF153</f>
        <v>27021.02</v>
      </c>
      <c r="AG58" s="110">
        <f>Rounding!AG153</f>
        <v>0</v>
      </c>
      <c r="AH58" s="110">
        <f>Rounding!AH153</f>
        <v>0</v>
      </c>
      <c r="AI58" s="110">
        <f>Rounding!AI153</f>
        <v>0</v>
      </c>
      <c r="AJ58" s="110">
        <f>Rounding!AJ153</f>
        <v>0</v>
      </c>
      <c r="AK58" s="110">
        <f>Rounding!AK153</f>
        <v>0</v>
      </c>
      <c r="AL58" s="110">
        <f>Rounding!AL153</f>
        <v>0</v>
      </c>
      <c r="AM58" s="110">
        <f>Rounding!AM153</f>
        <v>0</v>
      </c>
      <c r="AN58" s="110">
        <f>Rounding!AN153</f>
        <v>72.319999999999993</v>
      </c>
      <c r="AO58" s="110">
        <f>Rounding!AO153</f>
        <v>72.319999999999993</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4.7300000000000004</v>
      </c>
      <c r="S59" s="110">
        <f>Rounding!S154</f>
        <v>4.7300000000000004</v>
      </c>
      <c r="T59" s="110">
        <f>Rounding!T154</f>
        <v>4.7300000000000004</v>
      </c>
      <c r="U59" s="110">
        <f>Rounding!U154</f>
        <v>4.7300000000000004</v>
      </c>
      <c r="V59" s="110">
        <f>Rounding!V154</f>
        <v>4.7300000000000004</v>
      </c>
      <c r="W59" s="110">
        <f>Rounding!W154</f>
        <v>4.3099999999999996</v>
      </c>
      <c r="X59" s="110">
        <f>Rounding!X154</f>
        <v>4.3099999999999996</v>
      </c>
      <c r="Y59" s="110">
        <f>Rounding!Y154</f>
        <v>4.3099999999999996</v>
      </c>
      <c r="Z59" s="110">
        <f>Rounding!Z154</f>
        <v>4.3099999999999996</v>
      </c>
      <c r="AA59" s="110">
        <f>Rounding!AA154</f>
        <v>4.3099999999999996</v>
      </c>
      <c r="AB59" s="110">
        <f>Rounding!AB154</f>
        <v>3.72</v>
      </c>
      <c r="AC59" s="110">
        <f>Rounding!AC154</f>
        <v>3.72</v>
      </c>
      <c r="AD59" s="110">
        <f>Rounding!AD154</f>
        <v>3.72</v>
      </c>
      <c r="AE59" s="110">
        <f>Rounding!AE154</f>
        <v>3.72</v>
      </c>
      <c r="AF59" s="110">
        <f>Rounding!AF154</f>
        <v>3.72</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9.3800000000000008</v>
      </c>
      <c r="S60" s="110">
        <f>Rounding!S155</f>
        <v>9.3800000000000008</v>
      </c>
      <c r="T60" s="110">
        <f>Rounding!T155</f>
        <v>9.3800000000000008</v>
      </c>
      <c r="U60" s="110">
        <f>Rounding!U155</f>
        <v>9.3800000000000008</v>
      </c>
      <c r="V60" s="110">
        <f>Rounding!V155</f>
        <v>9.3800000000000008</v>
      </c>
      <c r="W60" s="110">
        <f>Rounding!W155</f>
        <v>7.86</v>
      </c>
      <c r="X60" s="110">
        <f>Rounding!X155</f>
        <v>7.86</v>
      </c>
      <c r="Y60" s="110">
        <f>Rounding!Y155</f>
        <v>7.86</v>
      </c>
      <c r="Z60" s="110">
        <f>Rounding!Z155</f>
        <v>7.86</v>
      </c>
      <c r="AA60" s="110">
        <f>Rounding!AA155</f>
        <v>7.86</v>
      </c>
      <c r="AB60" s="110">
        <f>Rounding!AB155</f>
        <v>7.79</v>
      </c>
      <c r="AC60" s="110">
        <f>Rounding!AC155</f>
        <v>7.79</v>
      </c>
      <c r="AD60" s="110">
        <f>Rounding!AD155</f>
        <v>7.79</v>
      </c>
      <c r="AE60" s="110">
        <f>Rounding!AE155</f>
        <v>7.79</v>
      </c>
      <c r="AF60" s="110">
        <f>Rounding!AF155</f>
        <v>7.79</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0.125</v>
      </c>
      <c r="S61" s="272">
        <f>Rounding!S156</f>
        <v>0.125</v>
      </c>
      <c r="T61" s="272">
        <f>Rounding!T156</f>
        <v>0.125</v>
      </c>
      <c r="U61" s="272">
        <f>Rounding!U156</f>
        <v>0.125</v>
      </c>
      <c r="V61" s="272">
        <f>Rounding!V156</f>
        <v>0.125</v>
      </c>
      <c r="W61" s="272">
        <f>Rounding!W156</f>
        <v>8.2000000000000003E-2</v>
      </c>
      <c r="X61" s="272">
        <f>Rounding!X156</f>
        <v>8.2000000000000003E-2</v>
      </c>
      <c r="Y61" s="272">
        <f>Rounding!Y156</f>
        <v>8.2000000000000003E-2</v>
      </c>
      <c r="Z61" s="272">
        <f>Rounding!Z156</f>
        <v>8.2000000000000003E-2</v>
      </c>
      <c r="AA61" s="272">
        <f>Rounding!AA156</f>
        <v>8.2000000000000003E-2</v>
      </c>
      <c r="AB61" s="272">
        <f>Rounding!AB156</f>
        <v>5.2999999999999999E-2</v>
      </c>
      <c r="AC61" s="272">
        <f>Rounding!AC156</f>
        <v>5.2999999999999999E-2</v>
      </c>
      <c r="AD61" s="272">
        <f>Rounding!AD156</f>
        <v>5.2999999999999999E-2</v>
      </c>
      <c r="AE61" s="272">
        <f>Rounding!AE156</f>
        <v>5.2999999999999999E-2</v>
      </c>
      <c r="AF61" s="272">
        <f>Rounding!AF156</f>
        <v>5.2999999999999999E-2</v>
      </c>
      <c r="AG61" s="272">
        <f>Rounding!AG156</f>
        <v>0</v>
      </c>
      <c r="AH61" s="272">
        <f>Rounding!AH156</f>
        <v>0</v>
      </c>
      <c r="AI61" s="272">
        <f>Rounding!AI156</f>
        <v>0</v>
      </c>
      <c r="AJ61" s="272">
        <f>Rounding!AJ156</f>
        <v>0.13300000000000001</v>
      </c>
      <c r="AK61" s="272">
        <f>Rounding!AK156</f>
        <v>0</v>
      </c>
      <c r="AL61" s="272">
        <f>Rounding!AL156</f>
        <v>0.105</v>
      </c>
      <c r="AM61" s="272">
        <f>Rounding!AM156</f>
        <v>0</v>
      </c>
      <c r="AN61" s="272">
        <f>Rounding!AN156</f>
        <v>8.1000000000000003E-2</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10.179</v>
      </c>
      <c r="K64" s="267">
        <f>Rounding!K159</f>
        <v>10.179</v>
      </c>
      <c r="L64" s="267">
        <f>Rounding!L159</f>
        <v>9.7289999999999992</v>
      </c>
      <c r="M64" s="267">
        <f>Rounding!M159</f>
        <v>9.7289999999999992</v>
      </c>
      <c r="N64" s="267">
        <f>Rounding!N159</f>
        <v>9.7289999999999992</v>
      </c>
      <c r="O64" s="267">
        <f>Rounding!O159</f>
        <v>9.7289999999999992</v>
      </c>
      <c r="P64" s="267">
        <f>Rounding!P159</f>
        <v>9.7289999999999992</v>
      </c>
      <c r="Q64" s="267">
        <f>Rounding!Q159</f>
        <v>9.7289999999999992</v>
      </c>
      <c r="R64" s="267">
        <f>Rounding!R159</f>
        <v>7.08</v>
      </c>
      <c r="S64" s="267">
        <f>Rounding!S159</f>
        <v>7.08</v>
      </c>
      <c r="T64" s="267">
        <f>Rounding!T159</f>
        <v>7.08</v>
      </c>
      <c r="U64" s="267">
        <f>Rounding!U159</f>
        <v>7.08</v>
      </c>
      <c r="V64" s="267">
        <f>Rounding!V159</f>
        <v>7.08</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28.417999999999999</v>
      </c>
      <c r="AH64" s="267">
        <f>Rounding!AH159</f>
        <v>-10.054</v>
      </c>
      <c r="AI64" s="267">
        <f>Rounding!AI159</f>
        <v>0</v>
      </c>
      <c r="AJ64" s="267">
        <f>Rounding!AJ159</f>
        <v>-10.054</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0.44</v>
      </c>
      <c r="K65" s="268">
        <f>Rounding!K160</f>
        <v>0.44</v>
      </c>
      <c r="L65" s="268">
        <f>Rounding!L160</f>
        <v>0.42099999999999999</v>
      </c>
      <c r="M65" s="268">
        <f>Rounding!M160</f>
        <v>0.42099999999999999</v>
      </c>
      <c r="N65" s="268">
        <f>Rounding!N160</f>
        <v>0.42099999999999999</v>
      </c>
      <c r="O65" s="268">
        <f>Rounding!O160</f>
        <v>0.42099999999999999</v>
      </c>
      <c r="P65" s="268">
        <f>Rounding!P160</f>
        <v>0.42099999999999999</v>
      </c>
      <c r="Q65" s="268">
        <f>Rounding!Q160</f>
        <v>0.42099999999999999</v>
      </c>
      <c r="R65" s="268">
        <f>Rounding!R160</f>
        <v>0.27600000000000002</v>
      </c>
      <c r="S65" s="268">
        <f>Rounding!S160</f>
        <v>0.27600000000000002</v>
      </c>
      <c r="T65" s="268">
        <f>Rounding!T160</f>
        <v>0.27600000000000002</v>
      </c>
      <c r="U65" s="268">
        <f>Rounding!U160</f>
        <v>0.27600000000000002</v>
      </c>
      <c r="V65" s="268">
        <f>Rounding!V160</f>
        <v>0.27600000000000002</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1.913</v>
      </c>
      <c r="AH65" s="268">
        <f>Rounding!AH160</f>
        <v>-0.435</v>
      </c>
      <c r="AI65" s="268">
        <f>Rounding!AI160</f>
        <v>0</v>
      </c>
      <c r="AJ65" s="268">
        <f>Rounding!AJ160</f>
        <v>-0.435</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2.7E-2</v>
      </c>
      <c r="K66" s="268">
        <f>Rounding!K161</f>
        <v>2.7E-2</v>
      </c>
      <c r="L66" s="268">
        <f>Rounding!L161</f>
        <v>2.5999999999999999E-2</v>
      </c>
      <c r="M66" s="268">
        <f>Rounding!M161</f>
        <v>2.5999999999999999E-2</v>
      </c>
      <c r="N66" s="268">
        <f>Rounding!N161</f>
        <v>2.5999999999999999E-2</v>
      </c>
      <c r="O66" s="268">
        <f>Rounding!O161</f>
        <v>2.5999999999999999E-2</v>
      </c>
      <c r="P66" s="268">
        <f>Rounding!P161</f>
        <v>2.5999999999999999E-2</v>
      </c>
      <c r="Q66" s="268">
        <f>Rounding!Q161</f>
        <v>2.5999999999999999E-2</v>
      </c>
      <c r="R66" s="268">
        <f>Rounding!R161</f>
        <v>1.6E-2</v>
      </c>
      <c r="S66" s="268">
        <f>Rounding!S161</f>
        <v>1.6E-2</v>
      </c>
      <c r="T66" s="268">
        <f>Rounding!T161</f>
        <v>1.6E-2</v>
      </c>
      <c r="U66" s="268">
        <f>Rounding!U161</f>
        <v>1.6E-2</v>
      </c>
      <c r="V66" s="268">
        <f>Rounding!V161</f>
        <v>1.6E-2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1.4379999999999999</v>
      </c>
      <c r="AH66" s="268">
        <f>Rounding!AH161</f>
        <v>-2.7E-2</v>
      </c>
      <c r="AI66" s="268">
        <f>Rounding!AI161</f>
        <v>0</v>
      </c>
      <c r="AJ66" s="268">
        <f>Rounding!AJ161</f>
        <v>-2.7E-2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11.76</v>
      </c>
      <c r="K67" s="110">
        <f>Rounding!K162</f>
        <v>0</v>
      </c>
      <c r="L67" s="110">
        <f>Rounding!L162</f>
        <v>7.68</v>
      </c>
      <c r="M67" s="110">
        <f>Rounding!M162</f>
        <v>10.73</v>
      </c>
      <c r="N67" s="110">
        <f>Rounding!N162</f>
        <v>23.83</v>
      </c>
      <c r="O67" s="110">
        <f>Rounding!O162</f>
        <v>45.78</v>
      </c>
      <c r="P67" s="110">
        <f>Rounding!P162</f>
        <v>132.93</v>
      </c>
      <c r="Q67" s="110">
        <f>Rounding!Q162</f>
        <v>0</v>
      </c>
      <c r="R67" s="110">
        <f>Rounding!R162</f>
        <v>10.24</v>
      </c>
      <c r="S67" s="110">
        <f>Rounding!S162</f>
        <v>209.83</v>
      </c>
      <c r="T67" s="110">
        <f>Rounding!T162</f>
        <v>383.03</v>
      </c>
      <c r="U67" s="110">
        <f>Rounding!U162</f>
        <v>586.77</v>
      </c>
      <c r="V67" s="110">
        <f>Rounding!V162</f>
        <v>1251.3900000000001</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2.94</v>
      </c>
      <c r="S68" s="110">
        <f>Rounding!S163</f>
        <v>2.94</v>
      </c>
      <c r="T68" s="110">
        <f>Rounding!T163</f>
        <v>2.94</v>
      </c>
      <c r="U68" s="110">
        <f>Rounding!U163</f>
        <v>2.94</v>
      </c>
      <c r="V68" s="110">
        <f>Rounding!V163</f>
        <v>2.94</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5.83</v>
      </c>
      <c r="S69" s="110">
        <f>Rounding!S164</f>
        <v>5.83</v>
      </c>
      <c r="T69" s="110">
        <f>Rounding!T164</f>
        <v>5.83</v>
      </c>
      <c r="U69" s="110">
        <f>Rounding!U164</f>
        <v>5.83</v>
      </c>
      <c r="V69" s="110">
        <f>Rounding!V164</f>
        <v>5.83</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7.8E-2</v>
      </c>
      <c r="S70" s="272">
        <f>Rounding!S165</f>
        <v>7.8E-2</v>
      </c>
      <c r="T70" s="272">
        <f>Rounding!T165</f>
        <v>7.8E-2</v>
      </c>
      <c r="U70" s="272">
        <f>Rounding!U165</f>
        <v>7.8E-2</v>
      </c>
      <c r="V70" s="272">
        <f>Rounding!V165</f>
        <v>7.8E-2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0.13300000000000001</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6.92</v>
      </c>
      <c r="K73" s="267">
        <f>Rounding!K168</f>
        <v>6.92</v>
      </c>
      <c r="L73" s="267">
        <f>Rounding!L168</f>
        <v>6.6139999999999999</v>
      </c>
      <c r="M73" s="267">
        <f>Rounding!M168</f>
        <v>6.6139999999999999</v>
      </c>
      <c r="N73" s="267">
        <f>Rounding!N168</f>
        <v>6.6139999999999999</v>
      </c>
      <c r="O73" s="267">
        <f>Rounding!O168</f>
        <v>6.6139999999999999</v>
      </c>
      <c r="P73" s="267">
        <f>Rounding!P168</f>
        <v>6.6139999999999999</v>
      </c>
      <c r="Q73" s="267">
        <f>Rounding!Q168</f>
        <v>6.6139999999999999</v>
      </c>
      <c r="R73" s="267">
        <f>Rounding!R168</f>
        <v>4.8129999999999997</v>
      </c>
      <c r="S73" s="267">
        <f>Rounding!S168</f>
        <v>4.8129999999999997</v>
      </c>
      <c r="T73" s="267">
        <f>Rounding!T168</f>
        <v>4.8129999999999997</v>
      </c>
      <c r="U73" s="267">
        <f>Rounding!U168</f>
        <v>4.8129999999999997</v>
      </c>
      <c r="V73" s="267">
        <f>Rounding!V168</f>
        <v>4.8129999999999997</v>
      </c>
      <c r="W73" s="267">
        <f>Rounding!W168</f>
        <v>5.3280000000000003</v>
      </c>
      <c r="X73" s="267">
        <f>Rounding!X168</f>
        <v>5.3280000000000003</v>
      </c>
      <c r="Y73" s="267">
        <f>Rounding!Y168</f>
        <v>5.3280000000000003</v>
      </c>
      <c r="Z73" s="267">
        <f>Rounding!Z168</f>
        <v>5.3280000000000003</v>
      </c>
      <c r="AA73" s="267">
        <f>Rounding!AA168</f>
        <v>5.3280000000000003</v>
      </c>
      <c r="AB73" s="267">
        <f>Rounding!AB168</f>
        <v>4.6870000000000003</v>
      </c>
      <c r="AC73" s="267">
        <f>Rounding!AC168</f>
        <v>4.6870000000000003</v>
      </c>
      <c r="AD73" s="267">
        <f>Rounding!AD168</f>
        <v>4.6870000000000003</v>
      </c>
      <c r="AE73" s="267">
        <f>Rounding!AE168</f>
        <v>4.6870000000000003</v>
      </c>
      <c r="AF73" s="267">
        <f>Rounding!AF168</f>
        <v>4.6870000000000003</v>
      </c>
      <c r="AG73" s="267">
        <f>Rounding!AG168</f>
        <v>19.318999999999999</v>
      </c>
      <c r="AH73" s="267">
        <f>Rounding!AH168</f>
        <v>-10.054</v>
      </c>
      <c r="AI73" s="267">
        <f>Rounding!AI168</f>
        <v>-9.0850000000000009</v>
      </c>
      <c r="AJ73" s="267">
        <f>Rounding!AJ168</f>
        <v>-10.054</v>
      </c>
      <c r="AK73" s="267">
        <f>Rounding!AK168</f>
        <v>0</v>
      </c>
      <c r="AL73" s="267">
        <f>Rounding!AL168</f>
        <v>-9.0850000000000009</v>
      </c>
      <c r="AM73" s="267">
        <f>Rounding!AM168</f>
        <v>0</v>
      </c>
      <c r="AN73" s="267">
        <f>Rounding!AN168</f>
        <v>-5.87</v>
      </c>
      <c r="AO73" s="267">
        <f>Rounding!AO168</f>
        <v>0</v>
      </c>
      <c r="AP73" s="256"/>
      <c r="AQ73" s="256"/>
    </row>
    <row r="74" spans="3:43" x14ac:dyDescent="0.25">
      <c r="C74" s="78"/>
      <c r="F74" t="s">
        <v>157</v>
      </c>
      <c r="G74" s="12" t="s">
        <v>269</v>
      </c>
      <c r="H74" s="268"/>
      <c r="I74" s="256"/>
      <c r="J74" s="268">
        <f>Rounding!J169</f>
        <v>0.29899999999999999</v>
      </c>
      <c r="K74" s="268">
        <f>Rounding!K169</f>
        <v>0.29899999999999999</v>
      </c>
      <c r="L74" s="268">
        <f>Rounding!L169</f>
        <v>0.28599999999999998</v>
      </c>
      <c r="M74" s="268">
        <f>Rounding!M169</f>
        <v>0.28599999999999998</v>
      </c>
      <c r="N74" s="268">
        <f>Rounding!N169</f>
        <v>0.28599999999999998</v>
      </c>
      <c r="O74" s="268">
        <f>Rounding!O169</f>
        <v>0.28599999999999998</v>
      </c>
      <c r="P74" s="268">
        <f>Rounding!P169</f>
        <v>0.28599999999999998</v>
      </c>
      <c r="Q74" s="268">
        <f>Rounding!Q169</f>
        <v>0.28599999999999998</v>
      </c>
      <c r="R74" s="268">
        <f>Rounding!R169</f>
        <v>0.188</v>
      </c>
      <c r="S74" s="268">
        <f>Rounding!S169</f>
        <v>0.188</v>
      </c>
      <c r="T74" s="268">
        <f>Rounding!T169</f>
        <v>0.188</v>
      </c>
      <c r="U74" s="268">
        <f>Rounding!U169</f>
        <v>0.188</v>
      </c>
      <c r="V74" s="268">
        <f>Rounding!V169</f>
        <v>0.188</v>
      </c>
      <c r="W74" s="268">
        <f>Rounding!W169</f>
        <v>0.157</v>
      </c>
      <c r="X74" s="268">
        <f>Rounding!X169</f>
        <v>0.157</v>
      </c>
      <c r="Y74" s="268">
        <f>Rounding!Y169</f>
        <v>0.157</v>
      </c>
      <c r="Z74" s="268">
        <f>Rounding!Z169</f>
        <v>0.157</v>
      </c>
      <c r="AA74" s="268">
        <f>Rounding!AA169</f>
        <v>0.157</v>
      </c>
      <c r="AB74" s="268">
        <f>Rounding!AB169</f>
        <v>9.9000000000000005E-2</v>
      </c>
      <c r="AC74" s="268">
        <f>Rounding!AC169</f>
        <v>9.9000000000000005E-2</v>
      </c>
      <c r="AD74" s="268">
        <f>Rounding!AD169</f>
        <v>9.9000000000000005E-2</v>
      </c>
      <c r="AE74" s="268">
        <f>Rounding!AE169</f>
        <v>9.9000000000000005E-2</v>
      </c>
      <c r="AF74" s="268">
        <f>Rounding!AF169</f>
        <v>9.9000000000000005E-2</v>
      </c>
      <c r="AG74" s="268">
        <f>Rounding!AG169</f>
        <v>1.3009999999999999</v>
      </c>
      <c r="AH74" s="268">
        <f>Rounding!AH169</f>
        <v>-0.435</v>
      </c>
      <c r="AI74" s="268">
        <f>Rounding!AI169</f>
        <v>-0.37</v>
      </c>
      <c r="AJ74" s="268">
        <f>Rounding!AJ169</f>
        <v>-0.435</v>
      </c>
      <c r="AK74" s="268">
        <f>Rounding!AK169</f>
        <v>0</v>
      </c>
      <c r="AL74" s="268">
        <f>Rounding!AL169</f>
        <v>-0.37</v>
      </c>
      <c r="AM74" s="268">
        <f>Rounding!AM169</f>
        <v>0</v>
      </c>
      <c r="AN74" s="268">
        <f>Rounding!AN169</f>
        <v>-0.155</v>
      </c>
      <c r="AO74" s="268">
        <f>Rounding!AO169</f>
        <v>0</v>
      </c>
      <c r="AP74" s="256"/>
      <c r="AQ74" s="256"/>
    </row>
    <row r="75" spans="3:43" x14ac:dyDescent="0.25">
      <c r="C75" s="78"/>
      <c r="F75" t="s">
        <v>158</v>
      </c>
      <c r="G75" s="12" t="s">
        <v>269</v>
      </c>
      <c r="H75" s="268"/>
      <c r="I75" s="256"/>
      <c r="J75" s="268">
        <f>Rounding!J170</f>
        <v>1.9E-2</v>
      </c>
      <c r="K75" s="268">
        <f>Rounding!K170</f>
        <v>1.9E-2</v>
      </c>
      <c r="L75" s="268">
        <f>Rounding!L170</f>
        <v>1.7999999999999999E-2</v>
      </c>
      <c r="M75" s="268">
        <f>Rounding!M170</f>
        <v>1.7999999999999999E-2</v>
      </c>
      <c r="N75" s="268">
        <f>Rounding!N170</f>
        <v>1.7999999999999999E-2</v>
      </c>
      <c r="O75" s="268">
        <f>Rounding!O170</f>
        <v>1.7999999999999999E-2</v>
      </c>
      <c r="P75" s="268">
        <f>Rounding!P170</f>
        <v>1.7999999999999999E-2</v>
      </c>
      <c r="Q75" s="268">
        <f>Rounding!Q170</f>
        <v>1.7999999999999999E-2</v>
      </c>
      <c r="R75" s="268">
        <f>Rounding!R170</f>
        <v>1.0999999999999999E-2</v>
      </c>
      <c r="S75" s="268">
        <f>Rounding!S170</f>
        <v>1.0999999999999999E-2</v>
      </c>
      <c r="T75" s="268">
        <f>Rounding!T170</f>
        <v>1.0999999999999999E-2</v>
      </c>
      <c r="U75" s="268">
        <f>Rounding!U170</f>
        <v>1.0999999999999999E-2</v>
      </c>
      <c r="V75" s="268">
        <f>Rounding!V170</f>
        <v>1.0999999999999999E-2</v>
      </c>
      <c r="W75" s="268">
        <f>Rounding!W170</f>
        <v>8.0000000000000002E-3</v>
      </c>
      <c r="X75" s="268">
        <f>Rounding!X170</f>
        <v>8.0000000000000002E-3</v>
      </c>
      <c r="Y75" s="268">
        <f>Rounding!Y170</f>
        <v>8.0000000000000002E-3</v>
      </c>
      <c r="Z75" s="268">
        <f>Rounding!Z170</f>
        <v>8.0000000000000002E-3</v>
      </c>
      <c r="AA75" s="268">
        <f>Rounding!AA170</f>
        <v>8.0000000000000002E-3</v>
      </c>
      <c r="AB75" s="268">
        <f>Rounding!AB170</f>
        <v>3.0000000000000001E-3</v>
      </c>
      <c r="AC75" s="268">
        <f>Rounding!AC170</f>
        <v>3.0000000000000001E-3</v>
      </c>
      <c r="AD75" s="268">
        <f>Rounding!AD170</f>
        <v>3.0000000000000001E-3</v>
      </c>
      <c r="AE75" s="268">
        <f>Rounding!AE170</f>
        <v>3.0000000000000001E-3</v>
      </c>
      <c r="AF75" s="268">
        <f>Rounding!AF170</f>
        <v>3.0000000000000001E-3</v>
      </c>
      <c r="AG75" s="268">
        <f>Rounding!AG170</f>
        <v>0.97699999999999998</v>
      </c>
      <c r="AH75" s="268">
        <f>Rounding!AH170</f>
        <v>-2.7E-2</v>
      </c>
      <c r="AI75" s="268">
        <f>Rounding!AI170</f>
        <v>-2.1999999999999999E-2</v>
      </c>
      <c r="AJ75" s="268">
        <f>Rounding!AJ170</f>
        <v>-2.7E-2</v>
      </c>
      <c r="AK75" s="268">
        <f>Rounding!AK170</f>
        <v>0</v>
      </c>
      <c r="AL75" s="268">
        <f>Rounding!AL170</f>
        <v>-2.1999999999999999E-2</v>
      </c>
      <c r="AM75" s="268">
        <f>Rounding!AM170</f>
        <v>0</v>
      </c>
      <c r="AN75" s="268">
        <f>Rounding!AN170</f>
        <v>-7.0000000000000001E-3</v>
      </c>
      <c r="AO75" s="268">
        <f>Rounding!AO170</f>
        <v>0</v>
      </c>
      <c r="AP75" s="256"/>
      <c r="AQ75" s="256"/>
    </row>
    <row r="76" spans="3:43" x14ac:dyDescent="0.25">
      <c r="C76" s="78"/>
      <c r="F76" t="s">
        <v>159</v>
      </c>
      <c r="G76" s="12" t="s">
        <v>270</v>
      </c>
      <c r="H76" s="41"/>
      <c r="J76" s="110">
        <f>Rounding!J171</f>
        <v>8.11</v>
      </c>
      <c r="K76" s="110">
        <f>Rounding!K171</f>
        <v>0</v>
      </c>
      <c r="L76" s="110">
        <f>Rounding!L171</f>
        <v>5.31</v>
      </c>
      <c r="M76" s="110">
        <f>Rounding!M171</f>
        <v>7.38</v>
      </c>
      <c r="N76" s="110">
        <f>Rounding!N171</f>
        <v>16.29</v>
      </c>
      <c r="O76" s="110">
        <f>Rounding!O171</f>
        <v>31.21</v>
      </c>
      <c r="P76" s="110">
        <f>Rounding!P171</f>
        <v>90.45</v>
      </c>
      <c r="Q76" s="110">
        <f>Rounding!Q171</f>
        <v>0</v>
      </c>
      <c r="R76" s="110">
        <f>Rounding!R171</f>
        <v>7.05</v>
      </c>
      <c r="S76" s="110">
        <f>Rounding!S171</f>
        <v>142.72999999999999</v>
      </c>
      <c r="T76" s="110">
        <f>Rounding!T171</f>
        <v>260.48</v>
      </c>
      <c r="U76" s="110">
        <f>Rounding!U171</f>
        <v>398.99</v>
      </c>
      <c r="V76" s="110">
        <f>Rounding!V171</f>
        <v>850.81</v>
      </c>
      <c r="W76" s="110">
        <f>Rounding!W171</f>
        <v>8.99</v>
      </c>
      <c r="X76" s="110">
        <f>Rounding!X171</f>
        <v>232.56</v>
      </c>
      <c r="Y76" s="110">
        <f>Rounding!Y171</f>
        <v>426.57</v>
      </c>
      <c r="Z76" s="110">
        <f>Rounding!Z171</f>
        <v>654.79</v>
      </c>
      <c r="AA76" s="110">
        <f>Rounding!AA171</f>
        <v>1399.27</v>
      </c>
      <c r="AB76" s="110">
        <f>Rounding!AB171</f>
        <v>95.73</v>
      </c>
      <c r="AC76" s="110">
        <f>Rounding!AC171</f>
        <v>1689.55</v>
      </c>
      <c r="AD76" s="110">
        <f>Rounding!AD171</f>
        <v>4139.68</v>
      </c>
      <c r="AE76" s="110">
        <f>Rounding!AE171</f>
        <v>8974.07</v>
      </c>
      <c r="AF76" s="110">
        <f>Rounding!AF171</f>
        <v>22322.47</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v>
      </c>
      <c r="S77" s="110">
        <f>Rounding!S172</f>
        <v>2</v>
      </c>
      <c r="T77" s="110">
        <f>Rounding!T172</f>
        <v>2</v>
      </c>
      <c r="U77" s="110">
        <f>Rounding!U172</f>
        <v>2</v>
      </c>
      <c r="V77" s="110">
        <f>Rounding!V172</f>
        <v>2</v>
      </c>
      <c r="W77" s="110">
        <f>Rounding!W172</f>
        <v>3</v>
      </c>
      <c r="X77" s="110">
        <f>Rounding!X172</f>
        <v>3</v>
      </c>
      <c r="Y77" s="110">
        <f>Rounding!Y172</f>
        <v>3</v>
      </c>
      <c r="Z77" s="110">
        <f>Rounding!Z172</f>
        <v>3</v>
      </c>
      <c r="AA77" s="110">
        <f>Rounding!AA172</f>
        <v>3</v>
      </c>
      <c r="AB77" s="110">
        <f>Rounding!AB172</f>
        <v>3.07</v>
      </c>
      <c r="AC77" s="110">
        <f>Rounding!AC172</f>
        <v>3.07</v>
      </c>
      <c r="AD77" s="110">
        <f>Rounding!AD172</f>
        <v>3.07</v>
      </c>
      <c r="AE77" s="110">
        <f>Rounding!AE172</f>
        <v>3.07</v>
      </c>
      <c r="AF77" s="110">
        <f>Rounding!AF172</f>
        <v>3.07</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3.96</v>
      </c>
      <c r="S78" s="110">
        <f>Rounding!S173</f>
        <v>3.96</v>
      </c>
      <c r="T78" s="110">
        <f>Rounding!T173</f>
        <v>3.96</v>
      </c>
      <c r="U78" s="110">
        <f>Rounding!U173</f>
        <v>3.96</v>
      </c>
      <c r="V78" s="110">
        <f>Rounding!V173</f>
        <v>3.96</v>
      </c>
      <c r="W78" s="110">
        <f>Rounding!W173</f>
        <v>5.47</v>
      </c>
      <c r="X78" s="110">
        <f>Rounding!X173</f>
        <v>5.47</v>
      </c>
      <c r="Y78" s="110">
        <f>Rounding!Y173</f>
        <v>5.47</v>
      </c>
      <c r="Z78" s="110">
        <f>Rounding!Z173</f>
        <v>5.47</v>
      </c>
      <c r="AA78" s="110">
        <f>Rounding!AA173</f>
        <v>5.47</v>
      </c>
      <c r="AB78" s="110">
        <f>Rounding!AB173</f>
        <v>6.43</v>
      </c>
      <c r="AC78" s="110">
        <f>Rounding!AC173</f>
        <v>6.43</v>
      </c>
      <c r="AD78" s="110">
        <f>Rounding!AD173</f>
        <v>6.43</v>
      </c>
      <c r="AE78" s="110">
        <f>Rounding!AE173</f>
        <v>6.43</v>
      </c>
      <c r="AF78" s="110">
        <f>Rounding!AF173</f>
        <v>6.43</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5.2999999999999999E-2</v>
      </c>
      <c r="S79" s="272">
        <f>Rounding!S174</f>
        <v>5.2999999999999999E-2</v>
      </c>
      <c r="T79" s="272">
        <f>Rounding!T174</f>
        <v>5.2999999999999999E-2</v>
      </c>
      <c r="U79" s="272">
        <f>Rounding!U174</f>
        <v>5.2999999999999999E-2</v>
      </c>
      <c r="V79" s="272">
        <f>Rounding!V174</f>
        <v>5.2999999999999999E-2</v>
      </c>
      <c r="W79" s="272">
        <f>Rounding!W174</f>
        <v>5.7000000000000002E-2</v>
      </c>
      <c r="X79" s="272">
        <f>Rounding!X174</f>
        <v>5.7000000000000002E-2</v>
      </c>
      <c r="Y79" s="272">
        <f>Rounding!Y174</f>
        <v>5.7000000000000002E-2</v>
      </c>
      <c r="Z79" s="272">
        <f>Rounding!Z174</f>
        <v>5.7000000000000002E-2</v>
      </c>
      <c r="AA79" s="272">
        <f>Rounding!AA174</f>
        <v>5.7000000000000002E-2</v>
      </c>
      <c r="AB79" s="272">
        <f>Rounding!AB174</f>
        <v>4.3999999999999997E-2</v>
      </c>
      <c r="AC79" s="272">
        <f>Rounding!AC174</f>
        <v>4.3999999999999997E-2</v>
      </c>
      <c r="AD79" s="272">
        <f>Rounding!AD174</f>
        <v>4.3999999999999997E-2</v>
      </c>
      <c r="AE79" s="272">
        <f>Rounding!AE174</f>
        <v>4.3999999999999997E-2</v>
      </c>
      <c r="AF79" s="272">
        <f>Rounding!AF174</f>
        <v>4.3999999999999997E-2</v>
      </c>
      <c r="AG79" s="272">
        <f>Rounding!AG174</f>
        <v>0</v>
      </c>
      <c r="AH79" s="272">
        <f>Rounding!AH174</f>
        <v>0</v>
      </c>
      <c r="AI79" s="272">
        <f>Rounding!AI174</f>
        <v>0</v>
      </c>
      <c r="AJ79" s="272">
        <f>Rounding!AJ174</f>
        <v>0.13300000000000001</v>
      </c>
      <c r="AK79" s="272">
        <f>Rounding!AK174</f>
        <v>0</v>
      </c>
      <c r="AL79" s="272">
        <f>Rounding!AL174</f>
        <v>0.105</v>
      </c>
      <c r="AM79" s="272">
        <f>Rounding!AM174</f>
        <v>0</v>
      </c>
      <c r="AN79" s="272">
        <f>Rounding!AN174</f>
        <v>8.1000000000000003E-2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369781436.10424834</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224570987.89804393</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2270352.3499232004</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7123.1717868922651</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142932972.68449432</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111837652.5168808</v>
      </c>
      <c r="I95" s="19"/>
      <c r="J95" s="116">
        <f t="shared" ref="J95:AO95" si="1">J22 * thousand * J55 / hundred</f>
        <v>70551695.049031138</v>
      </c>
      <c r="K95" s="116">
        <f t="shared" si="1"/>
        <v>8104.3607452623892</v>
      </c>
      <c r="L95" s="116">
        <f t="shared" si="1"/>
        <v>354.38518253678245</v>
      </c>
      <c r="M95" s="116">
        <f t="shared" si="1"/>
        <v>945766.9725996909</v>
      </c>
      <c r="N95" s="116">
        <f t="shared" si="1"/>
        <v>3783082.4284363543</v>
      </c>
      <c r="O95" s="116">
        <f t="shared" si="1"/>
        <v>3726061.9943588777</v>
      </c>
      <c r="P95" s="116">
        <f t="shared" si="1"/>
        <v>12369716.002979048</v>
      </c>
      <c r="Q95" s="116">
        <f t="shared" si="1"/>
        <v>5401.4825560003528</v>
      </c>
      <c r="R95" s="116">
        <f t="shared" si="1"/>
        <v>13018.606442583685</v>
      </c>
      <c r="S95" s="116">
        <f t="shared" si="1"/>
        <v>2993773.3690391858</v>
      </c>
      <c r="T95" s="116">
        <f t="shared" si="1"/>
        <v>3437735.3576401281</v>
      </c>
      <c r="U95" s="116">
        <f t="shared" si="1"/>
        <v>1716796.2452323716</v>
      </c>
      <c r="V95" s="116">
        <f t="shared" si="1"/>
        <v>2037469.2332324861</v>
      </c>
      <c r="W95" s="116">
        <f t="shared" si="1"/>
        <v>3275.2168056854925</v>
      </c>
      <c r="X95" s="116">
        <f t="shared" si="1"/>
        <v>209082.98321111317</v>
      </c>
      <c r="Y95" s="116">
        <f t="shared" si="1"/>
        <v>513072.52738528542</v>
      </c>
      <c r="Z95" s="116">
        <f t="shared" si="1"/>
        <v>525373.59152170352</v>
      </c>
      <c r="AA95" s="116">
        <f t="shared" si="1"/>
        <v>2169104.9863586258</v>
      </c>
      <c r="AB95" s="116">
        <f t="shared" si="1"/>
        <v>23039.105875794612</v>
      </c>
      <c r="AC95" s="116">
        <f t="shared" si="1"/>
        <v>698138.25062765169</v>
      </c>
      <c r="AD95" s="116">
        <f t="shared" si="1"/>
        <v>2147935.6875882908</v>
      </c>
      <c r="AE95" s="116">
        <f t="shared" si="1"/>
        <v>1467493.9126242164</v>
      </c>
      <c r="AF95" s="116">
        <f t="shared" si="1"/>
        <v>3915428.8605400897</v>
      </c>
      <c r="AG95" s="116">
        <f t="shared" si="1"/>
        <v>1491556.7732527568</v>
      </c>
      <c r="AH95" s="116">
        <f t="shared" si="1"/>
        <v>-38376.035639505113</v>
      </c>
      <c r="AI95" s="116">
        <f t="shared" si="1"/>
        <v>0</v>
      </c>
      <c r="AJ95" s="116">
        <f t="shared" si="1"/>
        <v>-373667.46377233841</v>
      </c>
      <c r="AK95" s="116">
        <f t="shared" si="1"/>
        <v>0</v>
      </c>
      <c r="AL95" s="116">
        <f t="shared" si="1"/>
        <v>-89900.60328097707</v>
      </c>
      <c r="AM95" s="116">
        <f t="shared" si="1"/>
        <v>0</v>
      </c>
      <c r="AN95" s="116">
        <f t="shared" si="1"/>
        <v>-2412880.7636932526</v>
      </c>
      <c r="AO95" s="116">
        <f t="shared" si="1"/>
        <v>0</v>
      </c>
    </row>
    <row r="96" spans="2:43" x14ac:dyDescent="0.25">
      <c r="E96" s="23"/>
      <c r="F96" t="s">
        <v>157</v>
      </c>
      <c r="G96" s="12" t="s">
        <v>277</v>
      </c>
      <c r="H96" s="88">
        <f t="shared" si="0"/>
        <v>28910759.808088232</v>
      </c>
      <c r="J96" s="88">
        <f t="shared" ref="J96:AO96" si="2">J23 * thousand * J56 / hundred</f>
        <v>16381302.26647263</v>
      </c>
      <c r="K96" s="88">
        <f t="shared" si="2"/>
        <v>25848.392591263288</v>
      </c>
      <c r="L96" s="88">
        <f t="shared" si="2"/>
        <v>124.03018556491295</v>
      </c>
      <c r="M96" s="88">
        <f t="shared" si="2"/>
        <v>331006.0885531815</v>
      </c>
      <c r="N96" s="88">
        <f t="shared" si="2"/>
        <v>1324029.4423360138</v>
      </c>
      <c r="O96" s="88">
        <f t="shared" si="2"/>
        <v>1304073.0351042096</v>
      </c>
      <c r="P96" s="88">
        <f t="shared" si="2"/>
        <v>4329239.0507199727</v>
      </c>
      <c r="Q96" s="88">
        <f t="shared" si="2"/>
        <v>14407.129590677456</v>
      </c>
      <c r="R96" s="88">
        <f t="shared" si="2"/>
        <v>3642.7928395414579</v>
      </c>
      <c r="S96" s="88">
        <f t="shared" si="2"/>
        <v>837700.73548528727</v>
      </c>
      <c r="T96" s="88">
        <f t="shared" si="2"/>
        <v>961927.66870096978</v>
      </c>
      <c r="U96" s="88">
        <f t="shared" si="2"/>
        <v>480384.21751713869</v>
      </c>
      <c r="V96" s="88">
        <f t="shared" si="2"/>
        <v>570113.11973667215</v>
      </c>
      <c r="W96" s="88">
        <f t="shared" si="2"/>
        <v>708.11935353777255</v>
      </c>
      <c r="X96" s="88">
        <f t="shared" si="2"/>
        <v>45204.856866327304</v>
      </c>
      <c r="Y96" s="88">
        <f t="shared" si="2"/>
        <v>110929.01873835444</v>
      </c>
      <c r="Z96" s="88">
        <f t="shared" si="2"/>
        <v>113588.57445661597</v>
      </c>
      <c r="AA96" s="88">
        <f t="shared" si="2"/>
        <v>468972.07477364299</v>
      </c>
      <c r="AB96" s="88">
        <f t="shared" si="2"/>
        <v>3392.3371322925709</v>
      </c>
      <c r="AC96" s="88">
        <f t="shared" si="2"/>
        <v>102795.66940860191</v>
      </c>
      <c r="AD96" s="88">
        <f t="shared" si="2"/>
        <v>316267.56828430196</v>
      </c>
      <c r="AE96" s="88">
        <f t="shared" si="2"/>
        <v>216077.57341133108</v>
      </c>
      <c r="AF96" s="88">
        <f t="shared" si="2"/>
        <v>576517.80342808226</v>
      </c>
      <c r="AG96" s="88">
        <f t="shared" si="2"/>
        <v>1075566.4398055195</v>
      </c>
      <c r="AH96" s="88">
        <f t="shared" si="2"/>
        <v>-14634.11526320074</v>
      </c>
      <c r="AI96" s="88">
        <f t="shared" si="2"/>
        <v>0</v>
      </c>
      <c r="AJ96" s="88">
        <f t="shared" si="2"/>
        <v>-151981.96390284269</v>
      </c>
      <c r="AK96" s="88">
        <f t="shared" si="2"/>
        <v>0</v>
      </c>
      <c r="AL96" s="88">
        <f t="shared" si="2"/>
        <v>-29783.114196329614</v>
      </c>
      <c r="AM96" s="88">
        <f t="shared" si="2"/>
        <v>0</v>
      </c>
      <c r="AN96" s="88">
        <f t="shared" si="2"/>
        <v>-486659.00404112565</v>
      </c>
      <c r="AO96" s="88">
        <f t="shared" si="2"/>
        <v>0</v>
      </c>
    </row>
    <row r="97" spans="5:41" x14ac:dyDescent="0.25">
      <c r="E97" s="23"/>
      <c r="F97" t="s">
        <v>158</v>
      </c>
      <c r="G97" s="12" t="s">
        <v>277</v>
      </c>
      <c r="H97" s="88">
        <f t="shared" si="0"/>
        <v>3703433.5673823259</v>
      </c>
      <c r="J97" s="88">
        <f t="shared" ref="J97:AO97" si="3">J24 * thousand * J57 / hundred</f>
        <v>1283552.4600258509</v>
      </c>
      <c r="K97" s="88">
        <f t="shared" si="3"/>
        <v>9972.6040206773141</v>
      </c>
      <c r="L97" s="88">
        <f t="shared" si="3"/>
        <v>6.6486547183373474</v>
      </c>
      <c r="M97" s="88">
        <f t="shared" si="3"/>
        <v>17743.625734605623</v>
      </c>
      <c r="N97" s="88">
        <f t="shared" si="3"/>
        <v>70974.775687953181</v>
      </c>
      <c r="O97" s="88">
        <f t="shared" si="3"/>
        <v>69905.009803959125</v>
      </c>
      <c r="P97" s="88">
        <f t="shared" si="3"/>
        <v>232069.43946975988</v>
      </c>
      <c r="Q97" s="88">
        <f t="shared" si="3"/>
        <v>3892.8703195294579</v>
      </c>
      <c r="R97" s="88">
        <f t="shared" si="3"/>
        <v>229.99519432277094</v>
      </c>
      <c r="S97" s="88">
        <f t="shared" si="3"/>
        <v>52889.953376135178</v>
      </c>
      <c r="T97" s="88">
        <f t="shared" si="3"/>
        <v>60733.275492871115</v>
      </c>
      <c r="U97" s="88">
        <f t="shared" si="3"/>
        <v>30330.042449340646</v>
      </c>
      <c r="V97" s="88">
        <f t="shared" si="3"/>
        <v>35995.260651797704</v>
      </c>
      <c r="W97" s="88">
        <f t="shared" si="3"/>
        <v>33.872879138436382</v>
      </c>
      <c r="X97" s="88">
        <f t="shared" si="3"/>
        <v>2162.3736810093305</v>
      </c>
      <c r="Y97" s="88">
        <f t="shared" si="3"/>
        <v>5306.2880231943745</v>
      </c>
      <c r="Z97" s="88">
        <f t="shared" si="3"/>
        <v>5433.5078329009366</v>
      </c>
      <c r="AA97" s="88">
        <f t="shared" si="3"/>
        <v>22433.272482591452</v>
      </c>
      <c r="AB97" s="88">
        <f t="shared" si="3"/>
        <v>140.78192921351953</v>
      </c>
      <c r="AC97" s="88">
        <f t="shared" si="3"/>
        <v>4266.0184084822968</v>
      </c>
      <c r="AD97" s="88">
        <f t="shared" si="3"/>
        <v>13125.098324364459</v>
      </c>
      <c r="AE97" s="88">
        <f t="shared" si="3"/>
        <v>8967.2153616598553</v>
      </c>
      <c r="AF97" s="88">
        <f t="shared" si="3"/>
        <v>23925.478343508628</v>
      </c>
      <c r="AG97" s="88">
        <f t="shared" si="3"/>
        <v>1774535.5801447467</v>
      </c>
      <c r="AH97" s="88">
        <f t="shared" si="3"/>
        <v>-411.82759553202732</v>
      </c>
      <c r="AI97" s="88">
        <f t="shared" si="3"/>
        <v>0</v>
      </c>
      <c r="AJ97" s="88">
        <f t="shared" si="3"/>
        <v>-7335.7374211340657</v>
      </c>
      <c r="AK97" s="88">
        <f t="shared" si="3"/>
        <v>0</v>
      </c>
      <c r="AL97" s="88">
        <f t="shared" si="3"/>
        <v>-1515.2460766326374</v>
      </c>
      <c r="AM97" s="88">
        <f t="shared" si="3"/>
        <v>0</v>
      </c>
      <c r="AN97" s="88">
        <f t="shared" si="3"/>
        <v>-15929.069816706375</v>
      </c>
      <c r="AO97" s="88">
        <f t="shared" si="3"/>
        <v>0</v>
      </c>
    </row>
    <row r="98" spans="5:41" x14ac:dyDescent="0.25">
      <c r="E98" s="23"/>
      <c r="F98" s="19" t="s">
        <v>159</v>
      </c>
      <c r="G98" s="75" t="s">
        <v>277</v>
      </c>
      <c r="H98" s="116">
        <f t="shared" si="0"/>
        <v>185999784.51898673</v>
      </c>
      <c r="I98" s="19"/>
      <c r="J98" s="116">
        <f t="shared" ref="J98:AO98" si="4" xml:space="preserve"> J25 * J58 * days_in_year / hundred</f>
        <v>102523881.86453322</v>
      </c>
      <c r="K98" s="116">
        <f t="shared" si="4"/>
        <v>0</v>
      </c>
      <c r="L98" s="116">
        <f t="shared" si="4"/>
        <v>1624.7144064000001</v>
      </c>
      <c r="M98" s="116">
        <f t="shared" si="4"/>
        <v>3860285.8431454408</v>
      </c>
      <c r="N98" s="116">
        <f t="shared" si="4"/>
        <v>6502744.8501946358</v>
      </c>
      <c r="O98" s="116">
        <f t="shared" si="4"/>
        <v>5225939.3227910167</v>
      </c>
      <c r="P98" s="116">
        <f t="shared" si="4"/>
        <v>15346218.409918258</v>
      </c>
      <c r="Q98" s="116">
        <f t="shared" si="4"/>
        <v>0</v>
      </c>
      <c r="R98" s="116">
        <f t="shared" si="4"/>
        <v>4891.9560000000001</v>
      </c>
      <c r="S98" s="116">
        <f t="shared" si="4"/>
        <v>5064064.6951038977</v>
      </c>
      <c r="T98" s="116">
        <f t="shared" si="4"/>
        <v>5759632.2127577094</v>
      </c>
      <c r="U98" s="116">
        <f t="shared" si="4"/>
        <v>2919104.2968902723</v>
      </c>
      <c r="V98" s="116">
        <f t="shared" si="4"/>
        <v>3874395.3963708808</v>
      </c>
      <c r="W98" s="116">
        <f t="shared" si="4"/>
        <v>374.49119999999994</v>
      </c>
      <c r="X98" s="116">
        <f t="shared" si="4"/>
        <v>429871.42723803723</v>
      </c>
      <c r="Y98" s="116">
        <f t="shared" si="4"/>
        <v>1051414.2137419842</v>
      </c>
      <c r="Z98" s="116">
        <f t="shared" si="4"/>
        <v>1078330.6891515017</v>
      </c>
      <c r="AA98" s="116">
        <f t="shared" si="4"/>
        <v>4400803.8470140537</v>
      </c>
      <c r="AB98" s="116">
        <f t="shared" si="4"/>
        <v>58503.416399999995</v>
      </c>
      <c r="AC98" s="116">
        <f t="shared" si="4"/>
        <v>2458602.8856692971</v>
      </c>
      <c r="AD98" s="116">
        <f t="shared" si="4"/>
        <v>7323767.465352755</v>
      </c>
      <c r="AE98" s="116">
        <f t="shared" si="4"/>
        <v>4940756.1734456941</v>
      </c>
      <c r="AF98" s="116">
        <f t="shared" si="4"/>
        <v>13097617.742861746</v>
      </c>
      <c r="AG98" s="116">
        <f t="shared" si="4"/>
        <v>0</v>
      </c>
      <c r="AH98" s="116">
        <f t="shared" si="4"/>
        <v>0</v>
      </c>
      <c r="AI98" s="116">
        <f t="shared" si="4"/>
        <v>0</v>
      </c>
      <c r="AJ98" s="116">
        <f t="shared" si="4"/>
        <v>0</v>
      </c>
      <c r="AK98" s="116">
        <f t="shared" si="4"/>
        <v>0</v>
      </c>
      <c r="AL98" s="116">
        <f t="shared" si="4"/>
        <v>0</v>
      </c>
      <c r="AM98" s="116">
        <f t="shared" si="4"/>
        <v>0</v>
      </c>
      <c r="AN98" s="116">
        <f t="shared" si="4"/>
        <v>76958.604799999972</v>
      </c>
      <c r="AO98" s="116">
        <f t="shared" si="4"/>
        <v>0</v>
      </c>
    </row>
    <row r="99" spans="5:41" x14ac:dyDescent="0.25">
      <c r="E99" s="23"/>
      <c r="F99" t="s">
        <v>160</v>
      </c>
      <c r="G99" s="12" t="s">
        <v>277</v>
      </c>
      <c r="H99" s="88">
        <f t="shared" si="0"/>
        <v>33341259.787466682</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33273.279600000002</v>
      </c>
      <c r="S99" s="88">
        <f t="shared" si="5"/>
        <v>3275076.4758687597</v>
      </c>
      <c r="T99" s="88">
        <f t="shared" si="5"/>
        <v>5096763.7556188842</v>
      </c>
      <c r="U99" s="88">
        <f t="shared" si="5"/>
        <v>2753104.6592116263</v>
      </c>
      <c r="V99" s="88">
        <f t="shared" si="5"/>
        <v>3274723.2383007314</v>
      </c>
      <c r="W99" s="88">
        <f t="shared" si="5"/>
        <v>11042.219999999998</v>
      </c>
      <c r="X99" s="88">
        <f t="shared" si="5"/>
        <v>308805.50513351266</v>
      </c>
      <c r="Y99" s="88">
        <f t="shared" si="5"/>
        <v>884499.82095907733</v>
      </c>
      <c r="Z99" s="88">
        <f t="shared" si="5"/>
        <v>934233.08618657698</v>
      </c>
      <c r="AA99" s="88">
        <f t="shared" si="5"/>
        <v>3768542.4209875059</v>
      </c>
      <c r="AB99" s="88">
        <f t="shared" si="5"/>
        <v>238157.07840000003</v>
      </c>
      <c r="AC99" s="88">
        <f t="shared" si="5"/>
        <v>1051152.2994286364</v>
      </c>
      <c r="AD99" s="88">
        <f t="shared" si="5"/>
        <v>3632378.9820077065</v>
      </c>
      <c r="AE99" s="88">
        <f t="shared" si="5"/>
        <v>2249083.5099795545</v>
      </c>
      <c r="AF99" s="88">
        <f t="shared" si="5"/>
        <v>5830423.4557841029</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921077.73356382421</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141524.98767866252</v>
      </c>
      <c r="T100" s="88">
        <f t="shared" si="6"/>
        <v>218860.19601461201</v>
      </c>
      <c r="U100" s="88">
        <f t="shared" si="6"/>
        <v>118239.77477732925</v>
      </c>
      <c r="V100" s="88">
        <f t="shared" si="6"/>
        <v>140467.25471871381</v>
      </c>
      <c r="W100" s="88">
        <f t="shared" si="6"/>
        <v>0</v>
      </c>
      <c r="X100" s="88">
        <f t="shared" si="6"/>
        <v>7197.3666753385423</v>
      </c>
      <c r="Y100" s="88">
        <f t="shared" si="6"/>
        <v>20660.689263181062</v>
      </c>
      <c r="Z100" s="88">
        <f t="shared" si="6"/>
        <v>21818.054758712882</v>
      </c>
      <c r="AA100" s="88">
        <f t="shared" si="6"/>
        <v>87791.243767383858</v>
      </c>
      <c r="AB100" s="88">
        <f t="shared" si="6"/>
        <v>0</v>
      </c>
      <c r="AC100" s="88">
        <f t="shared" si="6"/>
        <v>15567.294845054124</v>
      </c>
      <c r="AD100" s="88">
        <f t="shared" si="6"/>
        <v>46195.279966949456</v>
      </c>
      <c r="AE100" s="88">
        <f t="shared" si="6"/>
        <v>28460.082690353567</v>
      </c>
      <c r="AF100" s="88">
        <f t="shared" si="6"/>
        <v>74295.508407532936</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279604.88443499996</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504.96946220112267</v>
      </c>
      <c r="S101" s="116">
        <f t="shared" si="7"/>
        <v>38159.64303554369</v>
      </c>
      <c r="T101" s="116">
        <f t="shared" si="7"/>
        <v>43785.645378381152</v>
      </c>
      <c r="U101" s="116">
        <f t="shared" si="7"/>
        <v>21912.579638900272</v>
      </c>
      <c r="V101" s="116">
        <f t="shared" si="7"/>
        <v>25810.605609973743</v>
      </c>
      <c r="W101" s="116">
        <f t="shared" si="7"/>
        <v>423.44762333924592</v>
      </c>
      <c r="X101" s="116">
        <f t="shared" si="7"/>
        <v>3103.1207443697845</v>
      </c>
      <c r="Y101" s="116">
        <f t="shared" si="7"/>
        <v>7861.5515763422245</v>
      </c>
      <c r="Z101" s="116">
        <f t="shared" si="7"/>
        <v>8188.6147443205091</v>
      </c>
      <c r="AA101" s="116">
        <f t="shared" si="7"/>
        <v>33529.471431628241</v>
      </c>
      <c r="AB101" s="116">
        <f t="shared" si="7"/>
        <v>185.53329856898449</v>
      </c>
      <c r="AC101" s="116">
        <f t="shared" si="7"/>
        <v>6907.2453548167086</v>
      </c>
      <c r="AD101" s="116">
        <f t="shared" si="7"/>
        <v>21124.945557963787</v>
      </c>
      <c r="AE101" s="116">
        <f t="shared" si="7"/>
        <v>14432.801312425496</v>
      </c>
      <c r="AF101" s="116">
        <f t="shared" si="7"/>
        <v>38508.239326225019</v>
      </c>
      <c r="AG101" s="116">
        <f t="shared" si="7"/>
        <v>0</v>
      </c>
      <c r="AH101" s="116">
        <f t="shared" si="7"/>
        <v>0</v>
      </c>
      <c r="AI101" s="116">
        <f t="shared" si="7"/>
        <v>0</v>
      </c>
      <c r="AJ101" s="116">
        <f t="shared" si="7"/>
        <v>6687.3530500000006</v>
      </c>
      <c r="AK101" s="116">
        <f t="shared" si="7"/>
        <v>0</v>
      </c>
      <c r="AL101" s="116">
        <f t="shared" si="7"/>
        <v>1588.1942999999999</v>
      </c>
      <c r="AM101" s="116">
        <f t="shared" si="7"/>
        <v>0</v>
      </c>
      <c r="AN101" s="116">
        <f t="shared" si="7"/>
        <v>6890.9229900000009</v>
      </c>
      <c r="AO101" s="116">
        <f t="shared" si="7"/>
        <v>0</v>
      </c>
    </row>
    <row r="102" spans="5:41" x14ac:dyDescent="0.25">
      <c r="E102" s="23"/>
      <c r="F102" s="98" t="s">
        <v>100</v>
      </c>
      <c r="G102" s="204" t="s">
        <v>277</v>
      </c>
      <c r="H102" s="143">
        <f>SUM(H95:H101)</f>
        <v>364993572.81680363</v>
      </c>
      <c r="I102" s="44"/>
      <c r="J102" s="143">
        <f t="shared" ref="J102" si="8">SUM(J95:J101)</f>
        <v>190740431.64006284</v>
      </c>
      <c r="K102" s="143">
        <f t="shared" ref="K102:AO102" si="9">SUM(K95:K101)</f>
        <v>43925.357357202985</v>
      </c>
      <c r="L102" s="143">
        <f t="shared" si="9"/>
        <v>2109.7784292200331</v>
      </c>
      <c r="M102" s="143">
        <f t="shared" si="9"/>
        <v>5154802.5300329188</v>
      </c>
      <c r="N102" s="143">
        <f t="shared" si="9"/>
        <v>11680831.496654958</v>
      </c>
      <c r="O102" s="143">
        <f t="shared" si="9"/>
        <v>10325979.362058062</v>
      </c>
      <c r="P102" s="143">
        <f t="shared" si="9"/>
        <v>32277242.903087035</v>
      </c>
      <c r="Q102" s="143">
        <f t="shared" si="9"/>
        <v>23701.482466207268</v>
      </c>
      <c r="R102" s="143">
        <f t="shared" si="9"/>
        <v>55561.599538649039</v>
      </c>
      <c r="S102" s="143">
        <f t="shared" si="9"/>
        <v>12403189.859587472</v>
      </c>
      <c r="T102" s="143">
        <f t="shared" si="9"/>
        <v>15579438.111603558</v>
      </c>
      <c r="U102" s="143">
        <f t="shared" si="9"/>
        <v>8039871.8157169791</v>
      </c>
      <c r="V102" s="143">
        <f t="shared" si="9"/>
        <v>9958974.1086212564</v>
      </c>
      <c r="W102" s="143">
        <f t="shared" si="9"/>
        <v>15857.367861700945</v>
      </c>
      <c r="X102" s="143">
        <f t="shared" si="9"/>
        <v>1005427.6335497082</v>
      </c>
      <c r="Y102" s="143">
        <f t="shared" si="9"/>
        <v>2593744.1096874196</v>
      </c>
      <c r="Z102" s="143">
        <f t="shared" si="9"/>
        <v>2686966.1186523326</v>
      </c>
      <c r="AA102" s="143">
        <f t="shared" si="9"/>
        <v>10951177.316815432</v>
      </c>
      <c r="AB102" s="143">
        <f t="shared" si="9"/>
        <v>323418.25303586968</v>
      </c>
      <c r="AC102" s="143">
        <f t="shared" si="9"/>
        <v>4337429.6637425395</v>
      </c>
      <c r="AD102" s="143">
        <f t="shared" si="9"/>
        <v>13500795.027082331</v>
      </c>
      <c r="AE102" s="143">
        <f t="shared" si="9"/>
        <v>8925271.2688252367</v>
      </c>
      <c r="AF102" s="143">
        <f t="shared" si="9"/>
        <v>23556717.088691287</v>
      </c>
      <c r="AG102" s="143">
        <f t="shared" si="9"/>
        <v>4341658.7932030223</v>
      </c>
      <c r="AH102" s="143">
        <f t="shared" si="9"/>
        <v>-53421.978498237877</v>
      </c>
      <c r="AI102" s="143">
        <f t="shared" si="9"/>
        <v>0</v>
      </c>
      <c r="AJ102" s="143">
        <f t="shared" si="9"/>
        <v>-526297.81204631506</v>
      </c>
      <c r="AK102" s="143">
        <f t="shared" si="9"/>
        <v>0</v>
      </c>
      <c r="AL102" s="143">
        <f t="shared" si="9"/>
        <v>-119610.76925393932</v>
      </c>
      <c r="AM102" s="143">
        <f t="shared" si="9"/>
        <v>0</v>
      </c>
      <c r="AN102" s="143">
        <f t="shared" si="9"/>
        <v>-2831619.3097610846</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345628.97754567862</v>
      </c>
      <c r="I105" s="19"/>
      <c r="J105" s="116">
        <f t="shared" ref="J105:AO105" si="11">J33 * thousand * J64 / hundred</f>
        <v>316034.69803977304</v>
      </c>
      <c r="K105" s="116">
        <f t="shared" si="11"/>
        <v>0</v>
      </c>
      <c r="L105" s="116">
        <f t="shared" si="11"/>
        <v>0</v>
      </c>
      <c r="M105" s="116">
        <f t="shared" si="11"/>
        <v>542.49930400275753</v>
      </c>
      <c r="N105" s="116">
        <f t="shared" si="11"/>
        <v>2169.1927441766661</v>
      </c>
      <c r="O105" s="116">
        <f t="shared" si="11"/>
        <v>2136.4976300176572</v>
      </c>
      <c r="P105" s="116">
        <f t="shared" si="11"/>
        <v>7092.7077875695722</v>
      </c>
      <c r="Q105" s="116">
        <f t="shared" si="11"/>
        <v>0</v>
      </c>
      <c r="R105" s="116">
        <f t="shared" si="11"/>
        <v>0</v>
      </c>
      <c r="S105" s="116">
        <f t="shared" si="11"/>
        <v>5200.4321071011764</v>
      </c>
      <c r="T105" s="116">
        <f t="shared" si="11"/>
        <v>5959.1369340123247</v>
      </c>
      <c r="U105" s="116">
        <f t="shared" si="11"/>
        <v>2972.8742465421951</v>
      </c>
      <c r="V105" s="116">
        <f t="shared" si="11"/>
        <v>3528.1554655388177</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208.58624919245258</v>
      </c>
      <c r="AH105" s="116">
        <f t="shared" si="11"/>
        <v>-215.80296224804064</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75869.345173698501</v>
      </c>
      <c r="J106" s="88">
        <f t="shared" ref="J106:AO106" si="12">J34 * thousand * J65 / hundred</f>
        <v>66000</v>
      </c>
      <c r="K106" s="88">
        <f t="shared" si="12"/>
        <v>0</v>
      </c>
      <c r="L106" s="88">
        <f t="shared" si="12"/>
        <v>0</v>
      </c>
      <c r="M106" s="88">
        <f t="shared" si="12"/>
        <v>203.14468295920079</v>
      </c>
      <c r="N106" s="88">
        <f t="shared" si="12"/>
        <v>812.27748873006431</v>
      </c>
      <c r="O106" s="88">
        <f t="shared" si="12"/>
        <v>800.03445256183204</v>
      </c>
      <c r="P106" s="88">
        <f t="shared" si="12"/>
        <v>2655.9405038808154</v>
      </c>
      <c r="Q106" s="88">
        <f t="shared" si="12"/>
        <v>0</v>
      </c>
      <c r="R106" s="88">
        <f t="shared" si="12"/>
        <v>0</v>
      </c>
      <c r="S106" s="88">
        <f t="shared" si="12"/>
        <v>1075.1486095849332</v>
      </c>
      <c r="T106" s="88">
        <f t="shared" si="12"/>
        <v>1232.0048905514775</v>
      </c>
      <c r="U106" s="88">
        <f t="shared" si="12"/>
        <v>614.61846762237008</v>
      </c>
      <c r="V106" s="88">
        <f t="shared" si="12"/>
        <v>729.41851081832488</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1827.0548343948387</v>
      </c>
      <c r="AH106" s="88">
        <f t="shared" si="12"/>
        <v>-80.297267405346886</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6954.5368490039837</v>
      </c>
      <c r="J107" s="88">
        <f t="shared" ref="J107:AO107" si="13">J35 * thousand * J66 / hundred</f>
        <v>4787.2429683304827</v>
      </c>
      <c r="K107" s="88">
        <f t="shared" si="13"/>
        <v>0</v>
      </c>
      <c r="L107" s="88">
        <f t="shared" si="13"/>
        <v>0</v>
      </c>
      <c r="M107" s="88">
        <f t="shared" si="13"/>
        <v>8.6562874359249822</v>
      </c>
      <c r="N107" s="88">
        <f t="shared" si="13"/>
        <v>34.612313341181114</v>
      </c>
      <c r="O107" s="88">
        <f t="shared" si="13"/>
        <v>34.090619942088153</v>
      </c>
      <c r="P107" s="88">
        <f t="shared" si="13"/>
        <v>113.17344898918743</v>
      </c>
      <c r="Q107" s="88">
        <f t="shared" si="13"/>
        <v>0</v>
      </c>
      <c r="R107" s="88">
        <f t="shared" si="13"/>
        <v>0</v>
      </c>
      <c r="S107" s="88">
        <f t="shared" si="13"/>
        <v>52.37966635049608</v>
      </c>
      <c r="T107" s="88">
        <f t="shared" si="13"/>
        <v>60.021474737505116</v>
      </c>
      <c r="U107" s="88">
        <f t="shared" si="13"/>
        <v>29.943312003483303</v>
      </c>
      <c r="V107" s="88">
        <f t="shared" si="13"/>
        <v>35.536202052374385</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1800.9904490093261</v>
      </c>
      <c r="AH107" s="88">
        <f t="shared" si="13"/>
        <v>-2.1098931880663052</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599647.39653205359</v>
      </c>
      <c r="I108" s="19"/>
      <c r="J108" s="116">
        <f t="shared" ref="J108:AO108" si="14" xml:space="preserve"> J36 * J67 * days_in_year / hundred</f>
        <v>516735.26239999995</v>
      </c>
      <c r="K108" s="116">
        <f t="shared" si="14"/>
        <v>0</v>
      </c>
      <c r="L108" s="116">
        <f t="shared" si="14"/>
        <v>0</v>
      </c>
      <c r="M108" s="116">
        <f t="shared" si="14"/>
        <v>4647.8478820974397</v>
      </c>
      <c r="N108" s="116">
        <f t="shared" si="14"/>
        <v>7778.1612426545289</v>
      </c>
      <c r="O108" s="116">
        <f t="shared" si="14"/>
        <v>6238.9700800143191</v>
      </c>
      <c r="P108" s="116">
        <f t="shared" si="14"/>
        <v>18294.828775544644</v>
      </c>
      <c r="Q108" s="116">
        <f t="shared" si="14"/>
        <v>0</v>
      </c>
      <c r="R108" s="116">
        <f t="shared" si="14"/>
        <v>0</v>
      </c>
      <c r="S108" s="116">
        <f t="shared" si="14"/>
        <v>13232.091567564052</v>
      </c>
      <c r="T108" s="116">
        <f t="shared" si="14"/>
        <v>14897.169500390168</v>
      </c>
      <c r="U108" s="116">
        <f t="shared" si="14"/>
        <v>7588.2906542333203</v>
      </c>
      <c r="V108" s="116">
        <f t="shared" si="14"/>
        <v>10234.774429555209</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43970.909500000009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10051.785974093824</v>
      </c>
      <c r="T109" s="88">
        <f t="shared" si="15"/>
        <v>15544.504787961077</v>
      </c>
      <c r="U109" s="88">
        <f t="shared" si="15"/>
        <v>8397.9580509510415</v>
      </c>
      <c r="V109" s="88">
        <f t="shared" si="15"/>
        <v>9976.6606869940661</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827.80502459173874</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189.23690753941835</v>
      </c>
      <c r="T110" s="88">
        <f t="shared" si="16"/>
        <v>292.64391650267129</v>
      </c>
      <c r="U110" s="88">
        <f t="shared" si="16"/>
        <v>158.1016164991519</v>
      </c>
      <c r="V110" s="88">
        <f t="shared" si="16"/>
        <v>187.8225840504972</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555.94788600000004</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163.70731687148822</v>
      </c>
      <c r="T111" s="116">
        <f t="shared" si="17"/>
        <v>187.5910113324675</v>
      </c>
      <c r="U111" s="116">
        <f t="shared" si="17"/>
        <v>93.584774548485697</v>
      </c>
      <c r="V111" s="116">
        <f t="shared" si="17"/>
        <v>111.06478324755857</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1073454.9185110263</v>
      </c>
      <c r="I112" s="98"/>
      <c r="J112" s="143">
        <f t="shared" ref="J112" si="18">SUM(J105:J111)</f>
        <v>903557.20340810344</v>
      </c>
      <c r="K112" s="143">
        <f t="shared" ref="K112:AO112" si="19">SUM(K105:K111)</f>
        <v>0</v>
      </c>
      <c r="L112" s="143">
        <f t="shared" si="19"/>
        <v>0</v>
      </c>
      <c r="M112" s="143">
        <f t="shared" si="19"/>
        <v>5402.1481564953228</v>
      </c>
      <c r="N112" s="143">
        <f t="shared" si="19"/>
        <v>10794.24378890244</v>
      </c>
      <c r="O112" s="143">
        <f t="shared" si="19"/>
        <v>9209.5927825358958</v>
      </c>
      <c r="P112" s="143">
        <f t="shared" si="19"/>
        <v>28156.65051598422</v>
      </c>
      <c r="Q112" s="143">
        <f t="shared" si="19"/>
        <v>0</v>
      </c>
      <c r="R112" s="143">
        <f t="shared" si="19"/>
        <v>0</v>
      </c>
      <c r="S112" s="143">
        <f t="shared" si="19"/>
        <v>29964.782149105391</v>
      </c>
      <c r="T112" s="143">
        <f t="shared" si="19"/>
        <v>38173.072515487685</v>
      </c>
      <c r="U112" s="143">
        <f t="shared" si="19"/>
        <v>19855.371122400051</v>
      </c>
      <c r="V112" s="143">
        <f t="shared" si="19"/>
        <v>24803.432662256848</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3836.6315325966175</v>
      </c>
      <c r="AH112" s="143">
        <f t="shared" si="19"/>
        <v>-298.21012284145382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985428.52634451562</v>
      </c>
      <c r="I115" s="19"/>
      <c r="J115" s="116">
        <f t="shared" ref="J115:AO115" si="21">J44 * thousand * J73 / hundred</f>
        <v>536099.56570964481</v>
      </c>
      <c r="K115" s="116">
        <f t="shared" si="21"/>
        <v>0</v>
      </c>
      <c r="L115" s="116">
        <f t="shared" si="21"/>
        <v>0</v>
      </c>
      <c r="M115" s="116">
        <f t="shared" si="21"/>
        <v>4140.4247355699754</v>
      </c>
      <c r="N115" s="116">
        <f t="shared" si="21"/>
        <v>16555.559109366764</v>
      </c>
      <c r="O115" s="116">
        <f t="shared" si="21"/>
        <v>16306.025776517445</v>
      </c>
      <c r="P115" s="116">
        <f t="shared" si="21"/>
        <v>54132.461643994255</v>
      </c>
      <c r="Q115" s="116">
        <f t="shared" si="21"/>
        <v>0</v>
      </c>
      <c r="R115" s="116">
        <f t="shared" si="21"/>
        <v>0</v>
      </c>
      <c r="S115" s="116">
        <f t="shared" si="21"/>
        <v>69875.810702709699</v>
      </c>
      <c r="T115" s="116">
        <f t="shared" si="21"/>
        <v>80070.177973091646</v>
      </c>
      <c r="U115" s="116">
        <f t="shared" si="21"/>
        <v>39945.141829788663</v>
      </c>
      <c r="V115" s="116">
        <f t="shared" si="21"/>
        <v>47406.199785414239</v>
      </c>
      <c r="W115" s="116">
        <f t="shared" si="21"/>
        <v>0</v>
      </c>
      <c r="X115" s="116">
        <f t="shared" si="21"/>
        <v>2574.1391105905682</v>
      </c>
      <c r="Y115" s="116">
        <f t="shared" si="21"/>
        <v>6323.7723061066354</v>
      </c>
      <c r="Z115" s="116">
        <f t="shared" si="21"/>
        <v>6491.1728372630287</v>
      </c>
      <c r="AA115" s="116">
        <f t="shared" si="21"/>
        <v>26708.581031285845</v>
      </c>
      <c r="AB115" s="116">
        <f t="shared" si="21"/>
        <v>0</v>
      </c>
      <c r="AC115" s="116">
        <f t="shared" si="21"/>
        <v>6884.2225896252285</v>
      </c>
      <c r="AD115" s="116">
        <f t="shared" si="21"/>
        <v>20913.897532228202</v>
      </c>
      <c r="AE115" s="116">
        <f t="shared" si="21"/>
        <v>14254.349120424213</v>
      </c>
      <c r="AF115" s="116">
        <f t="shared" si="21"/>
        <v>38102.820317368947</v>
      </c>
      <c r="AG115" s="116">
        <f t="shared" si="21"/>
        <v>25.501079999999998</v>
      </c>
      <c r="AH115" s="116">
        <f t="shared" si="21"/>
        <v>-178.37555988744046</v>
      </c>
      <c r="AI115" s="116">
        <f t="shared" si="21"/>
        <v>0</v>
      </c>
      <c r="AJ115" s="116">
        <f t="shared" si="21"/>
        <v>-1179.5764621408139</v>
      </c>
      <c r="AK115" s="116">
        <f t="shared" si="21"/>
        <v>0</v>
      </c>
      <c r="AL115" s="116">
        <f t="shared" si="21"/>
        <v>0</v>
      </c>
      <c r="AM115" s="116">
        <f t="shared" si="21"/>
        <v>0</v>
      </c>
      <c r="AN115" s="116">
        <f t="shared" si="21"/>
        <v>-23.344824446284751</v>
      </c>
      <c r="AO115" s="116">
        <f t="shared" si="21"/>
        <v>0</v>
      </c>
    </row>
    <row r="116" spans="3:43" x14ac:dyDescent="0.25">
      <c r="C116" s="78"/>
      <c r="F116" t="s">
        <v>157</v>
      </c>
      <c r="G116" s="12" t="s">
        <v>277</v>
      </c>
      <c r="H116" s="88">
        <f t="shared" si="20"/>
        <v>244218.53566509174</v>
      </c>
      <c r="J116" s="88">
        <f t="shared" ref="J116:AO116" si="22">J45 * thousand * J74 / hundred</f>
        <v>137404.2010873734</v>
      </c>
      <c r="K116" s="88">
        <f t="shared" si="22"/>
        <v>0</v>
      </c>
      <c r="L116" s="88">
        <f t="shared" si="22"/>
        <v>0</v>
      </c>
      <c r="M116" s="88">
        <f t="shared" si="22"/>
        <v>1023.7063647869737</v>
      </c>
      <c r="N116" s="88">
        <f t="shared" si="22"/>
        <v>4093.3074057033023</v>
      </c>
      <c r="O116" s="88">
        <f t="shared" si="22"/>
        <v>4031.611111873875</v>
      </c>
      <c r="P116" s="88">
        <f t="shared" si="22"/>
        <v>13384.072665413409</v>
      </c>
      <c r="Q116" s="88">
        <f t="shared" si="22"/>
        <v>0</v>
      </c>
      <c r="R116" s="88">
        <f t="shared" si="22"/>
        <v>0</v>
      </c>
      <c r="S116" s="88">
        <f t="shared" si="22"/>
        <v>18453.822900546351</v>
      </c>
      <c r="T116" s="88">
        <f t="shared" si="22"/>
        <v>21146.100046226162</v>
      </c>
      <c r="U116" s="88">
        <f t="shared" si="22"/>
        <v>10549.295466500262</v>
      </c>
      <c r="V116" s="88">
        <f t="shared" si="22"/>
        <v>12519.720435873642</v>
      </c>
      <c r="W116" s="88">
        <f t="shared" si="22"/>
        <v>0</v>
      </c>
      <c r="X116" s="88">
        <f t="shared" si="22"/>
        <v>200.21891809034673</v>
      </c>
      <c r="Y116" s="88">
        <f t="shared" si="22"/>
        <v>491.86885206366554</v>
      </c>
      <c r="Z116" s="88">
        <f t="shared" si="22"/>
        <v>504.88942002675162</v>
      </c>
      <c r="AA116" s="88">
        <f t="shared" si="22"/>
        <v>2077.4181068192361</v>
      </c>
      <c r="AB116" s="88">
        <f t="shared" si="22"/>
        <v>0</v>
      </c>
      <c r="AC116" s="88">
        <f t="shared" si="22"/>
        <v>1029.4586873652106</v>
      </c>
      <c r="AD116" s="88">
        <f t="shared" si="22"/>
        <v>3127.4400589058</v>
      </c>
      <c r="AE116" s="88">
        <f t="shared" si="22"/>
        <v>2131.5788883514601</v>
      </c>
      <c r="AF116" s="88">
        <f t="shared" si="22"/>
        <v>5697.8517004875794</v>
      </c>
      <c r="AG116" s="88">
        <f t="shared" si="22"/>
        <v>6863.2487230695424</v>
      </c>
      <c r="AH116" s="88">
        <f t="shared" si="22"/>
        <v>-71.96991469607417</v>
      </c>
      <c r="AI116" s="88">
        <f t="shared" si="22"/>
        <v>0</v>
      </c>
      <c r="AJ116" s="88">
        <f t="shared" si="22"/>
        <v>-433.1028562080183</v>
      </c>
      <c r="AK116" s="88">
        <f t="shared" si="22"/>
        <v>0</v>
      </c>
      <c r="AL116" s="88">
        <f t="shared" si="22"/>
        <v>0</v>
      </c>
      <c r="AM116" s="88">
        <f t="shared" si="22"/>
        <v>0</v>
      </c>
      <c r="AN116" s="88">
        <f t="shared" si="22"/>
        <v>-6.2024034811096298</v>
      </c>
      <c r="AO116" s="88">
        <f t="shared" si="22"/>
        <v>0</v>
      </c>
    </row>
    <row r="117" spans="3:43" x14ac:dyDescent="0.25">
      <c r="C117" s="78"/>
      <c r="F117" t="s">
        <v>158</v>
      </c>
      <c r="G117" s="12" t="s">
        <v>277</v>
      </c>
      <c r="H117" s="88">
        <f t="shared" si="20"/>
        <v>20930.009378725605</v>
      </c>
      <c r="J117" s="88">
        <f t="shared" ref="J117:AO117" si="23">J46 * thousand * J75 / hundred</f>
        <v>9038.5485077552312</v>
      </c>
      <c r="K117" s="88">
        <f t="shared" si="23"/>
        <v>0</v>
      </c>
      <c r="L117" s="88">
        <f t="shared" si="23"/>
        <v>0</v>
      </c>
      <c r="M117" s="88">
        <f t="shared" si="23"/>
        <v>43.54591095625463</v>
      </c>
      <c r="N117" s="88">
        <f t="shared" si="23"/>
        <v>174.11906962444803</v>
      </c>
      <c r="O117" s="88">
        <f t="shared" si="23"/>
        <v>171.4946634374393</v>
      </c>
      <c r="P117" s="88">
        <f t="shared" si="23"/>
        <v>569.32501014723607</v>
      </c>
      <c r="Q117" s="88">
        <f t="shared" si="23"/>
        <v>0</v>
      </c>
      <c r="R117" s="88">
        <f t="shared" si="23"/>
        <v>0</v>
      </c>
      <c r="S117" s="88">
        <f t="shared" si="23"/>
        <v>1100.4997265111801</v>
      </c>
      <c r="T117" s="88">
        <f t="shared" si="23"/>
        <v>1261.0545491341509</v>
      </c>
      <c r="U117" s="88">
        <f t="shared" si="23"/>
        <v>629.11066386279538</v>
      </c>
      <c r="V117" s="88">
        <f t="shared" si="23"/>
        <v>746.61759733629287</v>
      </c>
      <c r="W117" s="88">
        <f t="shared" si="23"/>
        <v>0</v>
      </c>
      <c r="X117" s="88">
        <f t="shared" si="23"/>
        <v>13.264245465186887</v>
      </c>
      <c r="Y117" s="88">
        <f t="shared" si="23"/>
        <v>32.585677980280295</v>
      </c>
      <c r="Z117" s="88">
        <f t="shared" si="23"/>
        <v>33.448273838882372</v>
      </c>
      <c r="AA117" s="88">
        <f t="shared" si="23"/>
        <v>137.62627410782477</v>
      </c>
      <c r="AB117" s="88">
        <f t="shared" si="23"/>
        <v>0</v>
      </c>
      <c r="AC117" s="88">
        <f t="shared" si="23"/>
        <v>39.03685316397717</v>
      </c>
      <c r="AD117" s="88">
        <f t="shared" si="23"/>
        <v>118.59185789291887</v>
      </c>
      <c r="AE117" s="88">
        <f t="shared" si="23"/>
        <v>80.829015377952729</v>
      </c>
      <c r="AF117" s="88">
        <f t="shared" si="23"/>
        <v>216.06131738159144</v>
      </c>
      <c r="AG117" s="88">
        <f t="shared" si="23"/>
        <v>6655.4249481450943</v>
      </c>
      <c r="AH117" s="88">
        <f t="shared" si="23"/>
        <v>-1.8924345819826069</v>
      </c>
      <c r="AI117" s="88">
        <f t="shared" si="23"/>
        <v>0</v>
      </c>
      <c r="AJ117" s="88">
        <f t="shared" si="23"/>
        <v>-129.01388815803625</v>
      </c>
      <c r="AK117" s="88">
        <f t="shared" si="23"/>
        <v>0</v>
      </c>
      <c r="AL117" s="88">
        <f t="shared" si="23"/>
        <v>0</v>
      </c>
      <c r="AM117" s="88">
        <f t="shared" si="23"/>
        <v>0</v>
      </c>
      <c r="AN117" s="88">
        <f t="shared" si="23"/>
        <v>-0.26846065311533363</v>
      </c>
      <c r="AO117" s="88">
        <f t="shared" si="23"/>
        <v>0</v>
      </c>
    </row>
    <row r="118" spans="3:43" x14ac:dyDescent="0.25">
      <c r="C118" s="78"/>
      <c r="F118" s="19" t="s">
        <v>159</v>
      </c>
      <c r="G118" s="75" t="s">
        <v>277</v>
      </c>
      <c r="H118" s="116">
        <f t="shared" si="20"/>
        <v>1842344.5075462162</v>
      </c>
      <c r="I118" s="19"/>
      <c r="J118" s="116">
        <f t="shared" ref="J118:AO118" si="24" xml:space="preserve"> J47 * J76 * days_in_year / hundred</f>
        <v>1228189.4836666666</v>
      </c>
      <c r="K118" s="116">
        <f t="shared" si="24"/>
        <v>0</v>
      </c>
      <c r="L118" s="116">
        <f t="shared" si="24"/>
        <v>0</v>
      </c>
      <c r="M118" s="116">
        <f t="shared" si="24"/>
        <v>10862.007702329962</v>
      </c>
      <c r="N118" s="116">
        <f t="shared" si="24"/>
        <v>18066.563202612255</v>
      </c>
      <c r="O118" s="116">
        <f t="shared" si="24"/>
        <v>14452.149453128888</v>
      </c>
      <c r="P118" s="116">
        <f t="shared" si="24"/>
        <v>42297.575712335085</v>
      </c>
      <c r="Q118" s="116">
        <f t="shared" si="24"/>
        <v>0</v>
      </c>
      <c r="R118" s="116">
        <f t="shared" si="24"/>
        <v>0</v>
      </c>
      <c r="S118" s="116">
        <f t="shared" si="24"/>
        <v>88266.299905059175</v>
      </c>
      <c r="T118" s="116">
        <f t="shared" si="24"/>
        <v>99349.135107296141</v>
      </c>
      <c r="U118" s="116">
        <f t="shared" si="24"/>
        <v>50600.732715827791</v>
      </c>
      <c r="V118" s="116">
        <f t="shared" si="24"/>
        <v>68239.670280075443</v>
      </c>
      <c r="W118" s="116">
        <f t="shared" si="24"/>
        <v>0</v>
      </c>
      <c r="X118" s="116">
        <f t="shared" si="24"/>
        <v>1602.123216724739</v>
      </c>
      <c r="Y118" s="116">
        <f t="shared" si="24"/>
        <v>3890.4017983159115</v>
      </c>
      <c r="Z118" s="116">
        <f t="shared" si="24"/>
        <v>3985.4802279229571</v>
      </c>
      <c r="AA118" s="116">
        <f t="shared" si="24"/>
        <v>16239.567103474643</v>
      </c>
      <c r="AB118" s="116">
        <f t="shared" si="24"/>
        <v>0</v>
      </c>
      <c r="AC118" s="116">
        <f t="shared" si="24"/>
        <v>23509.978373033875</v>
      </c>
      <c r="AD118" s="116">
        <f t="shared" si="24"/>
        <v>49880.727308408954</v>
      </c>
      <c r="AE118" s="116">
        <f t="shared" si="24"/>
        <v>33482.591765486992</v>
      </c>
      <c r="AF118" s="116">
        <f t="shared" si="24"/>
        <v>89430.020007516636</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633445.41760000016</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96695.054713012272</v>
      </c>
      <c r="T119" s="88">
        <f t="shared" si="25"/>
        <v>149533.30132897914</v>
      </c>
      <c r="U119" s="88">
        <f t="shared" si="25"/>
        <v>80785.744474379244</v>
      </c>
      <c r="V119" s="88">
        <f t="shared" si="25"/>
        <v>95972.372816962801</v>
      </c>
      <c r="W119" s="88">
        <f t="shared" si="25"/>
        <v>0</v>
      </c>
      <c r="X119" s="88">
        <f t="shared" si="25"/>
        <v>3116.9961940810622</v>
      </c>
      <c r="Y119" s="88">
        <f t="shared" si="25"/>
        <v>8947.6183033842281</v>
      </c>
      <c r="Z119" s="88">
        <f t="shared" si="25"/>
        <v>9448.843822030427</v>
      </c>
      <c r="AA119" s="88">
        <f t="shared" si="25"/>
        <v>38020.151680504277</v>
      </c>
      <c r="AB119" s="88">
        <f t="shared" si="25"/>
        <v>0</v>
      </c>
      <c r="AC119" s="88">
        <f t="shared" si="25"/>
        <v>14281.092699540663</v>
      </c>
      <c r="AD119" s="88">
        <f t="shared" si="25"/>
        <v>42378.530249193405</v>
      </c>
      <c r="AE119" s="88">
        <f t="shared" si="25"/>
        <v>26108.651707503443</v>
      </c>
      <c r="AF119" s="88">
        <f t="shared" si="25"/>
        <v>68157.059610429147</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2265.6655050115451</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511.69301613605347</v>
      </c>
      <c r="T120" s="88">
        <f t="shared" si="26"/>
        <v>791.30361109884154</v>
      </c>
      <c r="U120" s="88">
        <f t="shared" si="26"/>
        <v>427.50377848774127</v>
      </c>
      <c r="V120" s="88">
        <f t="shared" si="26"/>
        <v>507.86871219213407</v>
      </c>
      <c r="W120" s="88">
        <f t="shared" si="26"/>
        <v>0</v>
      </c>
      <c r="X120" s="88">
        <f t="shared" si="26"/>
        <v>0</v>
      </c>
      <c r="Y120" s="88">
        <f t="shared" si="26"/>
        <v>0</v>
      </c>
      <c r="Z120" s="88">
        <f t="shared" si="26"/>
        <v>0</v>
      </c>
      <c r="AA120" s="88">
        <f t="shared" si="26"/>
        <v>0</v>
      </c>
      <c r="AB120" s="88">
        <f t="shared" si="26"/>
        <v>0</v>
      </c>
      <c r="AC120" s="88">
        <f t="shared" si="26"/>
        <v>2.5828813723401098</v>
      </c>
      <c r="AD120" s="88">
        <f t="shared" si="26"/>
        <v>7.6645897250785424</v>
      </c>
      <c r="AE120" s="88">
        <f t="shared" si="26"/>
        <v>4.7220161349695209</v>
      </c>
      <c r="AF120" s="88">
        <f t="shared" si="26"/>
        <v>12.326899864386016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2247.9255224999997</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544.32503914727613</v>
      </c>
      <c r="T121" s="116">
        <f t="shared" si="27"/>
        <v>623.73806216236619</v>
      </c>
      <c r="U121" s="116">
        <f t="shared" si="27"/>
        <v>311.16835241812851</v>
      </c>
      <c r="V121" s="116">
        <f t="shared" si="27"/>
        <v>369.28919027222872</v>
      </c>
      <c r="W121" s="116">
        <f t="shared" si="27"/>
        <v>0</v>
      </c>
      <c r="X121" s="116">
        <f t="shared" si="27"/>
        <v>6.9615590442790971</v>
      </c>
      <c r="Y121" s="116">
        <f t="shared" si="27"/>
        <v>17.102150427852497</v>
      </c>
      <c r="Z121" s="116">
        <f t="shared" si="27"/>
        <v>17.554872146307545</v>
      </c>
      <c r="AA121" s="116">
        <f t="shared" si="27"/>
        <v>72.231280381560893</v>
      </c>
      <c r="AB121" s="116">
        <f t="shared" si="27"/>
        <v>0</v>
      </c>
      <c r="AC121" s="116">
        <f t="shared" si="27"/>
        <v>24.346903844384499</v>
      </c>
      <c r="AD121" s="116">
        <f t="shared" si="27"/>
        <v>73.964582870379019</v>
      </c>
      <c r="AE121" s="116">
        <f t="shared" si="27"/>
        <v>50.412267017959429</v>
      </c>
      <c r="AF121" s="116">
        <f t="shared" si="27"/>
        <v>134.75533226727705</v>
      </c>
      <c r="AG121" s="116">
        <f t="shared" si="27"/>
        <v>0</v>
      </c>
      <c r="AH121" s="116">
        <f t="shared" si="27"/>
        <v>0</v>
      </c>
      <c r="AI121" s="116">
        <f t="shared" si="27"/>
        <v>0</v>
      </c>
      <c r="AJ121" s="116">
        <f t="shared" si="27"/>
        <v>2.0759305000000001</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3730880.5875620614</v>
      </c>
      <c r="I122" s="98"/>
      <c r="J122" s="143">
        <f t="shared" ref="J122" si="28">SUM(J115:J121)</f>
        <v>1910731.7989714402</v>
      </c>
      <c r="K122" s="143">
        <f t="shared" ref="K122:AO122" si="29">SUM(K115:K121)</f>
        <v>0</v>
      </c>
      <c r="L122" s="143">
        <f t="shared" si="29"/>
        <v>0</v>
      </c>
      <c r="M122" s="143">
        <f t="shared" si="29"/>
        <v>16069.684713643164</v>
      </c>
      <c r="N122" s="143">
        <f t="shared" si="29"/>
        <v>38889.548787306769</v>
      </c>
      <c r="O122" s="143">
        <f t="shared" si="29"/>
        <v>34961.281004957651</v>
      </c>
      <c r="P122" s="143">
        <f t="shared" si="29"/>
        <v>110383.43503189</v>
      </c>
      <c r="Q122" s="143">
        <f t="shared" si="29"/>
        <v>0</v>
      </c>
      <c r="R122" s="143">
        <f t="shared" si="29"/>
        <v>0</v>
      </c>
      <c r="S122" s="143">
        <f t="shared" si="29"/>
        <v>275447.50600312202</v>
      </c>
      <c r="T122" s="143">
        <f t="shared" si="29"/>
        <v>352774.81067798845</v>
      </c>
      <c r="U122" s="143">
        <f t="shared" si="29"/>
        <v>183248.69728126461</v>
      </c>
      <c r="V122" s="143">
        <f t="shared" si="29"/>
        <v>225761.73881812676</v>
      </c>
      <c r="W122" s="143">
        <f t="shared" si="29"/>
        <v>0</v>
      </c>
      <c r="X122" s="143">
        <f t="shared" si="29"/>
        <v>7513.7032439961822</v>
      </c>
      <c r="Y122" s="143">
        <f t="shared" si="29"/>
        <v>19703.349088278577</v>
      </c>
      <c r="Z122" s="143">
        <f t="shared" si="29"/>
        <v>20481.389453228356</v>
      </c>
      <c r="AA122" s="143">
        <f t="shared" si="29"/>
        <v>83255.575476573387</v>
      </c>
      <c r="AB122" s="143">
        <f t="shared" si="29"/>
        <v>0</v>
      </c>
      <c r="AC122" s="143">
        <f t="shared" si="29"/>
        <v>45770.718987945678</v>
      </c>
      <c r="AD122" s="143">
        <f t="shared" si="29"/>
        <v>116500.81617922474</v>
      </c>
      <c r="AE122" s="143">
        <f t="shared" si="29"/>
        <v>76113.134780296998</v>
      </c>
      <c r="AF122" s="143">
        <f t="shared" si="29"/>
        <v>201750.89518531557</v>
      </c>
      <c r="AG122" s="143">
        <f t="shared" si="29"/>
        <v>13544.174751214636</v>
      </c>
      <c r="AH122" s="143">
        <f t="shared" si="29"/>
        <v>-252.23790916549723</v>
      </c>
      <c r="AI122" s="143">
        <f t="shared" si="29"/>
        <v>0</v>
      </c>
      <c r="AJ122" s="143">
        <f t="shared" si="29"/>
        <v>-1739.6172760068685</v>
      </c>
      <c r="AK122" s="143">
        <f t="shared" si="29"/>
        <v>0</v>
      </c>
      <c r="AL122" s="143">
        <f t="shared" si="29"/>
        <v>0</v>
      </c>
      <c r="AM122" s="143">
        <f t="shared" si="29"/>
        <v>0</v>
      </c>
      <c r="AN122" s="143">
        <f t="shared" si="29"/>
        <v>-29.815688580509715</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369781436.10424834</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224570987.89804393</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2270352.3499232004</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7123.1717868922651</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142932972.68449432</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23595.39041531086</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369805031.49466366</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23595.39041531086</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6.3809018278188721E-5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127.19665101975021</v>
      </c>
      <c r="K140" s="189">
        <f t="shared" si="30"/>
        <v>0</v>
      </c>
      <c r="L140" s="189">
        <f t="shared" si="30"/>
        <v>57.935479712764526</v>
      </c>
      <c r="M140" s="189">
        <f t="shared" si="30"/>
        <v>83.475978902348089</v>
      </c>
      <c r="N140" s="189">
        <f t="shared" si="30"/>
        <v>250.88026319076357</v>
      </c>
      <c r="O140" s="189">
        <f t="shared" si="30"/>
        <v>531.17762807882298</v>
      </c>
      <c r="P140" s="189">
        <f t="shared" si="30"/>
        <v>1644.1321555358772</v>
      </c>
      <c r="Q140" s="189">
        <f t="shared" si="30"/>
        <v>0</v>
      </c>
      <c r="R140" s="189">
        <f t="shared" si="30"/>
        <v>677.58048217864678</v>
      </c>
      <c r="S140" s="189">
        <f t="shared" si="30"/>
        <v>3023.0228805404499</v>
      </c>
      <c r="T140" s="189">
        <f t="shared" si="30"/>
        <v>6095.7681135241592</v>
      </c>
      <c r="U140" s="189">
        <f t="shared" si="30"/>
        <v>9509.2057430353998</v>
      </c>
      <c r="V140" s="189">
        <f t="shared" si="30"/>
        <v>18928.653664686</v>
      </c>
      <c r="W140" s="189">
        <f t="shared" si="30"/>
        <v>1982.1709827126181</v>
      </c>
      <c r="X140" s="189">
        <f t="shared" si="30"/>
        <v>2856.6862500173984</v>
      </c>
      <c r="Y140" s="189">
        <f t="shared" si="30"/>
        <v>5527.5768407292562</v>
      </c>
      <c r="Z140" s="189">
        <f t="shared" si="30"/>
        <v>8570.9975718534442</v>
      </c>
      <c r="AA140" s="189">
        <f t="shared" si="30"/>
        <v>18292.682486599915</v>
      </c>
      <c r="AB140" s="189">
        <f t="shared" si="30"/>
        <v>2343.6105292454326</v>
      </c>
      <c r="AC140" s="189">
        <f t="shared" si="30"/>
        <v>13205.168265506172</v>
      </c>
      <c r="AD140" s="189">
        <f t="shared" si="30"/>
        <v>33808.638762423747</v>
      </c>
      <c r="AE140" s="189">
        <f t="shared" si="30"/>
        <v>71821.830366958398</v>
      </c>
      <c r="AF140" s="189">
        <f t="shared" si="30"/>
        <v>177871.05426872682</v>
      </c>
      <c r="AG140" s="189">
        <f t="shared" si="30"/>
        <v>1770.6601929865508</v>
      </c>
      <c r="AH140" s="189">
        <f t="shared" si="30"/>
        <v>0</v>
      </c>
      <c r="AI140" s="189">
        <f t="shared" si="30"/>
        <v>0</v>
      </c>
      <c r="AJ140" s="189">
        <f t="shared" si="30"/>
        <v>-587.97942402878869</v>
      </c>
      <c r="AK140" s="189">
        <f t="shared" si="30"/>
        <v>0</v>
      </c>
      <c r="AL140" s="189">
        <f t="shared" si="30"/>
        <v>-999.16218004283508</v>
      </c>
      <c r="AM140" s="189">
        <f t="shared" si="30"/>
        <v>0</v>
      </c>
      <c r="AN140" s="189">
        <f t="shared" si="30"/>
        <v>-9739.063162483857</v>
      </c>
      <c r="AO140" s="189">
        <f t="shared" si="30"/>
        <v>0</v>
      </c>
    </row>
    <row r="141" spans="3:43" x14ac:dyDescent="0.25">
      <c r="E141" t="s">
        <v>773</v>
      </c>
      <c r="G141" s="12" t="s">
        <v>771</v>
      </c>
      <c r="H141" t="s">
        <v>447</v>
      </c>
      <c r="J141" s="88">
        <f t="shared" ref="J141:AO141" si="31" xml:space="preserve"> IF( J36 &lt;&gt; 0, J112 / J36, 0)</f>
        <v>75.26203562261523</v>
      </c>
      <c r="K141" s="88">
        <f t="shared" si="31"/>
        <v>0</v>
      </c>
      <c r="L141" s="88">
        <f t="shared" si="31"/>
        <v>0</v>
      </c>
      <c r="M141" s="88">
        <f t="shared" si="31"/>
        <v>45.645229223060312</v>
      </c>
      <c r="N141" s="88">
        <f t="shared" si="31"/>
        <v>121.03762914671044</v>
      </c>
      <c r="O141" s="88">
        <f t="shared" si="31"/>
        <v>247.33432873839075</v>
      </c>
      <c r="P141" s="88">
        <f t="shared" si="31"/>
        <v>748.78430251396446</v>
      </c>
      <c r="Q141" s="88">
        <f t="shared" si="31"/>
        <v>0</v>
      </c>
      <c r="R141" s="88">
        <f t="shared" si="31"/>
        <v>0</v>
      </c>
      <c r="S141" s="88">
        <f t="shared" si="31"/>
        <v>1739.1269819171644</v>
      </c>
      <c r="T141" s="88">
        <f t="shared" si="31"/>
        <v>3592.2556290120042</v>
      </c>
      <c r="U141" s="88">
        <f t="shared" si="31"/>
        <v>5619.3106087189135</v>
      </c>
      <c r="V141" s="88">
        <f t="shared" si="31"/>
        <v>11099.598744951338</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46.178125159344212</v>
      </c>
      <c r="K142" s="88">
        <f t="shared" si="32"/>
        <v>0</v>
      </c>
      <c r="L142" s="88">
        <f t="shared" si="32"/>
        <v>0</v>
      </c>
      <c r="M142" s="88">
        <f t="shared" si="32"/>
        <v>39.960848100868645</v>
      </c>
      <c r="N142" s="88">
        <f t="shared" si="32"/>
        <v>128.33925955171577</v>
      </c>
      <c r="O142" s="88">
        <f t="shared" si="32"/>
        <v>276.33108807481204</v>
      </c>
      <c r="P142" s="88">
        <f t="shared" si="32"/>
        <v>863.92906452899751</v>
      </c>
      <c r="Q142" s="88">
        <f t="shared" si="32"/>
        <v>0</v>
      </c>
      <c r="R142" s="88">
        <f t="shared" si="32"/>
        <v>0</v>
      </c>
      <c r="S142" s="88">
        <f t="shared" si="32"/>
        <v>1630.1976929049256</v>
      </c>
      <c r="T142" s="88">
        <f t="shared" si="32"/>
        <v>3385.235958675938</v>
      </c>
      <c r="U142" s="88">
        <f t="shared" si="32"/>
        <v>5288.4351929887607</v>
      </c>
      <c r="V142" s="88">
        <f t="shared" si="32"/>
        <v>10302.131587516742</v>
      </c>
      <c r="W142" s="88">
        <f t="shared" si="32"/>
        <v>0</v>
      </c>
      <c r="X142" s="88">
        <f t="shared" si="32"/>
        <v>3991.8501385837753</v>
      </c>
      <c r="Y142" s="88">
        <f t="shared" si="32"/>
        <v>7907.0955870585503</v>
      </c>
      <c r="Z142" s="88">
        <f t="shared" si="32"/>
        <v>12315.778810392187</v>
      </c>
      <c r="AA142" s="88">
        <f t="shared" si="32"/>
        <v>26255.572194666136</v>
      </c>
      <c r="AB142" s="88">
        <f t="shared" si="32"/>
        <v>0</v>
      </c>
      <c r="AC142" s="88">
        <f t="shared" si="32"/>
        <v>12038.92306334527</v>
      </c>
      <c r="AD142" s="88">
        <f t="shared" si="32"/>
        <v>35387.024539648366</v>
      </c>
      <c r="AE142" s="88">
        <f t="shared" si="32"/>
        <v>74663.9702043406</v>
      </c>
      <c r="AF142" s="88">
        <f t="shared" si="32"/>
        <v>184312.79111667306</v>
      </c>
      <c r="AG142" s="88">
        <f t="shared" si="32"/>
        <v>0</v>
      </c>
      <c r="AH142" s="88">
        <f t="shared" si="32"/>
        <v>0</v>
      </c>
      <c r="AI142" s="88">
        <f t="shared" si="32"/>
        <v>0</v>
      </c>
      <c r="AJ142" s="88">
        <f t="shared" si="32"/>
        <v>-434.90431900171711</v>
      </c>
      <c r="AK142" s="88">
        <f t="shared" si="32"/>
        <v>0</v>
      </c>
      <c r="AL142" s="88">
        <f t="shared" si="32"/>
        <v>0</v>
      </c>
      <c r="AM142" s="88">
        <f t="shared" si="32"/>
        <v>0</v>
      </c>
      <c r="AN142" s="88">
        <f t="shared" si="32"/>
        <v>-14.907844290254857</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3.3688006022875987</v>
      </c>
      <c r="K146" s="264">
        <f t="shared" si="33"/>
        <v>0.16660209914308569</v>
      </c>
      <c r="L146" s="264">
        <f t="shared" si="33"/>
        <v>5.7935479712764524</v>
      </c>
      <c r="M146" s="264">
        <f t="shared" si="33"/>
        <v>5.3040938984486772</v>
      </c>
      <c r="N146" s="264">
        <f t="shared" si="33"/>
        <v>3.0047702417875475</v>
      </c>
      <c r="O146" s="264">
        <f t="shared" si="33"/>
        <v>2.6968978117030962</v>
      </c>
      <c r="P146" s="264">
        <f t="shared" si="33"/>
        <v>2.5393351037372236</v>
      </c>
      <c r="Q146" s="264">
        <f t="shared" si="33"/>
        <v>0.20733755368431414</v>
      </c>
      <c r="R146" s="264">
        <f t="shared" si="33"/>
        <v>3.0538511322667521</v>
      </c>
      <c r="S146" s="264">
        <f t="shared" si="33"/>
        <v>2.9645043477015234</v>
      </c>
      <c r="T146" s="264">
        <f t="shared" si="33"/>
        <v>3.2427761498865353</v>
      </c>
      <c r="U146" s="264">
        <f t="shared" si="33"/>
        <v>3.3509503309851985</v>
      </c>
      <c r="V146" s="264">
        <f t="shared" si="33"/>
        <v>3.4975277156934639</v>
      </c>
      <c r="W146" s="264">
        <f t="shared" si="33"/>
        <v>2.3878453048390127</v>
      </c>
      <c r="X146" s="264">
        <f t="shared" si="33"/>
        <v>2.3716318266757002</v>
      </c>
      <c r="Y146" s="264">
        <f t="shared" si="33"/>
        <v>2.493236679355205</v>
      </c>
      <c r="Z146" s="264">
        <f t="shared" si="33"/>
        <v>2.5223717396773297</v>
      </c>
      <c r="AA146" s="264">
        <f t="shared" si="33"/>
        <v>2.4899772475312347</v>
      </c>
      <c r="AB146" s="264">
        <f t="shared" si="33"/>
        <v>4.7895264541666958</v>
      </c>
      <c r="AC146" s="264">
        <f t="shared" si="33"/>
        <v>2.1197501850757856</v>
      </c>
      <c r="AD146" s="264">
        <f t="shared" si="33"/>
        <v>2.1445280936175117</v>
      </c>
      <c r="AE146" s="264">
        <f t="shared" si="33"/>
        <v>2.0750988333468126</v>
      </c>
      <c r="AF146" s="264">
        <f t="shared" si="33"/>
        <v>2.0527170920305848</v>
      </c>
      <c r="AG146" s="264">
        <f t="shared" si="33"/>
        <v>3.774793870342708</v>
      </c>
      <c r="AH146" s="264">
        <f t="shared" si="33"/>
        <v>-1.0134784319067671</v>
      </c>
      <c r="AI146" s="264">
        <f t="shared" si="33"/>
        <v>0</v>
      </c>
      <c r="AJ146" s="264">
        <f t="shared" si="33"/>
        <v>-0.79954838830800123</v>
      </c>
      <c r="AK146" s="264">
        <f t="shared" si="33"/>
        <v>0</v>
      </c>
      <c r="AL146" s="264">
        <f t="shared" si="33"/>
        <v>-0.75101624039794657</v>
      </c>
      <c r="AM146" s="264">
        <f t="shared" si="33"/>
        <v>0</v>
      </c>
      <c r="AN146" s="264">
        <f t="shared" si="33"/>
        <v>-0.48600061119379218</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2.5214165254243635</v>
      </c>
      <c r="K147" s="271">
        <f t="shared" si="34"/>
        <v>0</v>
      </c>
      <c r="L147" s="271">
        <f t="shared" si="34"/>
        <v>0</v>
      </c>
      <c r="M147" s="271">
        <f t="shared" si="34"/>
        <v>6.200641143536596</v>
      </c>
      <c r="N147" s="271">
        <f t="shared" si="34"/>
        <v>3.0985846964308523</v>
      </c>
      <c r="O147" s="271">
        <f t="shared" si="34"/>
        <v>2.6841532282129195</v>
      </c>
      <c r="P147" s="271">
        <f t="shared" si="34"/>
        <v>2.4719416491693766</v>
      </c>
      <c r="Q147" s="271">
        <f t="shared" si="34"/>
        <v>0</v>
      </c>
      <c r="R147" s="271">
        <f t="shared" si="34"/>
        <v>0</v>
      </c>
      <c r="S147" s="271">
        <f t="shared" si="34"/>
        <v>3.7912254356605737</v>
      </c>
      <c r="T147" s="271">
        <f t="shared" si="34"/>
        <v>4.214845579941322</v>
      </c>
      <c r="U147" s="271">
        <f t="shared" si="34"/>
        <v>4.3944991612412716</v>
      </c>
      <c r="V147" s="271">
        <f t="shared" si="34"/>
        <v>4.6256417160392616</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1.7322384322083331</v>
      </c>
      <c r="AH147" s="271">
        <f t="shared" si="34"/>
        <v>-1.0492967024681699</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1.8867140463314764</v>
      </c>
      <c r="K148" s="271">
        <f t="shared" si="35"/>
        <v>0</v>
      </c>
      <c r="L148" s="271">
        <f t="shared" si="35"/>
        <v>0</v>
      </c>
      <c r="M148" s="271">
        <f t="shared" si="35"/>
        <v>2.4257521653392522</v>
      </c>
      <c r="N148" s="271">
        <f t="shared" si="35"/>
        <v>1.4681587517044403</v>
      </c>
      <c r="O148" s="271">
        <f t="shared" si="35"/>
        <v>1.3400567132364123</v>
      </c>
      <c r="P148" s="271">
        <f t="shared" si="35"/>
        <v>1.2744714002076885</v>
      </c>
      <c r="Q148" s="271">
        <f t="shared" si="35"/>
        <v>0</v>
      </c>
      <c r="R148" s="271">
        <f t="shared" si="35"/>
        <v>0</v>
      </c>
      <c r="S148" s="271">
        <f t="shared" si="35"/>
        <v>1.2948695644657526</v>
      </c>
      <c r="T148" s="271">
        <f t="shared" si="35"/>
        <v>1.4472408478202228</v>
      </c>
      <c r="U148" s="271">
        <f t="shared" si="35"/>
        <v>1.5069226705959611</v>
      </c>
      <c r="V148" s="271">
        <f t="shared" si="35"/>
        <v>1.5643331085769401</v>
      </c>
      <c r="W148" s="271">
        <f t="shared" si="35"/>
        <v>0</v>
      </c>
      <c r="X148" s="271">
        <f t="shared" si="35"/>
        <v>2.1992755772964068</v>
      </c>
      <c r="Y148" s="271">
        <f t="shared" si="35"/>
        <v>2.347585690950142</v>
      </c>
      <c r="Z148" s="271">
        <f t="shared" si="35"/>
        <v>2.3773540749843249</v>
      </c>
      <c r="AA148" s="271">
        <f t="shared" si="35"/>
        <v>2.3486599261061296</v>
      </c>
      <c r="AB148" s="271">
        <f t="shared" si="35"/>
        <v>0</v>
      </c>
      <c r="AC148" s="271">
        <f t="shared" si="35"/>
        <v>1.8396851649763544</v>
      </c>
      <c r="AD148" s="271">
        <f t="shared" si="35"/>
        <v>1.5413620707271036</v>
      </c>
      <c r="AE148" s="271">
        <f t="shared" si="35"/>
        <v>1.4774843636218606</v>
      </c>
      <c r="AF148" s="271">
        <f t="shared" si="35"/>
        <v>1.4651059206976031</v>
      </c>
      <c r="AG148" s="271">
        <f t="shared" si="35"/>
        <v>1.1203915041712622</v>
      </c>
      <c r="AH148" s="271">
        <f t="shared" si="35"/>
        <v>-0.99588561736219672</v>
      </c>
      <c r="AI148" s="271">
        <f t="shared" si="35"/>
        <v>0</v>
      </c>
      <c r="AJ148" s="271">
        <f t="shared" si="35"/>
        <v>-0.29528806273143299</v>
      </c>
      <c r="AK148" s="271">
        <f t="shared" si="35"/>
        <v>0</v>
      </c>
      <c r="AL148" s="271">
        <f t="shared" si="35"/>
        <v>0</v>
      </c>
      <c r="AM148" s="271">
        <f t="shared" si="35"/>
        <v>0</v>
      </c>
      <c r="AN148" s="271">
        <f t="shared" si="35"/>
        <v>-0.36208695934749013</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3.3688006022875987</v>
      </c>
      <c r="K174" s="264">
        <f t="shared" si="39"/>
        <v>0.16660209914308571</v>
      </c>
      <c r="L174" s="264">
        <f t="shared" si="39"/>
        <v>5.7935479712764524</v>
      </c>
      <c r="M174" s="264">
        <f t="shared" si="39"/>
        <v>5.3040938984486781</v>
      </c>
      <c r="N174" s="264">
        <f t="shared" si="39"/>
        <v>3.0047702417875479</v>
      </c>
      <c r="O174" s="264">
        <f t="shared" si="39"/>
        <v>2.6968978117030962</v>
      </c>
      <c r="P174" s="264">
        <f t="shared" si="39"/>
        <v>2.5393351037372236</v>
      </c>
      <c r="Q174" s="264">
        <f t="shared" si="39"/>
        <v>0.20733755368431414</v>
      </c>
      <c r="R174" s="264">
        <f t="shared" si="39"/>
        <v>3.0538511322667521</v>
      </c>
      <c r="S174" s="264">
        <f t="shared" si="39"/>
        <v>2.9645043477015234</v>
      </c>
      <c r="T174" s="264">
        <f t="shared" si="39"/>
        <v>3.2427761498865353</v>
      </c>
      <c r="U174" s="264">
        <f t="shared" si="39"/>
        <v>3.3509503309851985</v>
      </c>
      <c r="V174" s="264">
        <f t="shared" si="39"/>
        <v>3.4975277156934639</v>
      </c>
      <c r="W174" s="264">
        <f t="shared" si="39"/>
        <v>2.3878453048390127</v>
      </c>
      <c r="X174" s="264">
        <f t="shared" si="39"/>
        <v>2.3716318266757002</v>
      </c>
      <c r="Y174" s="264">
        <f t="shared" si="39"/>
        <v>2.4932366793552054</v>
      </c>
      <c r="Z174" s="264">
        <f t="shared" si="39"/>
        <v>2.5223717396773297</v>
      </c>
      <c r="AA174" s="264">
        <f t="shared" si="39"/>
        <v>2.4899772475312347</v>
      </c>
      <c r="AB174" s="264">
        <f t="shared" si="39"/>
        <v>4.7895264541666958</v>
      </c>
      <c r="AC174" s="264">
        <f t="shared" si="39"/>
        <v>2.1197501850757861</v>
      </c>
      <c r="AD174" s="264">
        <f t="shared" si="39"/>
        <v>2.1445280936175117</v>
      </c>
      <c r="AE174" s="264">
        <f t="shared" si="39"/>
        <v>2.0750988333468126</v>
      </c>
      <c r="AF174" s="264">
        <f t="shared" si="39"/>
        <v>2.0527170920305848</v>
      </c>
      <c r="AG174" s="264">
        <f t="shared" si="39"/>
        <v>3.774793870342708</v>
      </c>
      <c r="AH174" s="264">
        <f t="shared" si="39"/>
        <v>-1.0134784319067671</v>
      </c>
      <c r="AI174" s="264" t="str">
        <f t="shared" si="39"/>
        <v>-</v>
      </c>
      <c r="AJ174" s="264">
        <f t="shared" si="39"/>
        <v>-0.79954838830800123</v>
      </c>
      <c r="AK174" s="264" t="str">
        <f t="shared" si="39"/>
        <v>-</v>
      </c>
      <c r="AL174" s="264">
        <f t="shared" si="39"/>
        <v>-0.75101624039794657</v>
      </c>
      <c r="AM174" s="264" t="str">
        <f t="shared" si="39"/>
        <v>-</v>
      </c>
      <c r="AN174" s="264">
        <f t="shared" si="39"/>
        <v>-0.48600061119379212</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29.260140025455037</v>
      </c>
      <c r="K182" s="116">
        <f t="shared" si="40"/>
        <v>0</v>
      </c>
      <c r="L182" s="116">
        <f t="shared" si="40"/>
        <v>6.0520667692345427</v>
      </c>
      <c r="M182" s="116">
        <f t="shared" si="40"/>
        <v>9.5247596972592152</v>
      </c>
      <c r="N182" s="116">
        <f t="shared" si="40"/>
        <v>50.531121574552365</v>
      </c>
      <c r="O182" s="116">
        <f t="shared" si="40"/>
        <v>119.20075197163538</v>
      </c>
      <c r="P182" s="116">
        <f t="shared" si="40"/>
        <v>391.85051110837298</v>
      </c>
      <c r="Q182" s="116">
        <f t="shared" si="40"/>
        <v>0</v>
      </c>
      <c r="R182" s="116">
        <f t="shared" si="40"/>
        <v>98.73039366463415</v>
      </c>
      <c r="S182" s="116">
        <f t="shared" si="40"/>
        <v>453.76102081382055</v>
      </c>
      <c r="T182" s="116">
        <f t="shared" si="40"/>
        <v>836.46796144520874</v>
      </c>
      <c r="U182" s="116">
        <f t="shared" si="40"/>
        <v>1262.7404623392563</v>
      </c>
      <c r="V182" s="116">
        <f t="shared" si="40"/>
        <v>2408.221359000207</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378.31508199248873</v>
      </c>
      <c r="AH182" s="116">
        <f t="shared" si="40"/>
        <v>0</v>
      </c>
      <c r="AI182" s="116">
        <f t="shared" si="40"/>
        <v>0</v>
      </c>
      <c r="AJ182" s="116">
        <f t="shared" si="40"/>
        <v>-417.46094150173491</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6.7889210551526293</v>
      </c>
      <c r="K183" s="88">
        <f t="shared" si="41"/>
        <v>0</v>
      </c>
      <c r="L183" s="88">
        <f t="shared" si="41"/>
        <v>2.1180127992025004</v>
      </c>
      <c r="M183" s="88">
        <f t="shared" si="41"/>
        <v>3.3333344983361233</v>
      </c>
      <c r="N183" s="88">
        <f t="shared" si="41"/>
        <v>17.684134417852093</v>
      </c>
      <c r="O183" s="88">
        <f t="shared" si="41"/>
        <v>41.716115829042373</v>
      </c>
      <c r="P183" s="88">
        <f t="shared" si="41"/>
        <v>137.13404520263506</v>
      </c>
      <c r="Q183" s="88">
        <f t="shared" si="41"/>
        <v>0</v>
      </c>
      <c r="R183" s="88">
        <f t="shared" si="41"/>
        <v>27.615107221309668</v>
      </c>
      <c r="S183" s="88">
        <f t="shared" si="41"/>
        <v>126.91795076993749</v>
      </c>
      <c r="T183" s="88">
        <f t="shared" si="41"/>
        <v>233.96191978087927</v>
      </c>
      <c r="U183" s="88">
        <f t="shared" si="41"/>
        <v>353.19127135897992</v>
      </c>
      <c r="V183" s="88">
        <f t="shared" si="41"/>
        <v>673.58478552548002</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272.80065944256637</v>
      </c>
      <c r="AH183" s="88">
        <f t="shared" si="41"/>
        <v>0</v>
      </c>
      <c r="AI183" s="88">
        <f t="shared" si="41"/>
        <v>0</v>
      </c>
      <c r="AJ183" s="88">
        <f t="shared" si="41"/>
        <v>-169.79410811324743</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0.52523979945253763</v>
      </c>
      <c r="K184" s="88">
        <f t="shared" si="42"/>
        <v>0</v>
      </c>
      <c r="L184" s="88">
        <f t="shared" si="42"/>
        <v>0.11302267885699835</v>
      </c>
      <c r="M184" s="88">
        <f t="shared" si="42"/>
        <v>0.1778754097568499</v>
      </c>
      <c r="N184" s="88">
        <f t="shared" si="42"/>
        <v>0.94367146691722825</v>
      </c>
      <c r="O184" s="88">
        <f t="shared" si="42"/>
        <v>2.2260805809495108</v>
      </c>
      <c r="P184" s="88">
        <f t="shared" si="42"/>
        <v>7.3178297870222915</v>
      </c>
      <c r="Q184" s="88">
        <f t="shared" si="42"/>
        <v>0</v>
      </c>
      <c r="R184" s="88">
        <f t="shared" si="42"/>
        <v>1.7260427341296132</v>
      </c>
      <c r="S184" s="88">
        <f t="shared" si="42"/>
        <v>7.9328247759988653</v>
      </c>
      <c r="T184" s="88">
        <f t="shared" si="42"/>
        <v>14.623454780185721</v>
      </c>
      <c r="U184" s="88">
        <f t="shared" si="42"/>
        <v>22.07571467318952</v>
      </c>
      <c r="V184" s="88">
        <f t="shared" si="42"/>
        <v>42.101452496962985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450.32202259993261</v>
      </c>
      <c r="AH184" s="88">
        <f t="shared" si="42"/>
        <v>0</v>
      </c>
      <c r="AI184" s="88">
        <f t="shared" si="42"/>
        <v>0</v>
      </c>
      <c r="AJ184" s="88">
        <f t="shared" si="42"/>
        <v>-8.1954789949331293</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43.041600000000003</v>
      </c>
      <c r="K185" s="116">
        <f t="shared" si="43"/>
        <v>0</v>
      </c>
      <c r="L185" s="116">
        <f t="shared" si="43"/>
        <v>28.108799999999999</v>
      </c>
      <c r="M185" s="116">
        <f t="shared" si="43"/>
        <v>39.271799999999999</v>
      </c>
      <c r="N185" s="116">
        <f t="shared" si="43"/>
        <v>87.217799999999997</v>
      </c>
      <c r="O185" s="116">
        <f t="shared" si="43"/>
        <v>167.5548</v>
      </c>
      <c r="P185" s="116">
        <f t="shared" si="43"/>
        <v>486.52379999999999</v>
      </c>
      <c r="Q185" s="116">
        <f t="shared" si="43"/>
        <v>0</v>
      </c>
      <c r="R185" s="116">
        <f t="shared" si="43"/>
        <v>37.478400000000001</v>
      </c>
      <c r="S185" s="116">
        <f t="shared" si="43"/>
        <v>767.9778</v>
      </c>
      <c r="T185" s="116">
        <f t="shared" si="43"/>
        <v>1401.8897999999997</v>
      </c>
      <c r="U185" s="116">
        <f t="shared" si="43"/>
        <v>2147.5781999999999</v>
      </c>
      <c r="V185" s="116">
        <f t="shared" si="43"/>
        <v>4580.0874000000003</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252.21327804878052</v>
      </c>
      <c r="S186" s="88">
        <f t="shared" si="44"/>
        <v>496.15306423769312</v>
      </c>
      <c r="T186" s="88">
        <f t="shared" si="44"/>
        <v>1239.5308520564245</v>
      </c>
      <c r="U186" s="88">
        <f t="shared" si="44"/>
        <v>2023.9698113017994</v>
      </c>
      <c r="V186" s="88">
        <f t="shared" si="44"/>
        <v>3868.7076578657429</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21.439116525574153</v>
      </c>
      <c r="T187" s="88">
        <f t="shared" si="45"/>
        <v>53.2242006539703</v>
      </c>
      <c r="U187" s="88">
        <f t="shared" si="45"/>
        <v>86.920943052655659</v>
      </c>
      <c r="V187" s="88">
        <f t="shared" si="45"/>
        <v>165.93803113030816</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3.8426944440670798</v>
      </c>
      <c r="S188" s="116">
        <f t="shared" si="46"/>
        <v>5.8035928335333731</v>
      </c>
      <c r="T188" s="116">
        <f t="shared" si="46"/>
        <v>10.690376298923367</v>
      </c>
      <c r="U188" s="116">
        <f t="shared" si="46"/>
        <v>16.172353159849752</v>
      </c>
      <c r="V188" s="116">
        <f t="shared" si="46"/>
        <v>30.611732263014222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7.4711045811266628</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79.615900880060195</v>
      </c>
      <c r="K189" s="143">
        <f t="shared" ref="K189:AO189" si="48">SUM(K182:K188)</f>
        <v>0</v>
      </c>
      <c r="L189" s="143">
        <f t="shared" si="48"/>
        <v>36.391902247294041</v>
      </c>
      <c r="M189" s="143">
        <f t="shared" si="48"/>
        <v>52.307769605352185</v>
      </c>
      <c r="N189" s="143">
        <f t="shared" si="48"/>
        <v>156.37672745932167</v>
      </c>
      <c r="O189" s="143">
        <f t="shared" si="48"/>
        <v>330.69774838162726</v>
      </c>
      <c r="P189" s="143">
        <f t="shared" si="48"/>
        <v>1022.8261860980303</v>
      </c>
      <c r="Q189" s="143">
        <f t="shared" si="48"/>
        <v>0</v>
      </c>
      <c r="R189" s="143">
        <f t="shared" si="48"/>
        <v>421.60591611292102</v>
      </c>
      <c r="S189" s="143">
        <f t="shared" si="48"/>
        <v>1879.9853699565576</v>
      </c>
      <c r="T189" s="143">
        <f t="shared" si="48"/>
        <v>3790.3885650155917</v>
      </c>
      <c r="U189" s="143">
        <f t="shared" si="48"/>
        <v>5912.6487558857307</v>
      </c>
      <c r="V189" s="143">
        <f t="shared" si="48"/>
        <v>11769.252418281716</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1101.4377640349876</v>
      </c>
      <c r="AH189" s="143">
        <f t="shared" si="48"/>
        <v>0</v>
      </c>
      <c r="AI189" s="143">
        <f t="shared" si="48"/>
        <v>0</v>
      </c>
      <c r="AJ189" s="143">
        <f t="shared" si="48"/>
        <v>-587.97942402878891</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19.891950975159528</v>
      </c>
      <c r="K193" s="116">
        <f t="shared" si="49"/>
        <v>0</v>
      </c>
      <c r="L193" s="116">
        <f t="shared" si="49"/>
        <v>4.1143354519187252</v>
      </c>
      <c r="M193" s="116">
        <f t="shared" si="49"/>
        <v>6.4751527019912061</v>
      </c>
      <c r="N193" s="116">
        <f t="shared" si="49"/>
        <v>34.352229221306338</v>
      </c>
      <c r="O193" s="116">
        <f t="shared" si="49"/>
        <v>81.035437716147257</v>
      </c>
      <c r="P193" s="116">
        <f t="shared" si="49"/>
        <v>266.38907189544443</v>
      </c>
      <c r="Q193" s="116">
        <f t="shared" si="49"/>
        <v>0</v>
      </c>
      <c r="R193" s="116">
        <f t="shared" si="49"/>
        <v>67.117144732751996</v>
      </c>
      <c r="S193" s="116">
        <f t="shared" si="49"/>
        <v>308.46776739786986</v>
      </c>
      <c r="T193" s="116">
        <f t="shared" si="49"/>
        <v>568.63281051352953</v>
      </c>
      <c r="U193" s="116">
        <f t="shared" si="49"/>
        <v>858.41381994898882</v>
      </c>
      <c r="V193" s="116">
        <f t="shared" si="49"/>
        <v>1637.1143221564969</v>
      </c>
      <c r="W193" s="116">
        <f t="shared" si="49"/>
        <v>285.21108689677544</v>
      </c>
      <c r="X193" s="116">
        <f t="shared" si="49"/>
        <v>413.85361391170181</v>
      </c>
      <c r="Y193" s="116">
        <f t="shared" si="49"/>
        <v>761.73297879197344</v>
      </c>
      <c r="Z193" s="116">
        <f t="shared" si="49"/>
        <v>1167.4915809434774</v>
      </c>
      <c r="AA193" s="116">
        <f t="shared" si="49"/>
        <v>2524.1403240633122</v>
      </c>
      <c r="AB193" s="116">
        <f t="shared" si="49"/>
        <v>137.93316579660245</v>
      </c>
      <c r="AC193" s="116">
        <f t="shared" si="49"/>
        <v>1756.0428035326365</v>
      </c>
      <c r="AD193" s="116">
        <f t="shared" si="49"/>
        <v>4443.9768216242283</v>
      </c>
      <c r="AE193" s="116">
        <f t="shared" si="49"/>
        <v>9756.4881761866382</v>
      </c>
      <c r="AF193" s="116">
        <f t="shared" si="49"/>
        <v>24425.981320965519</v>
      </c>
      <c r="AG193" s="116">
        <f t="shared" si="49"/>
        <v>257.18449817062742</v>
      </c>
      <c r="AH193" s="116">
        <f t="shared" si="49"/>
        <v>0</v>
      </c>
      <c r="AI193" s="116">
        <f t="shared" si="49"/>
        <v>0</v>
      </c>
      <c r="AJ193" s="116">
        <f t="shared" si="49"/>
        <v>-417.46094150173491</v>
      </c>
      <c r="AK193" s="116">
        <f t="shared" si="49"/>
        <v>0</v>
      </c>
      <c r="AL193" s="116">
        <f t="shared" si="49"/>
        <v>-750.97989354690787</v>
      </c>
      <c r="AM193" s="116">
        <f t="shared" si="49"/>
        <v>0</v>
      </c>
      <c r="AN193" s="116">
        <f t="shared" si="49"/>
        <v>-8298.8550332825616</v>
      </c>
      <c r="AO193" s="116">
        <f t="shared" si="49"/>
        <v>0</v>
      </c>
    </row>
    <row r="194" spans="3:43" x14ac:dyDescent="0.25">
      <c r="C194" s="78"/>
      <c r="F194" t="s">
        <v>157</v>
      </c>
      <c r="G194" s="12" t="s">
        <v>789</v>
      </c>
      <c r="H194" s="92"/>
      <c r="J194" s="88">
        <f t="shared" ref="J194:AO194" si="50" xml:space="preserve"> IF( J$25 &lt;&gt; 0, J$23 * thousand * J74 / hundred / J$25, 0)</f>
        <v>4.6133804442969</v>
      </c>
      <c r="K194" s="88">
        <f t="shared" si="50"/>
        <v>0</v>
      </c>
      <c r="L194" s="88">
        <f t="shared" si="50"/>
        <v>1.4388400488644064</v>
      </c>
      <c r="M194" s="88">
        <f t="shared" si="50"/>
        <v>2.2644505143090998</v>
      </c>
      <c r="N194" s="88">
        <f t="shared" si="50"/>
        <v>12.013449984574104</v>
      </c>
      <c r="O194" s="88">
        <f t="shared" si="50"/>
        <v>28.339214078636857</v>
      </c>
      <c r="P194" s="88">
        <f t="shared" si="50"/>
        <v>93.159945197039491</v>
      </c>
      <c r="Q194" s="88">
        <f t="shared" si="50"/>
        <v>0</v>
      </c>
      <c r="R194" s="88">
        <f t="shared" si="50"/>
        <v>18.810290426109482</v>
      </c>
      <c r="S194" s="88">
        <f t="shared" si="50"/>
        <v>86.451357770826988</v>
      </c>
      <c r="T194" s="88">
        <f t="shared" si="50"/>
        <v>159.36536564784527</v>
      </c>
      <c r="U194" s="88">
        <f t="shared" si="50"/>
        <v>240.57956165031965</v>
      </c>
      <c r="V194" s="88">
        <f t="shared" si="50"/>
        <v>458.81862202460229</v>
      </c>
      <c r="W194" s="88">
        <f t="shared" si="50"/>
        <v>61.490452713180467</v>
      </c>
      <c r="X194" s="88">
        <f t="shared" si="50"/>
        <v>89.22530450447249</v>
      </c>
      <c r="Y194" s="88">
        <f t="shared" si="50"/>
        <v>164.22680556394425</v>
      </c>
      <c r="Z194" s="88">
        <f t="shared" si="50"/>
        <v>251.70685555089779</v>
      </c>
      <c r="AA194" s="88">
        <f t="shared" si="50"/>
        <v>544.19529383309509</v>
      </c>
      <c r="AB194" s="88">
        <f t="shared" si="50"/>
        <v>20.280276334357765</v>
      </c>
      <c r="AC194" s="88">
        <f t="shared" si="50"/>
        <v>258.19050193568029</v>
      </c>
      <c r="AD194" s="88">
        <f t="shared" si="50"/>
        <v>653.39671895097058</v>
      </c>
      <c r="AE194" s="88">
        <f t="shared" si="50"/>
        <v>1434.4938370930436</v>
      </c>
      <c r="AF194" s="88">
        <f t="shared" si="50"/>
        <v>3591.3454756596575</v>
      </c>
      <c r="AG194" s="88">
        <f t="shared" si="50"/>
        <v>185.52726499465695</v>
      </c>
      <c r="AH194" s="88">
        <f t="shared" si="50"/>
        <v>0</v>
      </c>
      <c r="AI194" s="88">
        <f t="shared" si="50"/>
        <v>0</v>
      </c>
      <c r="AJ194" s="88">
        <f t="shared" si="50"/>
        <v>-169.79410811324743</v>
      </c>
      <c r="AK194" s="88">
        <f t="shared" si="50"/>
        <v>0</v>
      </c>
      <c r="AL194" s="88">
        <f t="shared" si="50"/>
        <v>-248.79165558823073</v>
      </c>
      <c r="AM194" s="88">
        <f t="shared" si="50"/>
        <v>0</v>
      </c>
      <c r="AN194" s="88">
        <f t="shared" si="50"/>
        <v>-1673.8135534708967</v>
      </c>
      <c r="AO194" s="88">
        <f t="shared" si="50"/>
        <v>0</v>
      </c>
    </row>
    <row r="195" spans="3:43" x14ac:dyDescent="0.25">
      <c r="C195" s="78"/>
      <c r="F195" t="s">
        <v>158</v>
      </c>
      <c r="G195" s="12" t="s">
        <v>789</v>
      </c>
      <c r="H195" s="92"/>
      <c r="J195" s="88">
        <f t="shared" ref="J195:AO195" si="51" xml:space="preserve"> IF( J$25 &lt;&gt; 0, J$24 * thousand * J75 / hundred / J$25, 0)</f>
        <v>0.36961319220734123</v>
      </c>
      <c r="K195" s="88">
        <f t="shared" si="51"/>
        <v>0</v>
      </c>
      <c r="L195" s="88">
        <f t="shared" si="51"/>
        <v>7.8246469977921937E-2</v>
      </c>
      <c r="M195" s="88">
        <f t="shared" si="51"/>
        <v>0.12314451444704994</v>
      </c>
      <c r="N195" s="88">
        <f t="shared" si="51"/>
        <v>0.65331101555808102</v>
      </c>
      <c r="O195" s="88">
        <f t="shared" si="51"/>
        <v>1.5411327098881227</v>
      </c>
      <c r="P195" s="88">
        <f t="shared" si="51"/>
        <v>5.0661898525538929</v>
      </c>
      <c r="Q195" s="88">
        <f t="shared" si="51"/>
        <v>0</v>
      </c>
      <c r="R195" s="88">
        <f t="shared" si="51"/>
        <v>1.1866543797141089</v>
      </c>
      <c r="S195" s="88">
        <f t="shared" si="51"/>
        <v>5.4538170334992193</v>
      </c>
      <c r="T195" s="88">
        <f t="shared" si="51"/>
        <v>10.053625161377679</v>
      </c>
      <c r="U195" s="88">
        <f t="shared" si="51"/>
        <v>15.177053837817795</v>
      </c>
      <c r="V195" s="88">
        <f t="shared" si="51"/>
        <v>28.944748591662051</v>
      </c>
      <c r="W195" s="88">
        <f t="shared" si="51"/>
        <v>3.0793526489487624</v>
      </c>
      <c r="X195" s="88">
        <f t="shared" si="51"/>
        <v>4.4682737832602326</v>
      </c>
      <c r="Y195" s="88">
        <f t="shared" si="51"/>
        <v>8.2242401287984936</v>
      </c>
      <c r="Z195" s="88">
        <f t="shared" si="51"/>
        <v>12.605114098193642</v>
      </c>
      <c r="AA195" s="88">
        <f t="shared" si="51"/>
        <v>27.252510685308245</v>
      </c>
      <c r="AB195" s="88">
        <f t="shared" si="51"/>
        <v>0.76511918050825833</v>
      </c>
      <c r="AC195" s="88">
        <f t="shared" si="51"/>
        <v>9.7408192077427902</v>
      </c>
      <c r="AD195" s="88">
        <f t="shared" si="51"/>
        <v>24.650865397904013</v>
      </c>
      <c r="AE195" s="88">
        <f t="shared" si="51"/>
        <v>54.119516469376265</v>
      </c>
      <c r="AF195" s="88">
        <f t="shared" si="51"/>
        <v>135.49161076289531</v>
      </c>
      <c r="AG195" s="88">
        <f t="shared" si="51"/>
        <v>305.95592216977343</v>
      </c>
      <c r="AH195" s="88">
        <f t="shared" si="51"/>
        <v>0</v>
      </c>
      <c r="AI195" s="88">
        <f t="shared" si="51"/>
        <v>0</v>
      </c>
      <c r="AJ195" s="88">
        <f t="shared" si="51"/>
        <v>-8.1954789949331293</v>
      </c>
      <c r="AK195" s="88">
        <f t="shared" si="51"/>
        <v>0</v>
      </c>
      <c r="AL195" s="88">
        <f t="shared" si="51"/>
        <v>-12.657527266757853</v>
      </c>
      <c r="AM195" s="88">
        <f t="shared" si="51"/>
        <v>0</v>
      </c>
      <c r="AN195" s="88">
        <f t="shared" si="51"/>
        <v>-54.786396084298438</v>
      </c>
      <c r="AO195" s="88">
        <f t="shared" si="51"/>
        <v>0</v>
      </c>
    </row>
    <row r="196" spans="3:43" x14ac:dyDescent="0.25">
      <c r="C196" s="78"/>
      <c r="F196" s="19" t="s">
        <v>159</v>
      </c>
      <c r="G196" s="75" t="s">
        <v>789</v>
      </c>
      <c r="H196" s="208"/>
      <c r="I196" s="19"/>
      <c r="J196" s="116">
        <f t="shared" ref="J196:AO196" si="52" xml:space="preserve"> IF( J$25 &lt;&gt; 0, J$25 * J76 * days_in_year / hundred / J$25, 0)</f>
        <v>29.682599999999994</v>
      </c>
      <c r="K196" s="116">
        <f t="shared" si="52"/>
        <v>0</v>
      </c>
      <c r="L196" s="116">
        <f t="shared" si="52"/>
        <v>19.4346</v>
      </c>
      <c r="M196" s="116">
        <f t="shared" si="52"/>
        <v>27.010800000000003</v>
      </c>
      <c r="N196" s="116">
        <f t="shared" si="52"/>
        <v>59.621400000000001</v>
      </c>
      <c r="O196" s="116">
        <f t="shared" si="52"/>
        <v>114.22860000000001</v>
      </c>
      <c r="P196" s="116">
        <f t="shared" si="52"/>
        <v>331.04700000000003</v>
      </c>
      <c r="Q196" s="116">
        <f t="shared" si="52"/>
        <v>0</v>
      </c>
      <c r="R196" s="116">
        <f t="shared" si="52"/>
        <v>25.803000000000001</v>
      </c>
      <c r="S196" s="116">
        <f t="shared" si="52"/>
        <v>522.3918000000001</v>
      </c>
      <c r="T196" s="116">
        <f t="shared" si="52"/>
        <v>953.35680000000002</v>
      </c>
      <c r="U196" s="116">
        <f t="shared" si="52"/>
        <v>1460.3034</v>
      </c>
      <c r="V196" s="116">
        <f t="shared" si="52"/>
        <v>3113.9645999999998</v>
      </c>
      <c r="W196" s="116">
        <f t="shared" si="52"/>
        <v>32.903400000000005</v>
      </c>
      <c r="X196" s="116">
        <f t="shared" si="52"/>
        <v>851.16959999999995</v>
      </c>
      <c r="Y196" s="116">
        <f t="shared" si="52"/>
        <v>1561.2461999999996</v>
      </c>
      <c r="Z196" s="116">
        <f t="shared" si="52"/>
        <v>2396.5314000000003</v>
      </c>
      <c r="AA196" s="116">
        <f t="shared" si="52"/>
        <v>5121.328199999999</v>
      </c>
      <c r="AB196" s="116">
        <f t="shared" si="52"/>
        <v>350.37180000000001</v>
      </c>
      <c r="AC196" s="116">
        <f t="shared" si="52"/>
        <v>6183.7529999999997</v>
      </c>
      <c r="AD196" s="116">
        <f t="shared" si="52"/>
        <v>15151.228800000001</v>
      </c>
      <c r="AE196" s="116">
        <f t="shared" si="52"/>
        <v>32845.0962</v>
      </c>
      <c r="AF196" s="116">
        <f t="shared" si="52"/>
        <v>81700.240200000015</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171.57365853658538</v>
      </c>
      <c r="S197" s="88">
        <f t="shared" si="53"/>
        <v>337.51909131815859</v>
      </c>
      <c r="T197" s="88">
        <f t="shared" si="53"/>
        <v>843.21826670505061</v>
      </c>
      <c r="U197" s="88">
        <f t="shared" si="53"/>
        <v>1376.8502117699318</v>
      </c>
      <c r="V197" s="88">
        <f t="shared" si="53"/>
        <v>2631.773916915472</v>
      </c>
      <c r="W197" s="88">
        <f t="shared" si="53"/>
        <v>960.75</v>
      </c>
      <c r="X197" s="88">
        <f t="shared" si="53"/>
        <v>610.71803547381398</v>
      </c>
      <c r="Y197" s="88">
        <f t="shared" si="53"/>
        <v>1312.0470063701162</v>
      </c>
      <c r="Z197" s="88">
        <f t="shared" si="53"/>
        <v>2074.2849212709712</v>
      </c>
      <c r="AA197" s="88">
        <f t="shared" si="53"/>
        <v>4381.6126137380588</v>
      </c>
      <c r="AB197" s="88">
        <f t="shared" si="53"/>
        <v>1424.2290608695653</v>
      </c>
      <c r="AC197" s="88">
        <f t="shared" si="53"/>
        <v>2641.0253785478662</v>
      </c>
      <c r="AD197" s="88">
        <f t="shared" si="53"/>
        <v>7506.8014815081197</v>
      </c>
      <c r="AE197" s="88">
        <f t="shared" si="53"/>
        <v>14936.060399697275</v>
      </c>
      <c r="AF197" s="88">
        <f t="shared" si="53"/>
        <v>36331.727379923686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14.562418772088105</v>
      </c>
      <c r="T198" s="88">
        <f t="shared" si="54"/>
        <v>36.152287236659063</v>
      </c>
      <c r="U198" s="88">
        <f t="shared" si="54"/>
        <v>59.040640564067992</v>
      </c>
      <c r="V198" s="88">
        <f t="shared" si="54"/>
        <v>112.71262491869987</v>
      </c>
      <c r="W198" s="88">
        <f t="shared" si="54"/>
        <v>0</v>
      </c>
      <c r="X198" s="88">
        <f t="shared" si="54"/>
        <v>14.23148226947626</v>
      </c>
      <c r="Y198" s="88">
        <f t="shared" si="54"/>
        <v>30.642009793089514</v>
      </c>
      <c r="Z198" s="88">
        <f t="shared" si="54"/>
        <v>48.433961201769428</v>
      </c>
      <c r="AA198" s="88">
        <f t="shared" si="54"/>
        <v>102.05459591132761</v>
      </c>
      <c r="AB198" s="88">
        <f t="shared" si="54"/>
        <v>0</v>
      </c>
      <c r="AC198" s="88">
        <f t="shared" si="54"/>
        <v>39.119938245340791</v>
      </c>
      <c r="AD198" s="88">
        <f t="shared" si="54"/>
        <v>95.485947105603799</v>
      </c>
      <c r="AE198" s="88">
        <f t="shared" si="54"/>
        <v>189.03608617899454</v>
      </c>
      <c r="AF198" s="88">
        <f t="shared" si="54"/>
        <v>463.04861251688061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2.6110616094301951</v>
      </c>
      <c r="S199" s="116">
        <f t="shared" si="55"/>
        <v>3.9434669253496</v>
      </c>
      <c r="T199" s="116">
        <f t="shared" si="55"/>
        <v>7.2639736390120291</v>
      </c>
      <c r="U199" s="116">
        <f t="shared" si="55"/>
        <v>10.988906634256882</v>
      </c>
      <c r="V199" s="116">
        <f t="shared" si="55"/>
        <v>20.800279614612226</v>
      </c>
      <c r="W199" s="116">
        <f t="shared" si="55"/>
        <v>36.793467271855214</v>
      </c>
      <c r="X199" s="116">
        <f t="shared" si="55"/>
        <v>6.1287429252246888</v>
      </c>
      <c r="Y199" s="116">
        <f t="shared" si="55"/>
        <v>11.646003922863299</v>
      </c>
      <c r="Z199" s="116">
        <f t="shared" si="55"/>
        <v>18.156854951157165</v>
      </c>
      <c r="AA199" s="116">
        <f t="shared" si="55"/>
        <v>38.931783152342433</v>
      </c>
      <c r="AB199" s="116">
        <f t="shared" si="55"/>
        <v>1.1161423485145363</v>
      </c>
      <c r="AC199" s="116">
        <f t="shared" si="55"/>
        <v>17.457947540515722</v>
      </c>
      <c r="AD199" s="116">
        <f t="shared" si="55"/>
        <v>43.917817194294038</v>
      </c>
      <c r="AE199" s="116">
        <f t="shared" si="55"/>
        <v>96.418969175327419</v>
      </c>
      <c r="AF199" s="116">
        <f t="shared" si="55"/>
        <v>241.39094903139713</v>
      </c>
      <c r="AG199" s="116">
        <f t="shared" si="55"/>
        <v>0</v>
      </c>
      <c r="AH199" s="116">
        <f t="shared" si="55"/>
        <v>0</v>
      </c>
      <c r="AI199" s="116">
        <f t="shared" si="55"/>
        <v>0</v>
      </c>
      <c r="AJ199" s="116">
        <f t="shared" si="55"/>
        <v>7.4711045811266628</v>
      </c>
      <c r="AK199" s="116">
        <f t="shared" si="55"/>
        <v>0</v>
      </c>
      <c r="AL199" s="116">
        <f t="shared" si="55"/>
        <v>13.266896359061263</v>
      </c>
      <c r="AM199" s="116">
        <f t="shared" si="55"/>
        <v>0</v>
      </c>
      <c r="AN199" s="116">
        <f t="shared" si="55"/>
        <v>23.70062035390081</v>
      </c>
      <c r="AO199" s="116">
        <f t="shared" si="55"/>
        <v>0</v>
      </c>
    </row>
    <row r="200" spans="3:43" x14ac:dyDescent="0.25">
      <c r="C200" s="78"/>
      <c r="F200" s="98" t="s">
        <v>100</v>
      </c>
      <c r="G200" s="204" t="s">
        <v>789</v>
      </c>
      <c r="H200" s="209"/>
      <c r="I200" s="98"/>
      <c r="J200" s="143">
        <f t="shared" ref="J200" si="56">SUM(J193:J199)</f>
        <v>54.557544611663765</v>
      </c>
      <c r="K200" s="143">
        <f t="shared" ref="K200:AO200" si="57">SUM(K193:K199)</f>
        <v>0</v>
      </c>
      <c r="L200" s="143">
        <f t="shared" si="57"/>
        <v>25.066021970761053</v>
      </c>
      <c r="M200" s="143">
        <f t="shared" si="57"/>
        <v>35.873547730747362</v>
      </c>
      <c r="N200" s="143">
        <f t="shared" si="57"/>
        <v>106.64039022143852</v>
      </c>
      <c r="O200" s="143">
        <f t="shared" si="57"/>
        <v>225.14438450467225</v>
      </c>
      <c r="P200" s="143">
        <f t="shared" si="57"/>
        <v>695.66220694503795</v>
      </c>
      <c r="Q200" s="143">
        <f t="shared" si="57"/>
        <v>0</v>
      </c>
      <c r="R200" s="143">
        <f t="shared" si="57"/>
        <v>287.10180968459116</v>
      </c>
      <c r="S200" s="143">
        <f t="shared" si="57"/>
        <v>1278.7897192177925</v>
      </c>
      <c r="T200" s="143">
        <f t="shared" si="57"/>
        <v>2578.0431289034741</v>
      </c>
      <c r="U200" s="143">
        <f t="shared" si="57"/>
        <v>4021.3535944053833</v>
      </c>
      <c r="V200" s="143">
        <f t="shared" si="57"/>
        <v>8004.1291142215441</v>
      </c>
      <c r="W200" s="143">
        <f t="shared" si="57"/>
        <v>1380.2277595307598</v>
      </c>
      <c r="X200" s="143">
        <f t="shared" si="57"/>
        <v>1989.7950528679494</v>
      </c>
      <c r="Y200" s="143">
        <f t="shared" si="57"/>
        <v>3849.7652445707845</v>
      </c>
      <c r="Z200" s="143">
        <f t="shared" si="57"/>
        <v>5969.2106880164674</v>
      </c>
      <c r="AA200" s="143">
        <f t="shared" si="57"/>
        <v>12739.515321383442</v>
      </c>
      <c r="AB200" s="143">
        <f t="shared" si="57"/>
        <v>1934.6955645295484</v>
      </c>
      <c r="AC200" s="143">
        <f t="shared" si="57"/>
        <v>10905.330389009781</v>
      </c>
      <c r="AD200" s="143">
        <f t="shared" si="57"/>
        <v>27919.45845178112</v>
      </c>
      <c r="AE200" s="143">
        <f t="shared" si="57"/>
        <v>59311.713184800654</v>
      </c>
      <c r="AF200" s="143">
        <f t="shared" si="57"/>
        <v>146889.22554886003</v>
      </c>
      <c r="AG200" s="143">
        <f t="shared" si="57"/>
        <v>748.66768533505774</v>
      </c>
      <c r="AH200" s="143">
        <f t="shared" si="57"/>
        <v>0</v>
      </c>
      <c r="AI200" s="143">
        <f t="shared" si="57"/>
        <v>0</v>
      </c>
      <c r="AJ200" s="143">
        <f t="shared" si="57"/>
        <v>-587.97942402878891</v>
      </c>
      <c r="AK200" s="143">
        <f t="shared" si="57"/>
        <v>0</v>
      </c>
      <c r="AL200" s="143">
        <f t="shared" si="57"/>
        <v>-999.16218004283519</v>
      </c>
      <c r="AM200" s="143">
        <f t="shared" si="57"/>
        <v>0</v>
      </c>
      <c r="AN200" s="143">
        <f t="shared" si="57"/>
        <v>-10003.754362483856</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0.37407234984749721</v>
      </c>
      <c r="K206" s="101">
        <f>IF( AND( ISNUMBER(K$140), K$140 &lt;&gt; 0), ( K$140 - K189 ) / K$140, 0)</f>
        <v>0</v>
      </c>
      <c r="L206" s="101">
        <f t="shared" ref="L206:AK206" si="58">IF( AND( ISNUMBER(L$140), L$140 &lt;&gt; 0), ( L$140 - L189 ) / L$140, 0)</f>
        <v>0.37185464886595104</v>
      </c>
      <c r="M206" s="101">
        <f t="shared" si="58"/>
        <v>0.37337938059351317</v>
      </c>
      <c r="N206" s="101">
        <f t="shared" si="58"/>
        <v>0.37668780528814894</v>
      </c>
      <c r="O206" s="101">
        <f t="shared" si="58"/>
        <v>0.37742530765517468</v>
      </c>
      <c r="P206" s="101">
        <f t="shared" si="58"/>
        <v>0.37789296155170848</v>
      </c>
      <c r="Q206" s="101">
        <f t="shared" si="58"/>
        <v>0</v>
      </c>
      <c r="R206" s="101">
        <f t="shared" si="58"/>
        <v>0.37777736047337479</v>
      </c>
      <c r="S206" s="101">
        <f t="shared" si="58"/>
        <v>0.37811077049457936</v>
      </c>
      <c r="T206" s="101">
        <f t="shared" si="58"/>
        <v>0.37819344594060578</v>
      </c>
      <c r="U206" s="101">
        <f t="shared" si="58"/>
        <v>0.37821844266896942</v>
      </c>
      <c r="V206" s="101">
        <f t="shared" si="58"/>
        <v>0.37823087543522071</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0.37795079575533574</v>
      </c>
      <c r="AH206" s="101">
        <f t="shared" si="58"/>
        <v>0</v>
      </c>
      <c r="AI206" s="393"/>
      <c r="AJ206" s="101">
        <f t="shared" si="58"/>
        <v>-3.867034561945817E-16</v>
      </c>
      <c r="AK206" s="101">
        <f t="shared" si="58"/>
        <v>0</v>
      </c>
      <c r="AL206" s="393"/>
      <c r="AM206" s="393"/>
      <c r="AN206" s="393"/>
      <c r="AO206" s="393"/>
    </row>
    <row r="207" spans="3:43" x14ac:dyDescent="0.25">
      <c r="C207" s="78"/>
      <c r="D207" s="2"/>
      <c r="E207" t="s">
        <v>794</v>
      </c>
      <c r="G207" s="23" t="s">
        <v>167</v>
      </c>
      <c r="J207" s="101">
        <f>IF( AND( ISNUMBER(J$140), J$140 &lt;&gt; 0), ( J$140 - J200 ) / J$140, 0)</f>
        <v>0.57107719287992531</v>
      </c>
      <c r="K207" s="101">
        <f>IF( AND( ISNUMBER(K$140), K$140 &lt;&gt; 0), ( K$140 - K200 ) / K$140, 0)</f>
        <v>0</v>
      </c>
      <c r="L207" s="101">
        <f t="shared" ref="L207:AO207" si="59">IF( AND( ISNUMBER(L$140), L$140 &lt;&gt; 0), ( L$140 - L200 ) / L$140, 0)</f>
        <v>0.56734591488609998</v>
      </c>
      <c r="M207" s="101">
        <f t="shared" si="59"/>
        <v>0.57025304521779885</v>
      </c>
      <c r="N207" s="101">
        <f t="shared" si="59"/>
        <v>0.57493511500204542</v>
      </c>
      <c r="O207" s="101">
        <f t="shared" si="59"/>
        <v>0.57614106354783745</v>
      </c>
      <c r="P207" s="101">
        <f t="shared" si="59"/>
        <v>0.57688181901758462</v>
      </c>
      <c r="Q207" s="101">
        <f t="shared" si="59"/>
        <v>0</v>
      </c>
      <c r="R207" s="101">
        <f t="shared" si="59"/>
        <v>0.57628382570663295</v>
      </c>
      <c r="S207" s="101">
        <f t="shared" si="59"/>
        <v>0.57698311598978935</v>
      </c>
      <c r="T207" s="101">
        <f t="shared" si="59"/>
        <v>0.57707657494651243</v>
      </c>
      <c r="U207" s="101">
        <f t="shared" si="59"/>
        <v>0.57710941343858846</v>
      </c>
      <c r="V207" s="101">
        <f t="shared" si="59"/>
        <v>0.57714218580931909</v>
      </c>
      <c r="W207" s="101">
        <f t="shared" si="59"/>
        <v>0.30367875850855902</v>
      </c>
      <c r="X207" s="101">
        <f t="shared" si="59"/>
        <v>0.30346041576815419</v>
      </c>
      <c r="Y207" s="101">
        <f t="shared" si="59"/>
        <v>0.30353473945323156</v>
      </c>
      <c r="Z207" s="101">
        <f t="shared" si="59"/>
        <v>0.30355706696045076</v>
      </c>
      <c r="AA207" s="101">
        <f t="shared" si="59"/>
        <v>0.30357314567091948</v>
      </c>
      <c r="AB207" s="101">
        <f t="shared" si="59"/>
        <v>0.17448076786356723</v>
      </c>
      <c r="AC207" s="101">
        <f t="shared" si="59"/>
        <v>0.17416195161283202</v>
      </c>
      <c r="AD207" s="101">
        <f t="shared" si="59"/>
        <v>0.17419158316388927</v>
      </c>
      <c r="AE207" s="101">
        <f t="shared" si="59"/>
        <v>0.17418265614006154</v>
      </c>
      <c r="AF207" s="101">
        <f t="shared" si="59"/>
        <v>0.17418139700830451</v>
      </c>
      <c r="AG207" s="101">
        <f t="shared" si="59"/>
        <v>0.57718161378424104</v>
      </c>
      <c r="AH207" s="101">
        <f t="shared" si="59"/>
        <v>0</v>
      </c>
      <c r="AI207" s="101">
        <f t="shared" si="59"/>
        <v>0</v>
      </c>
      <c r="AJ207" s="101">
        <f t="shared" si="59"/>
        <v>-3.867034561945817E-16</v>
      </c>
      <c r="AK207" s="101">
        <f t="shared" si="59"/>
        <v>0</v>
      </c>
      <c r="AL207" s="101">
        <f t="shared" si="59"/>
        <v>-1.1378216669163976E-16</v>
      </c>
      <c r="AM207" s="101">
        <f t="shared" si="59"/>
        <v>0</v>
      </c>
      <c r="AN207" s="101">
        <f t="shared" si="59"/>
        <v>-2.7178302017757144E-2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93" activePane="bottomRight" state="frozen"/>
      <selection pane="topRight"/>
      <selection pane="bottomLeft"/>
      <selection pane="bottomRight" activeCell="J16" sqref="J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West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16.367000000000001</v>
      </c>
      <c r="K16" s="210">
        <v>0.70799999999999996</v>
      </c>
      <c r="L16" s="210">
        <v>4.3999999999999997E-2</v>
      </c>
      <c r="M16" s="375">
        <v>18.68</v>
      </c>
      <c r="N16" s="211">
        <v>0</v>
      </c>
      <c r="O16" s="211">
        <v>0</v>
      </c>
      <c r="P16" s="210">
        <v>0</v>
      </c>
    </row>
    <row r="17" spans="6:16" x14ac:dyDescent="0.25">
      <c r="F17" t="s">
        <v>829</v>
      </c>
      <c r="H17" t="s">
        <v>772</v>
      </c>
      <c r="J17" s="212">
        <v>16.367000000000001</v>
      </c>
      <c r="K17" s="212">
        <v>0.70799999999999996</v>
      </c>
      <c r="L17" s="212">
        <v>4.3999999999999997E-2</v>
      </c>
      <c r="M17" s="376">
        <v>0</v>
      </c>
      <c r="N17" s="213">
        <v>0</v>
      </c>
      <c r="O17" s="213">
        <v>0</v>
      </c>
      <c r="P17" s="212">
        <v>0</v>
      </c>
    </row>
    <row r="18" spans="6:16" x14ac:dyDescent="0.25">
      <c r="F18" t="s">
        <v>909</v>
      </c>
      <c r="H18" t="s">
        <v>772</v>
      </c>
      <c r="J18" s="212">
        <v>15.644</v>
      </c>
      <c r="K18" s="212">
        <v>0.67700000000000005</v>
      </c>
      <c r="L18" s="212">
        <v>4.2000000000000003E-2</v>
      </c>
      <c r="M18" s="376">
        <v>12.19</v>
      </c>
      <c r="N18" s="213">
        <v>0</v>
      </c>
      <c r="O18" s="213">
        <v>0</v>
      </c>
      <c r="P18" s="212">
        <v>0</v>
      </c>
    </row>
    <row r="19" spans="6:16" x14ac:dyDescent="0.25">
      <c r="F19" t="s">
        <v>910</v>
      </c>
      <c r="H19" t="s">
        <v>772</v>
      </c>
      <c r="J19" s="212">
        <v>15.644</v>
      </c>
      <c r="K19" s="212">
        <v>0.67700000000000005</v>
      </c>
      <c r="L19" s="212">
        <v>4.2000000000000003E-2</v>
      </c>
      <c r="M19" s="376">
        <v>17.079999999999998</v>
      </c>
      <c r="N19" s="213">
        <v>0</v>
      </c>
      <c r="O19" s="213">
        <v>0</v>
      </c>
      <c r="P19" s="212">
        <v>0</v>
      </c>
    </row>
    <row r="20" spans="6:16" x14ac:dyDescent="0.25">
      <c r="F20" t="s">
        <v>911</v>
      </c>
      <c r="H20" t="s">
        <v>772</v>
      </c>
      <c r="J20" s="212">
        <v>15.644</v>
      </c>
      <c r="K20" s="212">
        <v>0.67700000000000005</v>
      </c>
      <c r="L20" s="212">
        <v>4.2000000000000003E-2</v>
      </c>
      <c r="M20" s="376">
        <v>38.159999999999997</v>
      </c>
      <c r="N20" s="213">
        <v>0</v>
      </c>
      <c r="O20" s="213">
        <v>0</v>
      </c>
      <c r="P20" s="212">
        <v>0</v>
      </c>
    </row>
    <row r="21" spans="6:16" x14ac:dyDescent="0.25">
      <c r="F21" t="s">
        <v>912</v>
      </c>
      <c r="H21" t="s">
        <v>772</v>
      </c>
      <c r="J21" s="212">
        <v>15.644</v>
      </c>
      <c r="K21" s="212">
        <v>0.67700000000000005</v>
      </c>
      <c r="L21" s="212">
        <v>4.2000000000000003E-2</v>
      </c>
      <c r="M21" s="376">
        <v>73.45</v>
      </c>
      <c r="N21" s="213">
        <v>0</v>
      </c>
      <c r="O21" s="213">
        <v>0</v>
      </c>
      <c r="P21" s="212">
        <v>0</v>
      </c>
    </row>
    <row r="22" spans="6:16" x14ac:dyDescent="0.25">
      <c r="F22" t="s">
        <v>913</v>
      </c>
      <c r="H22" t="s">
        <v>772</v>
      </c>
      <c r="J22" s="212">
        <v>15.644</v>
      </c>
      <c r="K22" s="212">
        <v>0.67700000000000005</v>
      </c>
      <c r="L22" s="212">
        <v>4.2000000000000003E-2</v>
      </c>
      <c r="M22" s="376">
        <v>213.58</v>
      </c>
      <c r="N22" s="213">
        <v>0</v>
      </c>
      <c r="O22" s="213">
        <v>0</v>
      </c>
      <c r="P22" s="212">
        <v>0</v>
      </c>
    </row>
    <row r="23" spans="6:16" x14ac:dyDescent="0.25">
      <c r="F23" t="s">
        <v>830</v>
      </c>
      <c r="H23" t="s">
        <v>772</v>
      </c>
      <c r="J23" s="212">
        <v>15.644</v>
      </c>
      <c r="K23" s="212">
        <v>0.67700000000000005</v>
      </c>
      <c r="L23" s="212">
        <v>4.2000000000000003E-2</v>
      </c>
      <c r="M23" s="376">
        <v>0</v>
      </c>
      <c r="N23" s="213">
        <v>0</v>
      </c>
      <c r="O23" s="213">
        <v>0</v>
      </c>
      <c r="P23" s="212">
        <v>0</v>
      </c>
    </row>
    <row r="24" spans="6:16" x14ac:dyDescent="0.25">
      <c r="F24" t="s">
        <v>914</v>
      </c>
      <c r="H24" t="s">
        <v>772</v>
      </c>
      <c r="J24" s="212">
        <v>11.385</v>
      </c>
      <c r="K24" s="212">
        <v>0.44400000000000001</v>
      </c>
      <c r="L24" s="212">
        <v>2.5999999999999999E-2</v>
      </c>
      <c r="M24" s="376">
        <v>16.3</v>
      </c>
      <c r="N24" s="213">
        <v>4.7300000000000004</v>
      </c>
      <c r="O24" s="213">
        <v>9.3800000000000008</v>
      </c>
      <c r="P24" s="212">
        <v>0.125</v>
      </c>
    </row>
    <row r="25" spans="6:16" x14ac:dyDescent="0.25">
      <c r="F25" t="s">
        <v>915</v>
      </c>
      <c r="H25" t="s">
        <v>772</v>
      </c>
      <c r="J25" s="212">
        <v>11.385</v>
      </c>
      <c r="K25" s="212">
        <v>0.44400000000000001</v>
      </c>
      <c r="L25" s="212">
        <v>2.5999999999999999E-2</v>
      </c>
      <c r="M25" s="376">
        <v>337.23</v>
      </c>
      <c r="N25" s="213">
        <v>4.7300000000000004</v>
      </c>
      <c r="O25" s="213">
        <v>9.3800000000000008</v>
      </c>
      <c r="P25" s="212">
        <v>0.125</v>
      </c>
    </row>
    <row r="26" spans="6:16" x14ac:dyDescent="0.25">
      <c r="F26" t="s">
        <v>916</v>
      </c>
      <c r="H26" t="s">
        <v>772</v>
      </c>
      <c r="J26" s="212">
        <v>11.385</v>
      </c>
      <c r="K26" s="212">
        <v>0.44400000000000001</v>
      </c>
      <c r="L26" s="212">
        <v>2.5999999999999999E-2</v>
      </c>
      <c r="M26" s="376">
        <v>615.73</v>
      </c>
      <c r="N26" s="213">
        <v>4.7300000000000004</v>
      </c>
      <c r="O26" s="213">
        <v>9.3800000000000008</v>
      </c>
      <c r="P26" s="212">
        <v>0.125</v>
      </c>
    </row>
    <row r="27" spans="6:16" x14ac:dyDescent="0.25">
      <c r="F27" t="s">
        <v>917</v>
      </c>
      <c r="H27" t="s">
        <v>772</v>
      </c>
      <c r="J27" s="212">
        <v>11.385</v>
      </c>
      <c r="K27" s="212">
        <v>0.44400000000000001</v>
      </c>
      <c r="L27" s="212">
        <v>2.5999999999999999E-2</v>
      </c>
      <c r="M27" s="376">
        <v>943.33</v>
      </c>
      <c r="N27" s="213">
        <v>4.7300000000000004</v>
      </c>
      <c r="O27" s="213">
        <v>9.3800000000000008</v>
      </c>
      <c r="P27" s="212">
        <v>0.125</v>
      </c>
    </row>
    <row r="28" spans="6:16" x14ac:dyDescent="0.25">
      <c r="F28" t="s">
        <v>918</v>
      </c>
      <c r="H28" t="s">
        <v>772</v>
      </c>
      <c r="J28" s="212">
        <v>11.385</v>
      </c>
      <c r="K28" s="212">
        <v>0.44400000000000001</v>
      </c>
      <c r="L28" s="212">
        <v>2.5999999999999999E-2</v>
      </c>
      <c r="M28" s="376">
        <v>2012</v>
      </c>
      <c r="N28" s="213">
        <v>4.7300000000000004</v>
      </c>
      <c r="O28" s="213">
        <v>9.3800000000000008</v>
      </c>
      <c r="P28" s="212">
        <v>0.125</v>
      </c>
    </row>
    <row r="29" spans="6:16" x14ac:dyDescent="0.25">
      <c r="F29" t="s">
        <v>919</v>
      </c>
      <c r="H29" t="s">
        <v>772</v>
      </c>
      <c r="J29" s="212">
        <v>7.6479999999999997</v>
      </c>
      <c r="K29" s="212">
        <v>0.22600000000000001</v>
      </c>
      <c r="L29" s="212">
        <v>1.0999999999999999E-2</v>
      </c>
      <c r="M29" s="376">
        <v>12.79</v>
      </c>
      <c r="N29" s="213">
        <v>4.3099999999999996</v>
      </c>
      <c r="O29" s="213">
        <v>7.86</v>
      </c>
      <c r="P29" s="212">
        <v>8.2000000000000003E-2</v>
      </c>
    </row>
    <row r="30" spans="6:16" x14ac:dyDescent="0.25">
      <c r="F30" t="s">
        <v>920</v>
      </c>
      <c r="H30" t="s">
        <v>772</v>
      </c>
      <c r="J30" s="212">
        <v>7.6479999999999997</v>
      </c>
      <c r="K30" s="212">
        <v>0.22600000000000001</v>
      </c>
      <c r="L30" s="212">
        <v>1.0999999999999999E-2</v>
      </c>
      <c r="M30" s="376">
        <v>333.71</v>
      </c>
      <c r="N30" s="213">
        <v>4.3099999999999996</v>
      </c>
      <c r="O30" s="213">
        <v>7.86</v>
      </c>
      <c r="P30" s="212">
        <v>8.2000000000000003E-2</v>
      </c>
    </row>
    <row r="31" spans="6:16" x14ac:dyDescent="0.25">
      <c r="F31" s="300" t="s">
        <v>921</v>
      </c>
      <c r="G31" s="300"/>
      <c r="H31" s="300" t="s">
        <v>772</v>
      </c>
      <c r="I31" s="300"/>
      <c r="J31" s="334">
        <v>7.6479999999999997</v>
      </c>
      <c r="K31" s="334">
        <v>0.22600000000000001</v>
      </c>
      <c r="L31" s="334">
        <v>1.0999999999999999E-2</v>
      </c>
      <c r="M31" s="377">
        <v>612.21</v>
      </c>
      <c r="N31" s="335">
        <v>4.3099999999999996</v>
      </c>
      <c r="O31" s="335">
        <v>7.86</v>
      </c>
      <c r="P31" s="334">
        <v>8.2000000000000003E-2</v>
      </c>
    </row>
    <row r="32" spans="6:16" x14ac:dyDescent="0.25">
      <c r="F32" s="300" t="s">
        <v>922</v>
      </c>
      <c r="G32" s="300"/>
      <c r="H32" s="300" t="s">
        <v>772</v>
      </c>
      <c r="I32" s="300"/>
      <c r="J32" s="334">
        <v>7.6479999999999997</v>
      </c>
      <c r="K32" s="334">
        <v>0.22600000000000001</v>
      </c>
      <c r="L32" s="334">
        <v>1.0999999999999999E-2</v>
      </c>
      <c r="M32" s="377">
        <v>939.81</v>
      </c>
      <c r="N32" s="335">
        <v>4.3099999999999996</v>
      </c>
      <c r="O32" s="335">
        <v>7.86</v>
      </c>
      <c r="P32" s="334">
        <v>8.2000000000000003E-2</v>
      </c>
    </row>
    <row r="33" spans="6:16" x14ac:dyDescent="0.25">
      <c r="F33" s="300" t="s">
        <v>923</v>
      </c>
      <c r="G33" s="300"/>
      <c r="H33" s="300" t="s">
        <v>772</v>
      </c>
      <c r="I33" s="300"/>
      <c r="J33" s="334">
        <v>7.6479999999999997</v>
      </c>
      <c r="K33" s="334">
        <v>0.22600000000000001</v>
      </c>
      <c r="L33" s="334">
        <v>1.0999999999999999E-2</v>
      </c>
      <c r="M33" s="377">
        <v>2008.48</v>
      </c>
      <c r="N33" s="335">
        <v>4.3099999999999996</v>
      </c>
      <c r="O33" s="335">
        <v>7.86</v>
      </c>
      <c r="P33" s="334">
        <v>8.2000000000000003E-2</v>
      </c>
    </row>
    <row r="34" spans="6:16" x14ac:dyDescent="0.25">
      <c r="F34" s="300" t="s">
        <v>924</v>
      </c>
      <c r="G34" s="300"/>
      <c r="H34" s="300" t="s">
        <v>772</v>
      </c>
      <c r="I34" s="300"/>
      <c r="J34" s="334">
        <v>5.673</v>
      </c>
      <c r="K34" s="334">
        <v>0.12</v>
      </c>
      <c r="L34" s="334">
        <v>4.0000000000000001E-3</v>
      </c>
      <c r="M34" s="377">
        <v>115.83</v>
      </c>
      <c r="N34" s="335">
        <v>3.72</v>
      </c>
      <c r="O34" s="335">
        <v>7.79</v>
      </c>
      <c r="P34" s="334">
        <v>5.2999999999999999E-2</v>
      </c>
    </row>
    <row r="35" spans="6:16" x14ac:dyDescent="0.25">
      <c r="F35" s="300" t="s">
        <v>925</v>
      </c>
      <c r="G35" s="300"/>
      <c r="H35" s="300" t="s">
        <v>772</v>
      </c>
      <c r="I35" s="300"/>
      <c r="J35" s="334">
        <v>5.673</v>
      </c>
      <c r="K35" s="334">
        <v>0.12</v>
      </c>
      <c r="L35" s="334">
        <v>4.0000000000000001E-3</v>
      </c>
      <c r="M35" s="377">
        <v>2045.12</v>
      </c>
      <c r="N35" s="335">
        <v>3.72</v>
      </c>
      <c r="O35" s="335">
        <v>7.79</v>
      </c>
      <c r="P35" s="334">
        <v>5.2999999999999999E-2</v>
      </c>
    </row>
    <row r="36" spans="6:16" x14ac:dyDescent="0.25">
      <c r="F36" s="300" t="s">
        <v>926</v>
      </c>
      <c r="G36" s="300"/>
      <c r="H36" s="300" t="s">
        <v>772</v>
      </c>
      <c r="I36" s="300"/>
      <c r="J36" s="334">
        <v>5.673</v>
      </c>
      <c r="K36" s="334">
        <v>0.12</v>
      </c>
      <c r="L36" s="334">
        <v>4.0000000000000001E-3</v>
      </c>
      <c r="M36" s="377">
        <v>5010.97</v>
      </c>
      <c r="N36" s="335">
        <v>3.72</v>
      </c>
      <c r="O36" s="335">
        <v>7.79</v>
      </c>
      <c r="P36" s="334">
        <v>5.2999999999999999E-2</v>
      </c>
    </row>
    <row r="37" spans="6:16" x14ac:dyDescent="0.25">
      <c r="F37" s="300" t="s">
        <v>927</v>
      </c>
      <c r="G37" s="300"/>
      <c r="H37" s="300" t="s">
        <v>772</v>
      </c>
      <c r="I37" s="300"/>
      <c r="J37" s="334">
        <v>5.673</v>
      </c>
      <c r="K37" s="334">
        <v>0.12</v>
      </c>
      <c r="L37" s="334">
        <v>4.0000000000000001E-3</v>
      </c>
      <c r="M37" s="377">
        <v>10862.94</v>
      </c>
      <c r="N37" s="335">
        <v>3.72</v>
      </c>
      <c r="O37" s="335">
        <v>7.79</v>
      </c>
      <c r="P37" s="334">
        <v>5.2999999999999999E-2</v>
      </c>
    </row>
    <row r="38" spans="6:16" x14ac:dyDescent="0.25">
      <c r="F38" s="300" t="s">
        <v>928</v>
      </c>
      <c r="G38" s="300"/>
      <c r="H38" s="300" t="s">
        <v>772</v>
      </c>
      <c r="I38" s="300"/>
      <c r="J38" s="334">
        <v>5.673</v>
      </c>
      <c r="K38" s="334">
        <v>0.12</v>
      </c>
      <c r="L38" s="334">
        <v>4.0000000000000001E-3</v>
      </c>
      <c r="M38" s="377">
        <v>27021.02</v>
      </c>
      <c r="N38" s="335">
        <v>3.72</v>
      </c>
      <c r="O38" s="335">
        <v>7.79</v>
      </c>
      <c r="P38" s="334">
        <v>5.2999999999999999E-2</v>
      </c>
    </row>
    <row r="39" spans="6:16" x14ac:dyDescent="0.25">
      <c r="F39" s="300" t="s">
        <v>839</v>
      </c>
      <c r="G39" s="300"/>
      <c r="H39" s="300" t="s">
        <v>772</v>
      </c>
      <c r="I39" s="300"/>
      <c r="J39" s="334">
        <v>45.694000000000003</v>
      </c>
      <c r="K39" s="334">
        <v>3.0760000000000001</v>
      </c>
      <c r="L39" s="334">
        <v>2.3109999999999999</v>
      </c>
      <c r="M39" s="377">
        <v>0</v>
      </c>
      <c r="N39" s="335">
        <v>0</v>
      </c>
      <c r="O39" s="335">
        <v>0</v>
      </c>
      <c r="P39" s="334">
        <v>0</v>
      </c>
    </row>
    <row r="40" spans="6:16" x14ac:dyDescent="0.25">
      <c r="F40" s="300" t="s">
        <v>831</v>
      </c>
      <c r="G40" s="300"/>
      <c r="H40" s="300" t="s">
        <v>772</v>
      </c>
      <c r="I40" s="300"/>
      <c r="J40" s="334">
        <v>-10.054</v>
      </c>
      <c r="K40" s="334">
        <v>-0.435</v>
      </c>
      <c r="L40" s="334">
        <v>-2.7E-2</v>
      </c>
      <c r="M40" s="377">
        <v>0</v>
      </c>
      <c r="N40" s="335">
        <v>0</v>
      </c>
      <c r="O40" s="335">
        <v>0</v>
      </c>
      <c r="P40" s="334">
        <v>0</v>
      </c>
    </row>
    <row r="41" spans="6:16" x14ac:dyDescent="0.25">
      <c r="F41" s="300" t="s">
        <v>832</v>
      </c>
      <c r="G41" s="300"/>
      <c r="H41" s="300" t="s">
        <v>772</v>
      </c>
      <c r="I41" s="300"/>
      <c r="J41" s="334">
        <v>-9.0850000000000009</v>
      </c>
      <c r="K41" s="334">
        <v>-0.37</v>
      </c>
      <c r="L41" s="334">
        <v>-2.1999999999999999E-2</v>
      </c>
      <c r="M41" s="377">
        <v>0</v>
      </c>
      <c r="N41" s="335">
        <v>0</v>
      </c>
      <c r="O41" s="335">
        <v>0</v>
      </c>
      <c r="P41" s="334">
        <v>0</v>
      </c>
    </row>
    <row r="42" spans="6:16" x14ac:dyDescent="0.25">
      <c r="F42" s="300" t="s">
        <v>833</v>
      </c>
      <c r="G42" s="300"/>
      <c r="H42" s="300" t="s">
        <v>772</v>
      </c>
      <c r="I42" s="300"/>
      <c r="J42" s="334">
        <v>-10.054</v>
      </c>
      <c r="K42" s="334">
        <v>-0.435</v>
      </c>
      <c r="L42" s="334">
        <v>-2.7E-2</v>
      </c>
      <c r="M42" s="377">
        <v>0</v>
      </c>
      <c r="N42" s="335">
        <v>0</v>
      </c>
      <c r="O42" s="335">
        <v>0</v>
      </c>
      <c r="P42" s="334">
        <v>0.13300000000000001</v>
      </c>
    </row>
    <row r="43" spans="6:16" x14ac:dyDescent="0.25">
      <c r="F43" s="300" t="s">
        <v>842</v>
      </c>
      <c r="G43" s="300"/>
      <c r="H43" s="300" t="s">
        <v>772</v>
      </c>
      <c r="I43" s="300"/>
      <c r="J43" s="334">
        <v>-10.054</v>
      </c>
      <c r="K43" s="334">
        <v>-0.435</v>
      </c>
      <c r="L43" s="334">
        <v>-2.7E-2</v>
      </c>
      <c r="M43" s="377">
        <v>0</v>
      </c>
      <c r="N43" s="335">
        <v>0</v>
      </c>
      <c r="O43" s="335">
        <v>0</v>
      </c>
      <c r="P43" s="334">
        <v>0</v>
      </c>
    </row>
    <row r="44" spans="6:16" x14ac:dyDescent="0.25">
      <c r="F44" s="300" t="s">
        <v>834</v>
      </c>
      <c r="G44" s="300"/>
      <c r="H44" s="300" t="s">
        <v>772</v>
      </c>
      <c r="I44" s="300"/>
      <c r="J44" s="334">
        <v>-9.0850000000000009</v>
      </c>
      <c r="K44" s="334">
        <v>-0.37</v>
      </c>
      <c r="L44" s="334">
        <v>-2.1999999999999999E-2</v>
      </c>
      <c r="M44" s="377">
        <v>0</v>
      </c>
      <c r="N44" s="335">
        <v>0</v>
      </c>
      <c r="O44" s="335">
        <v>0</v>
      </c>
      <c r="P44" s="334">
        <v>0.105</v>
      </c>
    </row>
    <row r="45" spans="6:16" x14ac:dyDescent="0.25">
      <c r="F45" s="300" t="s">
        <v>841</v>
      </c>
      <c r="G45" s="300"/>
      <c r="H45" s="300" t="s">
        <v>772</v>
      </c>
      <c r="I45" s="300"/>
      <c r="J45" s="334">
        <v>-9.0850000000000009</v>
      </c>
      <c r="K45" s="334">
        <v>-0.37</v>
      </c>
      <c r="L45" s="334">
        <v>-2.1999999999999999E-2</v>
      </c>
      <c r="M45" s="377">
        <v>0</v>
      </c>
      <c r="N45" s="335">
        <v>0</v>
      </c>
      <c r="O45" s="335">
        <v>0</v>
      </c>
      <c r="P45" s="334">
        <v>0</v>
      </c>
    </row>
    <row r="46" spans="6:16" x14ac:dyDescent="0.25">
      <c r="F46" s="300" t="s">
        <v>835</v>
      </c>
      <c r="G46" s="300"/>
      <c r="H46" s="300" t="s">
        <v>772</v>
      </c>
      <c r="I46" s="300"/>
      <c r="J46" s="334">
        <v>-5.87</v>
      </c>
      <c r="K46" s="334">
        <v>-0.155</v>
      </c>
      <c r="L46" s="334">
        <v>-7.0000000000000001E-3</v>
      </c>
      <c r="M46" s="377">
        <v>72.319999999999993</v>
      </c>
      <c r="N46" s="335">
        <v>0</v>
      </c>
      <c r="O46" s="335">
        <v>0</v>
      </c>
      <c r="P46" s="334">
        <v>8.1000000000000003E-2</v>
      </c>
    </row>
    <row r="47" spans="6:16" x14ac:dyDescent="0.25">
      <c r="F47" s="28" t="s">
        <v>840</v>
      </c>
      <c r="G47" s="28"/>
      <c r="H47" s="28" t="s">
        <v>772</v>
      </c>
      <c r="I47" s="28"/>
      <c r="J47" s="214">
        <v>-5.87</v>
      </c>
      <c r="K47" s="214">
        <v>-0.155</v>
      </c>
      <c r="L47" s="214">
        <v>-7.0000000000000001E-3</v>
      </c>
      <c r="M47" s="378">
        <v>72.319999999999993</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10.179</v>
      </c>
      <c r="K50" s="210">
        <v>0.44</v>
      </c>
      <c r="L50" s="210">
        <v>2.7E-2</v>
      </c>
      <c r="M50" s="375">
        <v>11.76</v>
      </c>
      <c r="N50" s="211">
        <v>0</v>
      </c>
      <c r="O50" s="211">
        <v>0</v>
      </c>
      <c r="P50" s="210">
        <v>0</v>
      </c>
    </row>
    <row r="51" spans="4:16" x14ac:dyDescent="0.25">
      <c r="F51" t="s">
        <v>829</v>
      </c>
      <c r="H51" t="s">
        <v>447</v>
      </c>
      <c r="J51" s="212">
        <v>10.179</v>
      </c>
      <c r="K51" s="212">
        <v>0.44</v>
      </c>
      <c r="L51" s="212">
        <v>2.7E-2</v>
      </c>
      <c r="M51" s="376">
        <v>0</v>
      </c>
      <c r="N51" s="213">
        <v>0</v>
      </c>
      <c r="O51" s="213">
        <v>0</v>
      </c>
      <c r="P51" s="212">
        <v>0</v>
      </c>
    </row>
    <row r="52" spans="4:16" x14ac:dyDescent="0.25">
      <c r="F52" t="s">
        <v>909</v>
      </c>
      <c r="H52" t="s">
        <v>447</v>
      </c>
      <c r="J52" s="212">
        <v>9.7289999999999992</v>
      </c>
      <c r="K52" s="212">
        <v>0.42099999999999999</v>
      </c>
      <c r="L52" s="212">
        <v>2.5999999999999999E-2</v>
      </c>
      <c r="M52" s="376">
        <v>7.68</v>
      </c>
      <c r="N52" s="213">
        <v>0</v>
      </c>
      <c r="O52" s="213">
        <v>0</v>
      </c>
      <c r="P52" s="212">
        <v>0</v>
      </c>
    </row>
    <row r="53" spans="4:16" x14ac:dyDescent="0.25">
      <c r="F53" t="s">
        <v>910</v>
      </c>
      <c r="H53" t="s">
        <v>447</v>
      </c>
      <c r="J53" s="212">
        <v>9.7289999999999992</v>
      </c>
      <c r="K53" s="212">
        <v>0.42099999999999999</v>
      </c>
      <c r="L53" s="212">
        <v>2.5999999999999999E-2</v>
      </c>
      <c r="M53" s="376">
        <v>10.73</v>
      </c>
      <c r="N53" s="213">
        <v>0</v>
      </c>
      <c r="O53" s="213">
        <v>0</v>
      </c>
      <c r="P53" s="212">
        <v>0</v>
      </c>
    </row>
    <row r="54" spans="4:16" x14ac:dyDescent="0.25">
      <c r="F54" t="s">
        <v>911</v>
      </c>
      <c r="H54" t="s">
        <v>447</v>
      </c>
      <c r="J54" s="212">
        <v>9.7289999999999992</v>
      </c>
      <c r="K54" s="212">
        <v>0.42099999999999999</v>
      </c>
      <c r="L54" s="212">
        <v>2.5999999999999999E-2</v>
      </c>
      <c r="M54" s="376">
        <v>23.83</v>
      </c>
      <c r="N54" s="213">
        <v>0</v>
      </c>
      <c r="O54" s="213">
        <v>0</v>
      </c>
      <c r="P54" s="212">
        <v>0</v>
      </c>
    </row>
    <row r="55" spans="4:16" x14ac:dyDescent="0.25">
      <c r="F55" t="s">
        <v>912</v>
      </c>
      <c r="H55" t="s">
        <v>447</v>
      </c>
      <c r="J55" s="212">
        <v>9.7289999999999992</v>
      </c>
      <c r="K55" s="212">
        <v>0.42099999999999999</v>
      </c>
      <c r="L55" s="212">
        <v>2.5999999999999999E-2</v>
      </c>
      <c r="M55" s="376">
        <v>45.78</v>
      </c>
      <c r="N55" s="213">
        <v>0</v>
      </c>
      <c r="O55" s="213">
        <v>0</v>
      </c>
      <c r="P55" s="212">
        <v>0</v>
      </c>
    </row>
    <row r="56" spans="4:16" x14ac:dyDescent="0.25">
      <c r="F56" t="s">
        <v>913</v>
      </c>
      <c r="H56" t="s">
        <v>447</v>
      </c>
      <c r="J56" s="212">
        <v>9.7289999999999992</v>
      </c>
      <c r="K56" s="212">
        <v>0.42099999999999999</v>
      </c>
      <c r="L56" s="212">
        <v>2.5999999999999999E-2</v>
      </c>
      <c r="M56" s="376">
        <v>132.93</v>
      </c>
      <c r="N56" s="213">
        <v>0</v>
      </c>
      <c r="O56" s="213">
        <v>0</v>
      </c>
      <c r="P56" s="212">
        <v>0</v>
      </c>
    </row>
    <row r="57" spans="4:16" x14ac:dyDescent="0.25">
      <c r="F57" t="s">
        <v>830</v>
      </c>
      <c r="H57" t="s">
        <v>447</v>
      </c>
      <c r="J57" s="212">
        <v>9.7289999999999992</v>
      </c>
      <c r="K57" s="212">
        <v>0.42099999999999999</v>
      </c>
      <c r="L57" s="212">
        <v>2.5999999999999999E-2</v>
      </c>
      <c r="M57" s="376">
        <v>0</v>
      </c>
      <c r="N57" s="213">
        <v>0</v>
      </c>
      <c r="O57" s="213">
        <v>0</v>
      </c>
      <c r="P57" s="212">
        <v>0</v>
      </c>
    </row>
    <row r="58" spans="4:16" x14ac:dyDescent="0.25">
      <c r="F58" t="s">
        <v>914</v>
      </c>
      <c r="H58" t="s">
        <v>447</v>
      </c>
      <c r="J58" s="212">
        <v>7.08</v>
      </c>
      <c r="K58" s="212">
        <v>0.27600000000000002</v>
      </c>
      <c r="L58" s="212">
        <v>1.6E-2</v>
      </c>
      <c r="M58" s="376">
        <v>10.24</v>
      </c>
      <c r="N58" s="213">
        <v>2.94</v>
      </c>
      <c r="O58" s="213">
        <v>5.83</v>
      </c>
      <c r="P58" s="212">
        <v>7.8E-2</v>
      </c>
    </row>
    <row r="59" spans="4:16" x14ac:dyDescent="0.25">
      <c r="F59" t="s">
        <v>915</v>
      </c>
      <c r="H59" t="s">
        <v>447</v>
      </c>
      <c r="J59" s="212">
        <v>7.08</v>
      </c>
      <c r="K59" s="212">
        <v>0.27600000000000002</v>
      </c>
      <c r="L59" s="212">
        <v>1.6E-2</v>
      </c>
      <c r="M59" s="376">
        <v>209.83</v>
      </c>
      <c r="N59" s="213">
        <v>2.94</v>
      </c>
      <c r="O59" s="213">
        <v>5.83</v>
      </c>
      <c r="P59" s="212">
        <v>7.8E-2</v>
      </c>
    </row>
    <row r="60" spans="4:16" x14ac:dyDescent="0.25">
      <c r="F60" t="s">
        <v>916</v>
      </c>
      <c r="H60" t="s">
        <v>447</v>
      </c>
      <c r="J60" s="212">
        <v>7.08</v>
      </c>
      <c r="K60" s="212">
        <v>0.27600000000000002</v>
      </c>
      <c r="L60" s="212">
        <v>1.6E-2</v>
      </c>
      <c r="M60" s="376">
        <v>383.03</v>
      </c>
      <c r="N60" s="213">
        <v>2.94</v>
      </c>
      <c r="O60" s="213">
        <v>5.83</v>
      </c>
      <c r="P60" s="212">
        <v>7.8E-2</v>
      </c>
    </row>
    <row r="61" spans="4:16" x14ac:dyDescent="0.25">
      <c r="F61" t="s">
        <v>917</v>
      </c>
      <c r="H61" t="s">
        <v>447</v>
      </c>
      <c r="J61" s="212">
        <v>7.08</v>
      </c>
      <c r="K61" s="212">
        <v>0.27600000000000002</v>
      </c>
      <c r="L61" s="212">
        <v>1.6E-2</v>
      </c>
      <c r="M61" s="376">
        <v>586.77</v>
      </c>
      <c r="N61" s="213">
        <v>2.94</v>
      </c>
      <c r="O61" s="213">
        <v>5.83</v>
      </c>
      <c r="P61" s="212">
        <v>7.8E-2</v>
      </c>
    </row>
    <row r="62" spans="4:16" x14ac:dyDescent="0.25">
      <c r="F62" t="s">
        <v>918</v>
      </c>
      <c r="H62" t="s">
        <v>447</v>
      </c>
      <c r="J62" s="212">
        <v>7.08</v>
      </c>
      <c r="K62" s="212">
        <v>0.27600000000000002</v>
      </c>
      <c r="L62" s="212">
        <v>1.6E-2</v>
      </c>
      <c r="M62" s="376">
        <v>1251.3900000000001</v>
      </c>
      <c r="N62" s="213">
        <v>2.94</v>
      </c>
      <c r="O62" s="213">
        <v>5.83</v>
      </c>
      <c r="P62" s="212">
        <v>7.8E-2</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28.417999999999999</v>
      </c>
      <c r="K73" s="334">
        <v>1.913</v>
      </c>
      <c r="L73" s="334">
        <v>1.4379999999999999</v>
      </c>
      <c r="M73" s="377">
        <v>0</v>
      </c>
      <c r="N73" s="335">
        <v>0</v>
      </c>
      <c r="O73" s="335">
        <v>0</v>
      </c>
      <c r="P73" s="334">
        <v>0</v>
      </c>
    </row>
    <row r="74" spans="6:16" x14ac:dyDescent="0.25">
      <c r="F74" s="300" t="s">
        <v>831</v>
      </c>
      <c r="H74" t="s">
        <v>447</v>
      </c>
      <c r="J74" s="334">
        <v>-10.054</v>
      </c>
      <c r="K74" s="334">
        <v>-0.435</v>
      </c>
      <c r="L74" s="334">
        <v>-2.7E-2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-10.054</v>
      </c>
      <c r="K76" s="334">
        <v>-0.435</v>
      </c>
      <c r="L76" s="334">
        <v>-2.7E-2</v>
      </c>
      <c r="M76" s="377">
        <v>0</v>
      </c>
      <c r="N76" s="335">
        <v>0</v>
      </c>
      <c r="O76" s="335">
        <v>0</v>
      </c>
      <c r="P76" s="334">
        <v>0.13300000000000001</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6.92</v>
      </c>
      <c r="K84" s="210">
        <v>0.29899999999999999</v>
      </c>
      <c r="L84" s="210">
        <v>1.9E-2</v>
      </c>
      <c r="M84" s="375">
        <v>8.11</v>
      </c>
      <c r="N84" s="211">
        <v>0</v>
      </c>
      <c r="O84" s="211">
        <v>0</v>
      </c>
      <c r="P84" s="210">
        <v>0</v>
      </c>
    </row>
    <row r="85" spans="4:16" x14ac:dyDescent="0.25">
      <c r="F85" t="s">
        <v>829</v>
      </c>
      <c r="H85" t="s">
        <v>448</v>
      </c>
      <c r="J85" s="212">
        <v>6.92</v>
      </c>
      <c r="K85" s="212">
        <v>0.29899999999999999</v>
      </c>
      <c r="L85" s="212">
        <v>1.9E-2</v>
      </c>
      <c r="M85" s="376">
        <v>0</v>
      </c>
      <c r="N85" s="213">
        <v>0</v>
      </c>
      <c r="O85" s="213">
        <v>0</v>
      </c>
      <c r="P85" s="212">
        <v>0</v>
      </c>
    </row>
    <row r="86" spans="4:16" x14ac:dyDescent="0.25">
      <c r="F86" t="s">
        <v>909</v>
      </c>
      <c r="H86" t="s">
        <v>448</v>
      </c>
      <c r="J86" s="212">
        <v>6.6139999999999999</v>
      </c>
      <c r="K86" s="212">
        <v>0.28599999999999998</v>
      </c>
      <c r="L86" s="212">
        <v>1.7999999999999999E-2</v>
      </c>
      <c r="M86" s="376">
        <v>5.31</v>
      </c>
      <c r="N86" s="213">
        <v>0</v>
      </c>
      <c r="O86" s="213">
        <v>0</v>
      </c>
      <c r="P86" s="212">
        <v>0</v>
      </c>
    </row>
    <row r="87" spans="4:16" x14ac:dyDescent="0.25">
      <c r="F87" t="s">
        <v>910</v>
      </c>
      <c r="H87" t="s">
        <v>448</v>
      </c>
      <c r="J87" s="212">
        <v>6.6139999999999999</v>
      </c>
      <c r="K87" s="212">
        <v>0.28599999999999998</v>
      </c>
      <c r="L87" s="212">
        <v>1.7999999999999999E-2</v>
      </c>
      <c r="M87" s="376">
        <v>7.38</v>
      </c>
      <c r="N87" s="213">
        <v>0</v>
      </c>
      <c r="O87" s="213">
        <v>0</v>
      </c>
      <c r="P87" s="212">
        <v>0</v>
      </c>
    </row>
    <row r="88" spans="4:16" x14ac:dyDescent="0.25">
      <c r="F88" t="s">
        <v>911</v>
      </c>
      <c r="H88" t="s">
        <v>448</v>
      </c>
      <c r="J88" s="212">
        <v>6.6139999999999999</v>
      </c>
      <c r="K88" s="212">
        <v>0.28599999999999998</v>
      </c>
      <c r="L88" s="212">
        <v>1.7999999999999999E-2</v>
      </c>
      <c r="M88" s="376">
        <v>16.29</v>
      </c>
      <c r="N88" s="213">
        <v>0</v>
      </c>
      <c r="O88" s="213">
        <v>0</v>
      </c>
      <c r="P88" s="212">
        <v>0</v>
      </c>
    </row>
    <row r="89" spans="4:16" x14ac:dyDescent="0.25">
      <c r="F89" t="s">
        <v>912</v>
      </c>
      <c r="H89" t="s">
        <v>448</v>
      </c>
      <c r="J89" s="212">
        <v>6.6139999999999999</v>
      </c>
      <c r="K89" s="212">
        <v>0.28599999999999998</v>
      </c>
      <c r="L89" s="212">
        <v>1.7999999999999999E-2</v>
      </c>
      <c r="M89" s="376">
        <v>31.21</v>
      </c>
      <c r="N89" s="213">
        <v>0</v>
      </c>
      <c r="O89" s="213">
        <v>0</v>
      </c>
      <c r="P89" s="212">
        <v>0</v>
      </c>
    </row>
    <row r="90" spans="4:16" x14ac:dyDescent="0.25">
      <c r="F90" t="s">
        <v>913</v>
      </c>
      <c r="H90" t="s">
        <v>448</v>
      </c>
      <c r="J90" s="212">
        <v>6.6139999999999999</v>
      </c>
      <c r="K90" s="212">
        <v>0.28599999999999998</v>
      </c>
      <c r="L90" s="212">
        <v>1.7999999999999999E-2</v>
      </c>
      <c r="M90" s="376">
        <v>90.45</v>
      </c>
      <c r="N90" s="213">
        <v>0</v>
      </c>
      <c r="O90" s="213">
        <v>0</v>
      </c>
      <c r="P90" s="212">
        <v>0</v>
      </c>
    </row>
    <row r="91" spans="4:16" x14ac:dyDescent="0.25">
      <c r="F91" t="s">
        <v>830</v>
      </c>
      <c r="H91" t="s">
        <v>448</v>
      </c>
      <c r="J91" s="212">
        <v>6.6139999999999999</v>
      </c>
      <c r="K91" s="212">
        <v>0.28599999999999998</v>
      </c>
      <c r="L91" s="212">
        <v>1.7999999999999999E-2</v>
      </c>
      <c r="M91" s="376">
        <v>0</v>
      </c>
      <c r="N91" s="213">
        <v>0</v>
      </c>
      <c r="O91" s="213">
        <v>0</v>
      </c>
      <c r="P91" s="212">
        <v>0</v>
      </c>
    </row>
    <row r="92" spans="4:16" x14ac:dyDescent="0.25">
      <c r="F92" t="s">
        <v>914</v>
      </c>
      <c r="H92" t="s">
        <v>448</v>
      </c>
      <c r="J92" s="212">
        <v>4.8129999999999997</v>
      </c>
      <c r="K92" s="212">
        <v>0.188</v>
      </c>
      <c r="L92" s="212">
        <v>1.0999999999999999E-2</v>
      </c>
      <c r="M92" s="376">
        <v>7.05</v>
      </c>
      <c r="N92" s="213">
        <v>2</v>
      </c>
      <c r="O92" s="213">
        <v>3.96</v>
      </c>
      <c r="P92" s="212">
        <v>5.2999999999999999E-2</v>
      </c>
    </row>
    <row r="93" spans="4:16" x14ac:dyDescent="0.25">
      <c r="F93" t="s">
        <v>915</v>
      </c>
      <c r="H93" t="s">
        <v>448</v>
      </c>
      <c r="J93" s="212">
        <v>4.8129999999999997</v>
      </c>
      <c r="K93" s="212">
        <v>0.188</v>
      </c>
      <c r="L93" s="212">
        <v>1.0999999999999999E-2</v>
      </c>
      <c r="M93" s="376">
        <v>142.72999999999999</v>
      </c>
      <c r="N93" s="213">
        <v>2</v>
      </c>
      <c r="O93" s="213">
        <v>3.96</v>
      </c>
      <c r="P93" s="212">
        <v>5.2999999999999999E-2</v>
      </c>
    </row>
    <row r="94" spans="4:16" x14ac:dyDescent="0.25">
      <c r="F94" t="s">
        <v>916</v>
      </c>
      <c r="H94" t="s">
        <v>448</v>
      </c>
      <c r="J94" s="212">
        <v>4.8129999999999997</v>
      </c>
      <c r="K94" s="212">
        <v>0.188</v>
      </c>
      <c r="L94" s="212">
        <v>1.0999999999999999E-2</v>
      </c>
      <c r="M94" s="376">
        <v>260.48</v>
      </c>
      <c r="N94" s="213">
        <v>2</v>
      </c>
      <c r="O94" s="213">
        <v>3.96</v>
      </c>
      <c r="P94" s="212">
        <v>5.2999999999999999E-2</v>
      </c>
    </row>
    <row r="95" spans="4:16" x14ac:dyDescent="0.25">
      <c r="F95" t="s">
        <v>917</v>
      </c>
      <c r="H95" t="s">
        <v>448</v>
      </c>
      <c r="J95" s="212">
        <v>4.8129999999999997</v>
      </c>
      <c r="K95" s="212">
        <v>0.188</v>
      </c>
      <c r="L95" s="212">
        <v>1.0999999999999999E-2</v>
      </c>
      <c r="M95" s="376">
        <v>398.99</v>
      </c>
      <c r="N95" s="213">
        <v>2</v>
      </c>
      <c r="O95" s="213">
        <v>3.96</v>
      </c>
      <c r="P95" s="212">
        <v>5.2999999999999999E-2</v>
      </c>
    </row>
    <row r="96" spans="4:16" x14ac:dyDescent="0.25">
      <c r="F96" t="s">
        <v>918</v>
      </c>
      <c r="H96" t="s">
        <v>448</v>
      </c>
      <c r="J96" s="212">
        <v>4.8129999999999997</v>
      </c>
      <c r="K96" s="212">
        <v>0.188</v>
      </c>
      <c r="L96" s="212">
        <v>1.0999999999999999E-2</v>
      </c>
      <c r="M96" s="376">
        <v>850.81</v>
      </c>
      <c r="N96" s="213">
        <v>2</v>
      </c>
      <c r="O96" s="213">
        <v>3.96</v>
      </c>
      <c r="P96" s="212">
        <v>5.2999999999999999E-2</v>
      </c>
    </row>
    <row r="97" spans="6:16" x14ac:dyDescent="0.25">
      <c r="F97" t="s">
        <v>919</v>
      </c>
      <c r="H97" t="s">
        <v>448</v>
      </c>
      <c r="J97" s="212">
        <v>5.3280000000000003</v>
      </c>
      <c r="K97" s="212">
        <v>0.157</v>
      </c>
      <c r="L97" s="212">
        <v>8.0000000000000002E-3</v>
      </c>
      <c r="M97" s="376">
        <v>8.99</v>
      </c>
      <c r="N97" s="213">
        <v>3</v>
      </c>
      <c r="O97" s="213">
        <v>5.47</v>
      </c>
      <c r="P97" s="212">
        <v>5.7000000000000002E-2</v>
      </c>
    </row>
    <row r="98" spans="6:16" x14ac:dyDescent="0.25">
      <c r="F98" t="s">
        <v>920</v>
      </c>
      <c r="H98" t="s">
        <v>448</v>
      </c>
      <c r="J98" s="212">
        <v>5.3280000000000003</v>
      </c>
      <c r="K98" s="212">
        <v>0.157</v>
      </c>
      <c r="L98" s="212">
        <v>8.0000000000000002E-3</v>
      </c>
      <c r="M98" s="376">
        <v>232.56</v>
      </c>
      <c r="N98" s="213">
        <v>3</v>
      </c>
      <c r="O98" s="213">
        <v>5.47</v>
      </c>
      <c r="P98" s="212">
        <v>5.7000000000000002E-2</v>
      </c>
    </row>
    <row r="99" spans="6:16" x14ac:dyDescent="0.25">
      <c r="F99" s="300" t="s">
        <v>921</v>
      </c>
      <c r="H99" t="s">
        <v>448</v>
      </c>
      <c r="J99" s="334">
        <v>5.3280000000000003</v>
      </c>
      <c r="K99" s="334">
        <v>0.157</v>
      </c>
      <c r="L99" s="334">
        <v>8.0000000000000002E-3</v>
      </c>
      <c r="M99" s="377">
        <v>426.57</v>
      </c>
      <c r="N99" s="335">
        <v>3</v>
      </c>
      <c r="O99" s="335">
        <v>5.47</v>
      </c>
      <c r="P99" s="334">
        <v>5.7000000000000002E-2</v>
      </c>
    </row>
    <row r="100" spans="6:16" x14ac:dyDescent="0.25">
      <c r="F100" s="300" t="s">
        <v>922</v>
      </c>
      <c r="H100" t="s">
        <v>448</v>
      </c>
      <c r="J100" s="334">
        <v>5.3280000000000003</v>
      </c>
      <c r="K100" s="334">
        <v>0.157</v>
      </c>
      <c r="L100" s="334">
        <v>8.0000000000000002E-3</v>
      </c>
      <c r="M100" s="377">
        <v>654.79</v>
      </c>
      <c r="N100" s="335">
        <v>3</v>
      </c>
      <c r="O100" s="335">
        <v>5.47</v>
      </c>
      <c r="P100" s="334">
        <v>5.7000000000000002E-2</v>
      </c>
    </row>
    <row r="101" spans="6:16" x14ac:dyDescent="0.25">
      <c r="F101" s="300" t="s">
        <v>923</v>
      </c>
      <c r="H101" t="s">
        <v>448</v>
      </c>
      <c r="J101" s="334">
        <v>5.3280000000000003</v>
      </c>
      <c r="K101" s="334">
        <v>0.157</v>
      </c>
      <c r="L101" s="334">
        <v>8.0000000000000002E-3</v>
      </c>
      <c r="M101" s="377">
        <v>1399.27</v>
      </c>
      <c r="N101" s="335">
        <v>3</v>
      </c>
      <c r="O101" s="335">
        <v>5.47</v>
      </c>
      <c r="P101" s="334">
        <v>5.7000000000000002E-2</v>
      </c>
    </row>
    <row r="102" spans="6:16" x14ac:dyDescent="0.25">
      <c r="F102" s="300" t="s">
        <v>924</v>
      </c>
      <c r="H102" t="s">
        <v>448</v>
      </c>
      <c r="J102" s="334">
        <v>4.6870000000000003</v>
      </c>
      <c r="K102" s="334">
        <v>9.9000000000000005E-2</v>
      </c>
      <c r="L102" s="334">
        <v>3.0000000000000001E-3</v>
      </c>
      <c r="M102" s="377">
        <v>95.73</v>
      </c>
      <c r="N102" s="335">
        <v>3.07</v>
      </c>
      <c r="O102" s="335">
        <v>6.43</v>
      </c>
      <c r="P102" s="334">
        <v>4.3999999999999997E-2</v>
      </c>
    </row>
    <row r="103" spans="6:16" x14ac:dyDescent="0.25">
      <c r="F103" s="300" t="s">
        <v>925</v>
      </c>
      <c r="H103" t="s">
        <v>448</v>
      </c>
      <c r="J103" s="334">
        <v>4.6870000000000003</v>
      </c>
      <c r="K103" s="334">
        <v>9.9000000000000005E-2</v>
      </c>
      <c r="L103" s="334">
        <v>3.0000000000000001E-3</v>
      </c>
      <c r="M103" s="377">
        <v>1689.55</v>
      </c>
      <c r="N103" s="335">
        <v>3.07</v>
      </c>
      <c r="O103" s="335">
        <v>6.43</v>
      </c>
      <c r="P103" s="334">
        <v>4.3999999999999997E-2</v>
      </c>
    </row>
    <row r="104" spans="6:16" x14ac:dyDescent="0.25">
      <c r="F104" s="300" t="s">
        <v>926</v>
      </c>
      <c r="H104" t="s">
        <v>448</v>
      </c>
      <c r="J104" s="334">
        <v>4.6870000000000003</v>
      </c>
      <c r="K104" s="334">
        <v>9.9000000000000005E-2</v>
      </c>
      <c r="L104" s="334">
        <v>3.0000000000000001E-3</v>
      </c>
      <c r="M104" s="377">
        <v>4139.68</v>
      </c>
      <c r="N104" s="335">
        <v>3.07</v>
      </c>
      <c r="O104" s="335">
        <v>6.43</v>
      </c>
      <c r="P104" s="334">
        <v>4.3999999999999997E-2</v>
      </c>
    </row>
    <row r="105" spans="6:16" x14ac:dyDescent="0.25">
      <c r="F105" s="300" t="s">
        <v>927</v>
      </c>
      <c r="H105" t="s">
        <v>448</v>
      </c>
      <c r="J105" s="334">
        <v>4.6870000000000003</v>
      </c>
      <c r="K105" s="334">
        <v>9.9000000000000005E-2</v>
      </c>
      <c r="L105" s="334">
        <v>3.0000000000000001E-3</v>
      </c>
      <c r="M105" s="377">
        <v>8974.07</v>
      </c>
      <c r="N105" s="335">
        <v>3.07</v>
      </c>
      <c r="O105" s="335">
        <v>6.43</v>
      </c>
      <c r="P105" s="334">
        <v>4.3999999999999997E-2</v>
      </c>
    </row>
    <row r="106" spans="6:16" x14ac:dyDescent="0.25">
      <c r="F106" s="300" t="s">
        <v>928</v>
      </c>
      <c r="H106" t="s">
        <v>448</v>
      </c>
      <c r="J106" s="334">
        <v>4.6870000000000003</v>
      </c>
      <c r="K106" s="334">
        <v>9.9000000000000005E-2</v>
      </c>
      <c r="L106" s="334">
        <v>3.0000000000000001E-3</v>
      </c>
      <c r="M106" s="377">
        <v>22322.47</v>
      </c>
      <c r="N106" s="335">
        <v>3.07</v>
      </c>
      <c r="O106" s="335">
        <v>6.43</v>
      </c>
      <c r="P106" s="334">
        <v>4.3999999999999997E-2</v>
      </c>
    </row>
    <row r="107" spans="6:16" x14ac:dyDescent="0.25">
      <c r="F107" s="300" t="s">
        <v>839</v>
      </c>
      <c r="H107" t="s">
        <v>448</v>
      </c>
      <c r="J107" s="334">
        <v>19.318999999999999</v>
      </c>
      <c r="K107" s="334">
        <v>1.3009999999999999</v>
      </c>
      <c r="L107" s="334">
        <v>0.97699999999999998</v>
      </c>
      <c r="M107" s="377">
        <v>0</v>
      </c>
      <c r="N107" s="335">
        <v>0</v>
      </c>
      <c r="O107" s="335">
        <v>0</v>
      </c>
      <c r="P107" s="334">
        <v>0</v>
      </c>
    </row>
    <row r="108" spans="6:16" x14ac:dyDescent="0.25">
      <c r="F108" s="300" t="s">
        <v>831</v>
      </c>
      <c r="H108" t="s">
        <v>448</v>
      </c>
      <c r="J108" s="334">
        <v>-10.054</v>
      </c>
      <c r="K108" s="334">
        <v>-0.435</v>
      </c>
      <c r="L108" s="334">
        <v>-2.7E-2</v>
      </c>
      <c r="M108" s="377">
        <v>0</v>
      </c>
      <c r="N108" s="335">
        <v>0</v>
      </c>
      <c r="O108" s="335">
        <v>0</v>
      </c>
      <c r="P108" s="334">
        <v>0</v>
      </c>
    </row>
    <row r="109" spans="6:16" x14ac:dyDescent="0.25">
      <c r="F109" s="300" t="s">
        <v>832</v>
      </c>
      <c r="H109" t="s">
        <v>448</v>
      </c>
      <c r="J109" s="334">
        <v>-9.0850000000000009</v>
      </c>
      <c r="K109" s="334">
        <v>-0.37</v>
      </c>
      <c r="L109" s="334">
        <v>-2.1999999999999999E-2</v>
      </c>
      <c r="M109" s="377">
        <v>0</v>
      </c>
      <c r="N109" s="335">
        <v>0</v>
      </c>
      <c r="O109" s="335">
        <v>0</v>
      </c>
      <c r="P109" s="334">
        <v>0</v>
      </c>
    </row>
    <row r="110" spans="6:16" x14ac:dyDescent="0.25">
      <c r="F110" s="300" t="s">
        <v>833</v>
      </c>
      <c r="H110" t="s">
        <v>448</v>
      </c>
      <c r="J110" s="334">
        <v>-10.054</v>
      </c>
      <c r="K110" s="334">
        <v>-0.435</v>
      </c>
      <c r="L110" s="334">
        <v>-2.7E-2</v>
      </c>
      <c r="M110" s="377">
        <v>0</v>
      </c>
      <c r="N110" s="335">
        <v>0</v>
      </c>
      <c r="O110" s="335">
        <v>0</v>
      </c>
      <c r="P110" s="334">
        <v>0.13300000000000001</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-9.0850000000000009</v>
      </c>
      <c r="K112" s="334">
        <v>-0.37</v>
      </c>
      <c r="L112" s="334">
        <v>-2.1999999999999999E-2</v>
      </c>
      <c r="M112" s="377">
        <v>0</v>
      </c>
      <c r="N112" s="335">
        <v>0</v>
      </c>
      <c r="O112" s="335">
        <v>0</v>
      </c>
      <c r="P112" s="334">
        <v>0.105</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-5.87</v>
      </c>
      <c r="K114" s="334">
        <v>-0.155</v>
      </c>
      <c r="L114" s="334">
        <v>-7.0000000000000001E-3</v>
      </c>
      <c r="M114" s="377">
        <v>0</v>
      </c>
      <c r="N114" s="335">
        <v>0</v>
      </c>
      <c r="O114" s="335">
        <v>0</v>
      </c>
      <c r="P114" s="334">
        <v>8.1000000000000003E-2</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South West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612772557.48252308</v>
      </c>
    </row>
    <row r="20" spans="2:40" x14ac:dyDescent="0.25">
      <c r="E20"/>
      <c r="F20" s="23" t="s">
        <v>193</v>
      </c>
      <c r="G20" t="s">
        <v>277</v>
      </c>
      <c r="H20" s="223">
        <v>87105183.826615706</v>
      </c>
    </row>
    <row r="21" spans="2:40" x14ac:dyDescent="0.25">
      <c r="E21"/>
      <c r="F21" s="23" t="s">
        <v>194</v>
      </c>
      <c r="G21" t="s">
        <v>277</v>
      </c>
      <c r="H21" s="223">
        <v>258509131.28873485</v>
      </c>
    </row>
    <row r="22" spans="2:40" x14ac:dyDescent="0.25">
      <c r="E22"/>
      <c r="F22" s="23" t="s">
        <v>195</v>
      </c>
      <c r="G22" t="s">
        <v>277</v>
      </c>
      <c r="H22" s="223">
        <v>262779629.69848031</v>
      </c>
    </row>
    <row r="23" spans="2:40" x14ac:dyDescent="0.25">
      <c r="E23"/>
      <c r="F23" s="57" t="s">
        <v>196</v>
      </c>
      <c r="G23" s="28" t="s">
        <v>277</v>
      </c>
      <c r="H23" s="224">
        <v>0</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16.367132264130362</v>
      </c>
      <c r="K32" s="274">
        <f>Rounding!K110</f>
        <v>16.367132264130362</v>
      </c>
      <c r="L32" s="274">
        <f>Rounding!L110</f>
        <v>15.643713156960505</v>
      </c>
      <c r="M32" s="274">
        <f>Rounding!M110</f>
        <v>15.643713156960505</v>
      </c>
      <c r="N32" s="274">
        <f>Rounding!N110</f>
        <v>15.643713156960505</v>
      </c>
      <c r="O32" s="274">
        <f>Rounding!O110</f>
        <v>15.643713156960505</v>
      </c>
      <c r="P32" s="274">
        <f>Rounding!P110</f>
        <v>15.643713156960505</v>
      </c>
      <c r="Q32" s="274">
        <f>Rounding!Q110</f>
        <v>15.643713156960505</v>
      </c>
      <c r="R32" s="274">
        <f>Rounding!R110</f>
        <v>11.384637460198654</v>
      </c>
      <c r="S32" s="274">
        <f>Rounding!S110</f>
        <v>11.384637460198654</v>
      </c>
      <c r="T32" s="274">
        <f>Rounding!T110</f>
        <v>11.384637460198654</v>
      </c>
      <c r="U32" s="274">
        <f>Rounding!U110</f>
        <v>11.384637460198654</v>
      </c>
      <c r="V32" s="274">
        <f>Rounding!V110</f>
        <v>11.384637460198654</v>
      </c>
      <c r="W32" s="274">
        <f>Rounding!W110</f>
        <v>7.6484023631109093</v>
      </c>
      <c r="X32" s="274">
        <f>Rounding!X110</f>
        <v>7.6484023631109093</v>
      </c>
      <c r="Y32" s="274">
        <f>Rounding!Y110</f>
        <v>7.6484023631109093</v>
      </c>
      <c r="Z32" s="274">
        <f>Rounding!Z110</f>
        <v>7.6484023631109093</v>
      </c>
      <c r="AA32" s="274">
        <f>Rounding!AA110</f>
        <v>7.6484023631109093</v>
      </c>
      <c r="AB32" s="274">
        <f>Rounding!AB110</f>
        <v>5.6734548696497598</v>
      </c>
      <c r="AC32" s="274">
        <f>Rounding!AC110</f>
        <v>5.6734548696497598</v>
      </c>
      <c r="AD32" s="274">
        <f>Rounding!AD110</f>
        <v>5.6734548696497598</v>
      </c>
      <c r="AE32" s="274">
        <f>Rounding!AE110</f>
        <v>5.6734548696497598</v>
      </c>
      <c r="AF32" s="274">
        <f>Rounding!AF110</f>
        <v>5.6734548696497598</v>
      </c>
      <c r="AG32" s="274">
        <f>Rounding!AG110</f>
        <v>45.694035742568246</v>
      </c>
      <c r="AH32" s="274">
        <f>Rounding!AH110</f>
        <v>-10.053713294760563</v>
      </c>
      <c r="AI32" s="274">
        <f>Rounding!AI110</f>
        <v>-9.0847029472716692</v>
      </c>
      <c r="AJ32" s="274">
        <f>Rounding!AJ110</f>
        <v>-10.053713294760563</v>
      </c>
      <c r="AK32" s="274">
        <f>Rounding!AL110</f>
        <v>-9.0847029472716692</v>
      </c>
      <c r="AL32" s="274">
        <f>Rounding!AN110</f>
        <v>-5.869837899024259</v>
      </c>
    </row>
    <row r="33" spans="3:40" x14ac:dyDescent="0.25">
      <c r="C33" s="225"/>
      <c r="D33"/>
      <c r="F33" s="228" t="s">
        <v>157</v>
      </c>
      <c r="G33" s="228" t="s">
        <v>269</v>
      </c>
      <c r="H33" s="256" t="s">
        <v>772</v>
      </c>
      <c r="I33" s="256"/>
      <c r="J33" s="367">
        <f>Rounding!J111</f>
        <v>0.70799830063905622</v>
      </c>
      <c r="K33" s="367">
        <f>Rounding!K111</f>
        <v>0.70799830063905622</v>
      </c>
      <c r="L33" s="367">
        <f>Rounding!L111</f>
        <v>0.6767051278180265</v>
      </c>
      <c r="M33" s="367">
        <f>Rounding!M111</f>
        <v>0.6767051278180265</v>
      </c>
      <c r="N33" s="367">
        <f>Rounding!N111</f>
        <v>0.6767051278180265</v>
      </c>
      <c r="O33" s="367">
        <f>Rounding!O111</f>
        <v>0.6767051278180265</v>
      </c>
      <c r="P33" s="367">
        <f>Rounding!P111</f>
        <v>0.6767051278180265</v>
      </c>
      <c r="Q33" s="367">
        <f>Rounding!Q111</f>
        <v>0.6767051278180265</v>
      </c>
      <c r="R33" s="367">
        <f>Rounding!R111</f>
        <v>0.4436298488758792</v>
      </c>
      <c r="S33" s="367">
        <f>Rounding!S111</f>
        <v>0.4436298488758792</v>
      </c>
      <c r="T33" s="367">
        <f>Rounding!T111</f>
        <v>0.4436298488758792</v>
      </c>
      <c r="U33" s="367">
        <f>Rounding!U111</f>
        <v>0.4436298488758792</v>
      </c>
      <c r="V33" s="367">
        <f>Rounding!V111</f>
        <v>0.4436298488758792</v>
      </c>
      <c r="W33" s="367">
        <f>Rounding!W111</f>
        <v>0.22555511548029727</v>
      </c>
      <c r="X33" s="367">
        <f>Rounding!X111</f>
        <v>0.22555511548029727</v>
      </c>
      <c r="Y33" s="367">
        <f>Rounding!Y111</f>
        <v>0.22555511548029727</v>
      </c>
      <c r="Z33" s="367">
        <f>Rounding!Z111</f>
        <v>0.22555511548029727</v>
      </c>
      <c r="AA33" s="367">
        <f>Rounding!AA111</f>
        <v>0.22555511548029727</v>
      </c>
      <c r="AB33" s="367">
        <f>Rounding!AB111</f>
        <v>0.11971533762689837</v>
      </c>
      <c r="AC33" s="367">
        <f>Rounding!AC111</f>
        <v>0.11971533762689837</v>
      </c>
      <c r="AD33" s="367">
        <f>Rounding!AD111</f>
        <v>0.11971533762689837</v>
      </c>
      <c r="AE33" s="367">
        <f>Rounding!AE111</f>
        <v>0.11971533762689837</v>
      </c>
      <c r="AF33" s="367">
        <f>Rounding!AF111</f>
        <v>0.11971533762689837</v>
      </c>
      <c r="AG33" s="367">
        <f>Rounding!AG111</f>
        <v>3.0761000556717653</v>
      </c>
      <c r="AH33" s="367">
        <f>Rounding!AH111</f>
        <v>-0.43489670718934381</v>
      </c>
      <c r="AI33" s="367">
        <f>Rounding!AI111</f>
        <v>-0.36976412210743581</v>
      </c>
      <c r="AJ33" s="367">
        <f>Rounding!AJ111</f>
        <v>-0.43489670718934381</v>
      </c>
      <c r="AK33" s="367">
        <f>Rounding!AL111</f>
        <v>-0.36976412210743581</v>
      </c>
      <c r="AL33" s="367">
        <f>Rounding!AN111</f>
        <v>-0.15459940836612659</v>
      </c>
    </row>
    <row r="34" spans="3:40" x14ac:dyDescent="0.25">
      <c r="C34" s="225"/>
      <c r="D34"/>
      <c r="F34" s="228" t="s">
        <v>158</v>
      </c>
      <c r="G34" s="228" t="s">
        <v>269</v>
      </c>
      <c r="H34" s="256" t="s">
        <v>772</v>
      </c>
      <c r="I34" s="256"/>
      <c r="J34" s="367">
        <f>Rounding!J112</f>
        <v>4.3875432175124365E-2</v>
      </c>
      <c r="K34" s="367">
        <f>Rounding!K112</f>
        <v>4.3875432175124365E-2</v>
      </c>
      <c r="L34" s="367">
        <f>Rounding!L112</f>
        <v>4.1936159890975898E-2</v>
      </c>
      <c r="M34" s="367">
        <f>Rounding!M112</f>
        <v>4.1936159890975898E-2</v>
      </c>
      <c r="N34" s="367">
        <f>Rounding!N112</f>
        <v>4.1936159890975898E-2</v>
      </c>
      <c r="O34" s="367">
        <f>Rounding!O112</f>
        <v>4.1936159890975898E-2</v>
      </c>
      <c r="P34" s="367">
        <f>Rounding!P112</f>
        <v>4.1936159890975898E-2</v>
      </c>
      <c r="Q34" s="367">
        <f>Rounding!Q112</f>
        <v>4.1936159890975898E-2</v>
      </c>
      <c r="R34" s="367">
        <f>Rounding!R112</f>
        <v>2.6230593524101148E-2</v>
      </c>
      <c r="S34" s="367">
        <f>Rounding!S112</f>
        <v>2.6230593524101148E-2</v>
      </c>
      <c r="T34" s="367">
        <f>Rounding!T112</f>
        <v>2.6230593524101148E-2</v>
      </c>
      <c r="U34" s="367">
        <f>Rounding!U112</f>
        <v>2.6230593524101148E-2</v>
      </c>
      <c r="V34" s="367">
        <f>Rounding!V112</f>
        <v>2.6230593524101148E-2</v>
      </c>
      <c r="W34" s="367">
        <f>Rounding!W112</f>
        <v>1.1257883539096961E-2</v>
      </c>
      <c r="X34" s="367">
        <f>Rounding!X112</f>
        <v>1.1257883539096961E-2</v>
      </c>
      <c r="Y34" s="367">
        <f>Rounding!Y112</f>
        <v>1.1257883539096961E-2</v>
      </c>
      <c r="Z34" s="367">
        <f>Rounding!Z112</f>
        <v>1.1257883539096961E-2</v>
      </c>
      <c r="AA34" s="367">
        <f>Rounding!AA112</f>
        <v>1.1257883539096961E-2</v>
      </c>
      <c r="AB34" s="367">
        <f>Rounding!AB112</f>
        <v>4.18112846454303E-3</v>
      </c>
      <c r="AC34" s="367">
        <f>Rounding!AC112</f>
        <v>4.18112846454303E-3</v>
      </c>
      <c r="AD34" s="367">
        <f>Rounding!AD112</f>
        <v>4.18112846454303E-3</v>
      </c>
      <c r="AE34" s="367">
        <f>Rounding!AE112</f>
        <v>4.18112846454303E-3</v>
      </c>
      <c r="AF34" s="367">
        <f>Rounding!AF112</f>
        <v>4.18112846454303E-3</v>
      </c>
      <c r="AG34" s="367">
        <f>Rounding!AG112</f>
        <v>2.3114642024595646</v>
      </c>
      <c r="AH34" s="367">
        <f>Rounding!AH112</f>
        <v>-2.6951026524001193E-2</v>
      </c>
      <c r="AI34" s="367">
        <f>Rounding!AI112</f>
        <v>-2.2314966710835507E-2</v>
      </c>
      <c r="AJ34" s="367">
        <f>Rounding!AJ112</f>
        <v>-2.6951026524001193E-2</v>
      </c>
      <c r="AK34" s="367">
        <f>Rounding!AL112</f>
        <v>-2.2314966710835507E-2</v>
      </c>
      <c r="AL34" s="367">
        <f>Rounding!AN112</f>
        <v>-7.0239350386525051E-3</v>
      </c>
    </row>
    <row r="35" spans="3:40" x14ac:dyDescent="0.25">
      <c r="C35" s="225"/>
      <c r="D35"/>
      <c r="F35" s="228" t="s">
        <v>159</v>
      </c>
      <c r="G35" s="228" t="s">
        <v>270</v>
      </c>
      <c r="H35" t="s">
        <v>772</v>
      </c>
      <c r="J35" s="368">
        <f>Rounding!J113</f>
        <v>18.305423426253739</v>
      </c>
      <c r="K35" s="368">
        <f>Rounding!K113</f>
        <v>0</v>
      </c>
      <c r="L35" s="368">
        <f>Rounding!L113</f>
        <v>11.919448131971649</v>
      </c>
      <c r="M35" s="368">
        <f>Rounding!M113</f>
        <v>16.814637420857583</v>
      </c>
      <c r="N35" s="368">
        <f>Rounding!N113</f>
        <v>37.889570121868502</v>
      </c>
      <c r="O35" s="368">
        <f>Rounding!O113</f>
        <v>73.181853824343889</v>
      </c>
      <c r="P35" s="368">
        <f>Rounding!P113</f>
        <v>213.30832014174615</v>
      </c>
      <c r="Q35" s="368">
        <f>Rounding!Q113</f>
        <v>0</v>
      </c>
      <c r="R35" s="368">
        <f>Rounding!R113</f>
        <v>16.035423784337791</v>
      </c>
      <c r="S35" s="368">
        <f>Rounding!S113</f>
        <v>336.95889988023191</v>
      </c>
      <c r="T35" s="368">
        <f>Rounding!T113</f>
        <v>615.45726772431385</v>
      </c>
      <c r="U35" s="368">
        <f>Rounding!U113</f>
        <v>943.05768542297812</v>
      </c>
      <c r="V35" s="368">
        <f>Rounding!V113</f>
        <v>2011.7295030445962</v>
      </c>
      <c r="W35" s="368">
        <f>Rounding!W113</f>
        <v>12.517371490661541</v>
      </c>
      <c r="X35" s="368">
        <f>Rounding!X113</f>
        <v>333.44084758655566</v>
      </c>
      <c r="Y35" s="368">
        <f>Rounding!Y113</f>
        <v>611.93921543063743</v>
      </c>
      <c r="Z35" s="368">
        <f>Rounding!Z113</f>
        <v>939.53963312930159</v>
      </c>
      <c r="AA35" s="368">
        <f>Rounding!AA113</f>
        <v>2008.2114507509198</v>
      </c>
      <c r="AB35" s="368">
        <f>Rounding!AB113</f>
        <v>115.55831635070064</v>
      </c>
      <c r="AC35" s="368">
        <f>Rounding!AC113</f>
        <v>2044.8508650113185</v>
      </c>
      <c r="AD35" s="368">
        <f>Rounding!AD113</f>
        <v>5010.7038811732891</v>
      </c>
      <c r="AE35" s="368">
        <f>Rounding!AE113</f>
        <v>10862.66999181071</v>
      </c>
      <c r="AF35" s="368">
        <f>Rounding!AF113</f>
        <v>27020.750477157635</v>
      </c>
      <c r="AG35" s="368">
        <f>Rounding!AG113</f>
        <v>0</v>
      </c>
      <c r="AH35" s="368">
        <f>Rounding!AH113</f>
        <v>0</v>
      </c>
      <c r="AI35" s="368">
        <f>Rounding!AI113</f>
        <v>0</v>
      </c>
      <c r="AJ35" s="368">
        <f>Rounding!AJ113</f>
        <v>0</v>
      </c>
      <c r="AK35" s="368">
        <f>Rounding!AL113</f>
        <v>0</v>
      </c>
      <c r="AL35" s="368">
        <f>Rounding!AN113</f>
        <v>72.321326791768456</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4.7278690687196363</v>
      </c>
      <c r="S36" s="368">
        <f>Rounding!S114</f>
        <v>4.7278690687196363</v>
      </c>
      <c r="T36" s="368">
        <f>Rounding!T114</f>
        <v>4.7278690687196363</v>
      </c>
      <c r="U36" s="368">
        <f>Rounding!U114</f>
        <v>4.7278690687196363</v>
      </c>
      <c r="V36" s="368">
        <f>Rounding!V114</f>
        <v>4.7278690687196363</v>
      </c>
      <c r="W36" s="368">
        <f>Rounding!W114</f>
        <v>4.3094825645045738</v>
      </c>
      <c r="X36" s="368">
        <f>Rounding!X114</f>
        <v>4.3094825645045738</v>
      </c>
      <c r="Y36" s="368">
        <f>Rounding!Y114</f>
        <v>4.3094825645045738</v>
      </c>
      <c r="Z36" s="368">
        <f>Rounding!Z114</f>
        <v>4.3094825645045738</v>
      </c>
      <c r="AA36" s="368">
        <f>Rounding!AA114</f>
        <v>4.3094825645045738</v>
      </c>
      <c r="AB36" s="368">
        <f>Rounding!AB114</f>
        <v>3.7214342454622487</v>
      </c>
      <c r="AC36" s="368">
        <f>Rounding!AC114</f>
        <v>3.7214342454622487</v>
      </c>
      <c r="AD36" s="368">
        <f>Rounding!AD114</f>
        <v>3.7214342454622487</v>
      </c>
      <c r="AE36" s="368">
        <f>Rounding!AE114</f>
        <v>3.7214342454622487</v>
      </c>
      <c r="AF36" s="368">
        <f>Rounding!AF114</f>
        <v>3.7214342454622487</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9.3770333222126308</v>
      </c>
      <c r="S37" s="368">
        <f>Rounding!S115</f>
        <v>9.3770333222126308</v>
      </c>
      <c r="T37" s="368">
        <f>Rounding!T115</f>
        <v>9.3770333222126308</v>
      </c>
      <c r="U37" s="368">
        <f>Rounding!U115</f>
        <v>9.3770333222126308</v>
      </c>
      <c r="V37" s="368">
        <f>Rounding!V115</f>
        <v>9.3770333222126308</v>
      </c>
      <c r="W37" s="368">
        <f>Rounding!W115</f>
        <v>7.8553507758890753</v>
      </c>
      <c r="X37" s="368">
        <f>Rounding!X115</f>
        <v>7.8553507758890753</v>
      </c>
      <c r="Y37" s="368">
        <f>Rounding!Y115</f>
        <v>7.8553507758890753</v>
      </c>
      <c r="Z37" s="368">
        <f>Rounding!Z115</f>
        <v>7.8553507758890753</v>
      </c>
      <c r="AA37" s="368">
        <f>Rounding!AA115</f>
        <v>7.8553507758890753</v>
      </c>
      <c r="AB37" s="368">
        <f>Rounding!AB115</f>
        <v>7.7883171762152408</v>
      </c>
      <c r="AC37" s="368">
        <f>Rounding!AC115</f>
        <v>7.7883171762152408</v>
      </c>
      <c r="AD37" s="368">
        <f>Rounding!AD115</f>
        <v>7.7883171762152408</v>
      </c>
      <c r="AE37" s="368">
        <f>Rounding!AE115</f>
        <v>7.7883171762152408</v>
      </c>
      <c r="AF37" s="368">
        <f>Rounding!AF115</f>
        <v>7.7883171762152408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0.12545608148740342</v>
      </c>
      <c r="S38" s="275">
        <f>Rounding!S116</f>
        <v>0.12545608148740342</v>
      </c>
      <c r="T38" s="275">
        <f>Rounding!T116</f>
        <v>0.12545608148740342</v>
      </c>
      <c r="U38" s="275">
        <f>Rounding!U116</f>
        <v>0.12545608148740342</v>
      </c>
      <c r="V38" s="275">
        <f>Rounding!V116</f>
        <v>0.12545608148740342</v>
      </c>
      <c r="W38" s="275">
        <f>Rounding!W116</f>
        <v>8.2070902819521341E-2</v>
      </c>
      <c r="X38" s="275">
        <f>Rounding!X116</f>
        <v>8.2070902819521341E-2</v>
      </c>
      <c r="Y38" s="275">
        <f>Rounding!Y116</f>
        <v>8.2070902819521341E-2</v>
      </c>
      <c r="Z38" s="275">
        <f>Rounding!Z116</f>
        <v>8.2070902819521341E-2</v>
      </c>
      <c r="AA38" s="275">
        <f>Rounding!AA116</f>
        <v>8.2070902819521341E-2</v>
      </c>
      <c r="AB38" s="275">
        <f>Rounding!AB116</f>
        <v>5.3485965265081932E-2</v>
      </c>
      <c r="AC38" s="275">
        <f>Rounding!AC116</f>
        <v>5.3485965265081932E-2</v>
      </c>
      <c r="AD38" s="275">
        <f>Rounding!AD116</f>
        <v>5.3485965265081932E-2</v>
      </c>
      <c r="AE38" s="275">
        <f>Rounding!AE116</f>
        <v>5.3485965265081932E-2</v>
      </c>
      <c r="AF38" s="275">
        <f>Rounding!AF116</f>
        <v>5.3485965265081932E-2</v>
      </c>
      <c r="AG38" s="275">
        <f>Rounding!AG116</f>
        <v>0</v>
      </c>
      <c r="AH38" s="275">
        <f>Rounding!AH116</f>
        <v>0</v>
      </c>
      <c r="AI38" s="275">
        <f>Rounding!AI116</f>
        <v>0</v>
      </c>
      <c r="AJ38" s="275">
        <f>Rounding!AJ116</f>
        <v>0.1334719125368363</v>
      </c>
      <c r="AK38" s="275">
        <f>Rounding!AL116</f>
        <v>0.10519333175108384</v>
      </c>
      <c r="AL38" s="275">
        <f>Rounding!AN116</f>
        <v>8.0654496683203153E-2</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0.37170612455011998</v>
      </c>
      <c r="K43" s="223">
        <f>Rounding!K47</f>
        <v>0</v>
      </c>
      <c r="L43" s="223">
        <f>Rounding!L47</f>
        <v>0.26916985784821112</v>
      </c>
      <c r="M43" s="223">
        <f>Rounding!M47</f>
        <v>0.26916985784821112</v>
      </c>
      <c r="N43" s="223">
        <f>Rounding!N47</f>
        <v>0.26916985784821112</v>
      </c>
      <c r="O43" s="223">
        <f>Rounding!O47</f>
        <v>0.26916985784821112</v>
      </c>
      <c r="P43" s="223">
        <f>Rounding!P47</f>
        <v>0.26916985784821112</v>
      </c>
      <c r="Q43" s="223">
        <f>Rounding!Q47</f>
        <v>0</v>
      </c>
      <c r="R43" s="223">
        <f>Rounding!R47</f>
        <v>0.26916985784821112</v>
      </c>
      <c r="S43" s="223">
        <f>Rounding!S47</f>
        <v>0.26916985784821112</v>
      </c>
      <c r="T43" s="223">
        <f>Rounding!T47</f>
        <v>0.26916985784821112</v>
      </c>
      <c r="U43" s="223">
        <f>Rounding!U47</f>
        <v>0.26916985784821112</v>
      </c>
      <c r="V43" s="223">
        <f>Rounding!V47</f>
        <v>0.26916985784821112</v>
      </c>
      <c r="W43" s="223">
        <f>Rounding!W47</f>
        <v>0.26916985784821112</v>
      </c>
      <c r="X43" s="223">
        <f>Rounding!X47</f>
        <v>0.26916985784821112</v>
      </c>
      <c r="Y43" s="223">
        <f>Rounding!Y47</f>
        <v>0.26916985784821112</v>
      </c>
      <c r="Z43" s="223">
        <f>Rounding!Z47</f>
        <v>0.26916985784821112</v>
      </c>
      <c r="AA43" s="223">
        <f>Rounding!AA47</f>
        <v>0.26916985784821112</v>
      </c>
      <c r="AB43" s="223">
        <f>Rounding!AB47</f>
        <v>0.26916985784821112</v>
      </c>
      <c r="AC43" s="223">
        <f>Rounding!AC47</f>
        <v>0.26916985784821112</v>
      </c>
      <c r="AD43" s="223">
        <f>Rounding!AD47</f>
        <v>0.26916985784821112</v>
      </c>
      <c r="AE43" s="223">
        <f>Rounding!AE47</f>
        <v>0.26916985784821112</v>
      </c>
      <c r="AF43" s="223">
        <f>Rounding!AF47</f>
        <v>0.26916985784821112</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5.3682000000000007E-2</v>
      </c>
      <c r="L50" s="292">
        <v>5.3682000000000007E-2</v>
      </c>
      <c r="M50" s="292">
        <v>0.13270815000000002</v>
      </c>
      <c r="N50" s="292">
        <v>0.13270815000000002</v>
      </c>
      <c r="O50" s="292">
        <v>5.3682000000000007E-2</v>
      </c>
      <c r="P50" s="291"/>
      <c r="Q50" s="291"/>
      <c r="R50" s="291"/>
      <c r="S50" s="291"/>
      <c r="T50" s="291"/>
    </row>
    <row r="51" spans="2:40" x14ac:dyDescent="0.25">
      <c r="D51"/>
      <c r="E51" s="293" t="s">
        <v>826</v>
      </c>
      <c r="F51" s="293"/>
      <c r="G51" s="98" t="s">
        <v>519</v>
      </c>
      <c r="H51" s="98"/>
      <c r="I51" s="98"/>
      <c r="J51" s="294">
        <f t="array" ref="J51:O51">TRANSPOSE('System peak demand'!H154:H159)</f>
        <v>2463940.8590354887</v>
      </c>
      <c r="K51" s="294">
        <v>2453304.5857887338</v>
      </c>
      <c r="L51" s="294">
        <v>2445973.9943969348</v>
      </c>
      <c r="M51" s="294">
        <v>2378343.501891383</v>
      </c>
      <c r="N51" s="294">
        <v>2366639.0555238072</v>
      </c>
      <c r="O51" s="294">
        <v>0</v>
      </c>
      <c r="P51" s="295"/>
      <c r="Q51" s="295"/>
      <c r="R51" s="295"/>
      <c r="S51" s="295"/>
      <c r="T51" s="295"/>
    </row>
    <row r="52" spans="2:40" x14ac:dyDescent="0.25">
      <c r="D52"/>
      <c r="E52" s="293" t="s">
        <v>815</v>
      </c>
      <c r="F52" s="293"/>
      <c r="G52" s="98" t="s">
        <v>277</v>
      </c>
      <c r="H52" s="98"/>
      <c r="I52" s="98"/>
      <c r="J52" s="295"/>
      <c r="K52" s="294">
        <f>'Unit costs'!L108</f>
        <v>612772557.48252308</v>
      </c>
      <c r="L52" s="294">
        <f>'Unit costs'!M108</f>
        <v>87105183.826615706</v>
      </c>
      <c r="M52" s="294">
        <f>'Unit costs'!N108</f>
        <v>258509131.28873485</v>
      </c>
      <c r="N52" s="294">
        <f>'Unit costs'!O108</f>
        <v>262779629.69848031</v>
      </c>
      <c r="O52" s="294">
        <f>'Unit costs'!P108</f>
        <v>0</v>
      </c>
      <c r="P52" s="294">
        <f>'Unit costs'!Q108</f>
        <v>1139835801.0171115</v>
      </c>
      <c r="Q52" s="294">
        <f>'Unit costs'!R108</f>
        <v>392386401.01911986</v>
      </c>
      <c r="R52" s="294">
        <f>'Unit costs'!S108</f>
        <v>803105617.06530523</v>
      </c>
      <c r="S52" s="294">
        <f>'Unit costs'!T108</f>
        <v>543128452.57385993</v>
      </c>
      <c r="T52" s="294">
        <f>'Unit costs'!U108</f>
        <v>14001838.935192378</v>
      </c>
    </row>
    <row r="53" spans="2:40" x14ac:dyDescent="0.25">
      <c r="D53"/>
      <c r="E53" s="296" t="s">
        <v>391</v>
      </c>
      <c r="F53" s="296"/>
      <c r="G53" s="19" t="s">
        <v>283</v>
      </c>
      <c r="H53" s="19"/>
      <c r="I53" s="19"/>
      <c r="J53" s="222">
        <f>'Load &amp; loss characteristics'!K29</f>
        <v>1</v>
      </c>
      <c r="K53" s="222">
        <f>'Load &amp; loss characteristics'!L29</f>
        <v>1.0009999999999999</v>
      </c>
      <c r="L53" s="222">
        <f>'Load &amp; loss characteristics'!M29</f>
        <v>1.004</v>
      </c>
      <c r="M53" s="222">
        <f>'Load &amp; loss characteristics'!N29</f>
        <v>1.0109999999999999</v>
      </c>
      <c r="N53" s="222">
        <f>'Load &amp; loss characteristics'!O29</f>
        <v>1.016</v>
      </c>
      <c r="O53" s="222">
        <f>'Load &amp; loss characteristics'!P29</f>
        <v>1.016</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127.19665101975021</v>
      </c>
      <c r="K62" s="224">
        <f>'Net revenue summary'!K140</f>
        <v>0</v>
      </c>
      <c r="L62" s="224">
        <f>'Net revenue summary'!L140</f>
        <v>57.935479712764526</v>
      </c>
      <c r="M62" s="224">
        <f>'Net revenue summary'!M140</f>
        <v>83.475978902348089</v>
      </c>
      <c r="N62" s="224">
        <f>'Net revenue summary'!N140</f>
        <v>250.88026319076357</v>
      </c>
      <c r="O62" s="224">
        <f>'Net revenue summary'!O140</f>
        <v>531.17762807882298</v>
      </c>
      <c r="P62" s="224">
        <f>'Net revenue summary'!P140</f>
        <v>1644.1321555358772</v>
      </c>
      <c r="Q62" s="224">
        <f>'Net revenue summary'!Q140</f>
        <v>0</v>
      </c>
      <c r="R62" s="224">
        <f>'Net revenue summary'!R140</f>
        <v>677.58048217864678</v>
      </c>
      <c r="S62" s="224">
        <f>'Net revenue summary'!S140</f>
        <v>3023.0228805404499</v>
      </c>
      <c r="T62" s="224">
        <f>'Net revenue summary'!T140</f>
        <v>6095.7681135241592</v>
      </c>
      <c r="U62" s="224">
        <f>'Net revenue summary'!U140</f>
        <v>9509.2057430353998</v>
      </c>
      <c r="V62" s="224">
        <f>'Net revenue summary'!V140</f>
        <v>18928.653664686</v>
      </c>
      <c r="W62" s="224">
        <f>'Net revenue summary'!W140</f>
        <v>1982.1709827126181</v>
      </c>
      <c r="X62" s="224">
        <f>'Net revenue summary'!X140</f>
        <v>2856.6862500173984</v>
      </c>
      <c r="Y62" s="224">
        <f>'Net revenue summary'!Y140</f>
        <v>5527.5768407292562</v>
      </c>
      <c r="Z62" s="224">
        <f>'Net revenue summary'!Z140</f>
        <v>8570.9975718534442</v>
      </c>
      <c r="AA62" s="224">
        <f>'Net revenue summary'!AA140</f>
        <v>18292.682486599915</v>
      </c>
      <c r="AB62" s="224">
        <f>'Net revenue summary'!AB140</f>
        <v>2343.6105292454326</v>
      </c>
      <c r="AC62" s="224">
        <f>'Net revenue summary'!AC140</f>
        <v>13205.168265506172</v>
      </c>
      <c r="AD62" s="224">
        <f>'Net revenue summary'!AD140</f>
        <v>33808.638762423747</v>
      </c>
      <c r="AE62" s="224">
        <f>'Net revenue summary'!AE140</f>
        <v>71821.830366958398</v>
      </c>
      <c r="AF62" s="224">
        <f>'Net revenue summary'!AF140</f>
        <v>177871.05426872682</v>
      </c>
      <c r="AG62" s="224">
        <f>'Net revenue summary'!AG140</f>
        <v>1770.6601929865508</v>
      </c>
      <c r="AH62" s="224">
        <f>'Net revenue summary'!AH140</f>
        <v>0</v>
      </c>
      <c r="AI62" s="224">
        <f>'Net revenue summary'!AI140</f>
        <v>0</v>
      </c>
      <c r="AJ62" s="224">
        <f>'Net revenue summary'!AJ140</f>
        <v>-587.97942402878869</v>
      </c>
      <c r="AK62" s="224">
        <f>'Net revenue summary'!AL140</f>
        <v>-999.16218004283508</v>
      </c>
      <c r="AL62" s="224">
        <f>'Net revenue summary'!AN140</f>
        <v>-9739.063162483857</v>
      </c>
    </row>
    <row r="63" spans="2:40" x14ac:dyDescent="0.25">
      <c r="C63" s="225"/>
      <c r="D63"/>
      <c r="E63" s="98" t="s">
        <v>775</v>
      </c>
      <c r="F63" s="98"/>
      <c r="G63" s="204" t="s">
        <v>269</v>
      </c>
      <c r="H63" s="297" t="s">
        <v>772</v>
      </c>
      <c r="I63" s="297"/>
      <c r="J63" s="415">
        <f>'Net revenue summary'!J146</f>
        <v>3.3688006022875987</v>
      </c>
      <c r="K63" s="415">
        <f>'Net revenue summary'!K146</f>
        <v>0.16660209914308569</v>
      </c>
      <c r="L63" s="415">
        <f>'Net revenue summary'!L146</f>
        <v>5.7935479712764524</v>
      </c>
      <c r="M63" s="415">
        <f>'Net revenue summary'!M146</f>
        <v>5.3040938984486772</v>
      </c>
      <c r="N63" s="415">
        <f>'Net revenue summary'!N146</f>
        <v>3.0047702417875475</v>
      </c>
      <c r="O63" s="415">
        <f>'Net revenue summary'!O146</f>
        <v>2.6968978117030962</v>
      </c>
      <c r="P63" s="415">
        <f>'Net revenue summary'!P146</f>
        <v>2.5393351037372236</v>
      </c>
      <c r="Q63" s="415">
        <f>'Net revenue summary'!Q146</f>
        <v>0.20733755368431414</v>
      </c>
      <c r="R63" s="415">
        <f>'Net revenue summary'!R146</f>
        <v>3.0538511322667521</v>
      </c>
      <c r="S63" s="415">
        <f>'Net revenue summary'!S146</f>
        <v>2.9645043477015234</v>
      </c>
      <c r="T63" s="415">
        <f>'Net revenue summary'!T146</f>
        <v>3.2427761498865353</v>
      </c>
      <c r="U63" s="415">
        <f>'Net revenue summary'!U146</f>
        <v>3.3509503309851985</v>
      </c>
      <c r="V63" s="415">
        <f>'Net revenue summary'!V146</f>
        <v>3.4975277156934639</v>
      </c>
      <c r="W63" s="415">
        <f>'Net revenue summary'!W146</f>
        <v>2.3878453048390127</v>
      </c>
      <c r="X63" s="415">
        <f>'Net revenue summary'!X146</f>
        <v>2.3716318266757002</v>
      </c>
      <c r="Y63" s="415">
        <f>'Net revenue summary'!Y146</f>
        <v>2.493236679355205</v>
      </c>
      <c r="Z63" s="415">
        <f>'Net revenue summary'!Z146</f>
        <v>2.5223717396773297</v>
      </c>
      <c r="AA63" s="415">
        <f>'Net revenue summary'!AA146</f>
        <v>2.4899772475312347</v>
      </c>
      <c r="AB63" s="415">
        <f>'Net revenue summary'!AB146</f>
        <v>4.7895264541666958</v>
      </c>
      <c r="AC63" s="415">
        <f>'Net revenue summary'!AC146</f>
        <v>2.1197501850757856</v>
      </c>
      <c r="AD63" s="415">
        <f>'Net revenue summary'!AD146</f>
        <v>2.1445280936175117</v>
      </c>
      <c r="AE63" s="415">
        <f>'Net revenue summary'!AE146</f>
        <v>2.0750988333468126</v>
      </c>
      <c r="AF63" s="415">
        <f>'Net revenue summary'!AF146</f>
        <v>2.0527170920305848</v>
      </c>
      <c r="AG63" s="415">
        <f>'Net revenue summary'!AG146</f>
        <v>3.774793870342708</v>
      </c>
      <c r="AH63" s="415">
        <f>'Net revenue summary'!AH146</f>
        <v>-1.0134784319067671</v>
      </c>
      <c r="AI63" s="415">
        <f>'Net revenue summary'!AI146</f>
        <v>0</v>
      </c>
      <c r="AJ63" s="415">
        <f>'Net revenue summary'!AJ146</f>
        <v>-0.79954838830800123</v>
      </c>
      <c r="AK63" s="415">
        <f>'Net revenue summary'!AL146</f>
        <v>-0.75101624039794657</v>
      </c>
      <c r="AL63" s="415">
        <f>'Net revenue summary'!AN146</f>
        <v>-0.48600061119379218</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3.3688006022875987</v>
      </c>
      <c r="K65" s="417">
        <f>'Net revenue summary'!K174</f>
        <v>0.16660209914308571</v>
      </c>
      <c r="L65" s="417">
        <f>'Net revenue summary'!L174</f>
        <v>5.7935479712764524</v>
      </c>
      <c r="M65" s="417">
        <f>'Net revenue summary'!M174</f>
        <v>5.3040938984486781</v>
      </c>
      <c r="N65" s="417">
        <f>'Net revenue summary'!N174</f>
        <v>3.0047702417875479</v>
      </c>
      <c r="O65" s="417">
        <f>'Net revenue summary'!O174</f>
        <v>2.6968978117030962</v>
      </c>
      <c r="P65" s="417">
        <f>'Net revenue summary'!P174</f>
        <v>2.5393351037372236</v>
      </c>
      <c r="Q65" s="417">
        <f>'Net revenue summary'!Q174</f>
        <v>0.20733755368431414</v>
      </c>
      <c r="R65" s="417">
        <f>'Net revenue summary'!R174</f>
        <v>3.0538511322667521</v>
      </c>
      <c r="S65" s="417">
        <f>'Net revenue summary'!S174</f>
        <v>2.9645043477015234</v>
      </c>
      <c r="T65" s="417">
        <f>'Net revenue summary'!T174</f>
        <v>3.2427761498865353</v>
      </c>
      <c r="U65" s="417">
        <f>'Net revenue summary'!U174</f>
        <v>3.3509503309851985</v>
      </c>
      <c r="V65" s="417">
        <f>'Net revenue summary'!V174</f>
        <v>3.4975277156934639</v>
      </c>
      <c r="W65" s="417">
        <f>'Net revenue summary'!W174</f>
        <v>2.3878453048390127</v>
      </c>
      <c r="X65" s="417">
        <f>'Net revenue summary'!X174</f>
        <v>2.3716318266757002</v>
      </c>
      <c r="Y65" s="417">
        <f>'Net revenue summary'!Y174</f>
        <v>2.4932366793552054</v>
      </c>
      <c r="Z65" s="417">
        <f>'Net revenue summary'!Z174</f>
        <v>2.5223717396773297</v>
      </c>
      <c r="AA65" s="417">
        <f>'Net revenue summary'!AA174</f>
        <v>2.4899772475312347</v>
      </c>
      <c r="AB65" s="417">
        <f>'Net revenue summary'!AB174</f>
        <v>4.7895264541666958</v>
      </c>
      <c r="AC65" s="417">
        <f>'Net revenue summary'!AC174</f>
        <v>2.1197501850757861</v>
      </c>
      <c r="AD65" s="417">
        <f>'Net revenue summary'!AD174</f>
        <v>2.1445280936175117</v>
      </c>
      <c r="AE65" s="417">
        <f>'Net revenue summary'!AE174</f>
        <v>2.0750988333468126</v>
      </c>
      <c r="AF65" s="417">
        <f>'Net revenue summary'!AF174</f>
        <v>2.0527170920305848</v>
      </c>
      <c r="AG65" s="417">
        <f>'Net revenue summary'!AG174</f>
        <v>3.774793870342708</v>
      </c>
      <c r="AH65" s="417">
        <f>'Net revenue summary'!AH174</f>
        <v>-1.0134784319067671</v>
      </c>
      <c r="AI65" s="417" t="str">
        <f>'Net revenue summary'!AI174</f>
        <v>-</v>
      </c>
      <c r="AJ65" s="417">
        <f>'Net revenue summary'!AJ174</f>
        <v>-0.79954838830800123</v>
      </c>
      <c r="AK65" s="417">
        <f>'Net revenue summary'!AL174</f>
        <v>-0.75101624039794657</v>
      </c>
      <c r="AL65" s="417">
        <f>'Net revenue summary'!AN174</f>
        <v>-0.48600061119379212</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0.37407234984749721</v>
      </c>
      <c r="K73" s="298">
        <f>'Net revenue summary'!K206</f>
        <v>0</v>
      </c>
      <c r="L73" s="298">
        <f>'Net revenue summary'!L206</f>
        <v>0.37185464886595104</v>
      </c>
      <c r="M73" s="298">
        <f>'Net revenue summary'!M206</f>
        <v>0.37337938059351317</v>
      </c>
      <c r="N73" s="298">
        <f>'Net revenue summary'!N206</f>
        <v>0.37668780528814894</v>
      </c>
      <c r="O73" s="298">
        <f>'Net revenue summary'!O206</f>
        <v>0.37742530765517468</v>
      </c>
      <c r="P73" s="298">
        <f>'Net revenue summary'!P206</f>
        <v>0.37789296155170848</v>
      </c>
      <c r="Q73" s="298">
        <f>'Net revenue summary'!Q206</f>
        <v>0</v>
      </c>
      <c r="R73" s="298">
        <f>'Net revenue summary'!R206</f>
        <v>0.37777736047337479</v>
      </c>
      <c r="S73" s="298">
        <f>'Net revenue summary'!S206</f>
        <v>0.37811077049457936</v>
      </c>
      <c r="T73" s="298">
        <f>'Net revenue summary'!T206</f>
        <v>0.37819344594060578</v>
      </c>
      <c r="U73" s="298">
        <f>'Net revenue summary'!U206</f>
        <v>0.37821844266896942</v>
      </c>
      <c r="V73" s="298">
        <f>'Net revenue summary'!V206</f>
        <v>0.37823087543522071</v>
      </c>
      <c r="W73" s="155"/>
      <c r="X73" s="155"/>
      <c r="Y73" s="155"/>
      <c r="Z73" s="155"/>
      <c r="AA73" s="155"/>
      <c r="AB73" s="155"/>
      <c r="AC73" s="155"/>
      <c r="AD73" s="155"/>
      <c r="AE73" s="155"/>
      <c r="AF73" s="155"/>
      <c r="AG73" s="298">
        <f>'Net revenue summary'!AG206</f>
        <v>0.37795079575533574</v>
      </c>
      <c r="AH73" s="298">
        <f>'Net revenue summary'!AH206</f>
        <v>0</v>
      </c>
      <c r="AI73" s="155"/>
      <c r="AJ73" s="298">
        <f>'Net revenue summary'!AJ206</f>
        <v>-3.867034561945817E-16</v>
      </c>
      <c r="AK73" s="155"/>
      <c r="AL73" s="155"/>
    </row>
    <row r="74" spans="2:40" x14ac:dyDescent="0.25">
      <c r="C74" s="225"/>
      <c r="D74"/>
      <c r="E74" s="28" t="s">
        <v>794</v>
      </c>
      <c r="F74" s="28"/>
      <c r="G74" s="57" t="s">
        <v>167</v>
      </c>
      <c r="H74" s="28" t="s">
        <v>448</v>
      </c>
      <c r="I74" s="28"/>
      <c r="J74" s="299">
        <f>'Net revenue summary'!J207</f>
        <v>0.57107719287992531</v>
      </c>
      <c r="K74" s="299">
        <f>'Net revenue summary'!K207</f>
        <v>0</v>
      </c>
      <c r="L74" s="299">
        <f>'Net revenue summary'!L207</f>
        <v>0.56734591488609998</v>
      </c>
      <c r="M74" s="299">
        <f>'Net revenue summary'!M207</f>
        <v>0.57025304521779885</v>
      </c>
      <c r="N74" s="299">
        <f>'Net revenue summary'!N207</f>
        <v>0.57493511500204542</v>
      </c>
      <c r="O74" s="299">
        <f>'Net revenue summary'!O207</f>
        <v>0.57614106354783745</v>
      </c>
      <c r="P74" s="299">
        <f>'Net revenue summary'!P207</f>
        <v>0.57688181901758462</v>
      </c>
      <c r="Q74" s="299">
        <f>'Net revenue summary'!Q207</f>
        <v>0</v>
      </c>
      <c r="R74" s="299">
        <f>'Net revenue summary'!R207</f>
        <v>0.57628382570663295</v>
      </c>
      <c r="S74" s="299">
        <f>'Net revenue summary'!S207</f>
        <v>0.57698311598978935</v>
      </c>
      <c r="T74" s="299">
        <f>'Net revenue summary'!T207</f>
        <v>0.57707657494651243</v>
      </c>
      <c r="U74" s="299">
        <f>'Net revenue summary'!U207</f>
        <v>0.57710941343858846</v>
      </c>
      <c r="V74" s="299">
        <f>'Net revenue summary'!V207</f>
        <v>0.57714218580931909</v>
      </c>
      <c r="W74" s="299">
        <f>'Net revenue summary'!W207</f>
        <v>0.30367875850855902</v>
      </c>
      <c r="X74" s="299">
        <f>'Net revenue summary'!X207</f>
        <v>0.30346041576815419</v>
      </c>
      <c r="Y74" s="299">
        <f>'Net revenue summary'!Y207</f>
        <v>0.30353473945323156</v>
      </c>
      <c r="Z74" s="299">
        <f>'Net revenue summary'!Z207</f>
        <v>0.30355706696045076</v>
      </c>
      <c r="AA74" s="299">
        <f>'Net revenue summary'!AA207</f>
        <v>0.30357314567091948</v>
      </c>
      <c r="AB74" s="299">
        <f>'Net revenue summary'!AB207</f>
        <v>0.17448076786356723</v>
      </c>
      <c r="AC74" s="299">
        <f>'Net revenue summary'!AC207</f>
        <v>0.17416195161283202</v>
      </c>
      <c r="AD74" s="299">
        <f>'Net revenue summary'!AD207</f>
        <v>0.17419158316388927</v>
      </c>
      <c r="AE74" s="299">
        <f>'Net revenue summary'!AE207</f>
        <v>0.17418265614006154</v>
      </c>
      <c r="AF74" s="299">
        <f>'Net revenue summary'!AF207</f>
        <v>0.17418139700830451</v>
      </c>
      <c r="AG74" s="299">
        <f>'Net revenue summary'!AG207</f>
        <v>0.57718161378424104</v>
      </c>
      <c r="AH74" s="299">
        <f>'Net revenue summary'!AH207</f>
        <v>0</v>
      </c>
      <c r="AI74" s="299">
        <f>'Net revenue summary'!AI207</f>
        <v>0</v>
      </c>
      <c r="AJ74" s="299">
        <f>'Net revenue summary'!AJ207</f>
        <v>-3.867034561945817E-16</v>
      </c>
      <c r="AK74" s="299">
        <f>'Net revenue summary'!AL207</f>
        <v>-1.1378216669163976E-16</v>
      </c>
      <c r="AL74" s="299">
        <f>'Net revenue summary'!AN207</f>
        <v>-2.7178302017757144E-2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South West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South West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South West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8" activePane="bottomRight" state="frozen"/>
      <selection pane="topRight"/>
      <selection pane="bottomLeft"/>
      <selection pane="bottomRight" activeCell="Q36" sqref="Q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0.43296539794996208</v>
      </c>
      <c r="K15" s="241">
        <v>0.14165796659785254</v>
      </c>
      <c r="L15" s="241">
        <v>0.42645539223810874</v>
      </c>
      <c r="M15" s="241">
        <v>0.15712974357172943</v>
      </c>
      <c r="N15" s="241">
        <v>0.54547526219518894</v>
      </c>
      <c r="O15" s="241">
        <v>0.60059530754649293</v>
      </c>
      <c r="P15" s="241">
        <v>0.73982458058158918</v>
      </c>
      <c r="Q15" s="241">
        <v>0.49604760361348571</v>
      </c>
      <c r="R15" s="60"/>
      <c r="S15" s="60"/>
      <c r="T15" s="60"/>
      <c r="U15" s="60"/>
      <c r="V15" s="60"/>
      <c r="W15" s="60"/>
      <c r="X15" s="60"/>
      <c r="Y15" s="60"/>
      <c r="AQ15" t="s">
        <v>242</v>
      </c>
    </row>
    <row r="16" spans="1:43" x14ac:dyDescent="0.25">
      <c r="E16" s="23" t="s">
        <v>243</v>
      </c>
      <c r="G16" s="12" t="s">
        <v>167</v>
      </c>
      <c r="I16" t="s">
        <v>154</v>
      </c>
      <c r="J16" s="241">
        <v>0.90710424235464571</v>
      </c>
      <c r="K16" s="60"/>
      <c r="L16" s="241">
        <v>0.69851740738317725</v>
      </c>
      <c r="M16" s="60"/>
      <c r="N16" s="241">
        <v>0.75775973214936798</v>
      </c>
      <c r="O16" s="241">
        <v>0.75741077266316148</v>
      </c>
      <c r="P16" s="241">
        <v>0.8108805676413352</v>
      </c>
      <c r="Q16" s="241">
        <v>0.92970730325277806</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49.516470613199665</v>
      </c>
      <c r="L23" s="242">
        <v>2.2653105506058711</v>
      </c>
      <c r="M23" s="242">
        <v>34.527502914857799</v>
      </c>
      <c r="N23" s="242">
        <v>114.3487610240113</v>
      </c>
      <c r="O23" s="242">
        <v>42.824487522038346</v>
      </c>
      <c r="P23" s="242">
        <v>406.11855941820221</v>
      </c>
      <c r="Q23" s="73"/>
      <c r="R23" s="242">
        <v>381.69918081863051</v>
      </c>
      <c r="S23" s="242">
        <v>0</v>
      </c>
      <c r="T23" s="242">
        <v>3716.6049708806286</v>
      </c>
      <c r="U23" s="242">
        <v>0</v>
      </c>
      <c r="V23" s="242">
        <v>989.54984348901553</v>
      </c>
      <c r="W23" s="242">
        <v>0</v>
      </c>
      <c r="X23" s="242">
        <v>41105.294100396124</v>
      </c>
      <c r="Y23" s="242">
        <v>0</v>
      </c>
    </row>
    <row r="24" spans="3:43" x14ac:dyDescent="0.25">
      <c r="E24" s="27"/>
      <c r="F24" s="62" t="s">
        <v>248</v>
      </c>
      <c r="G24" s="62" t="s">
        <v>207</v>
      </c>
      <c r="J24" s="69"/>
      <c r="K24" s="243">
        <v>3650.9029083705209</v>
      </c>
      <c r="L24" s="243">
        <v>18.320559167638546</v>
      </c>
      <c r="M24" s="243">
        <v>2128.0841345166109</v>
      </c>
      <c r="N24" s="243">
        <v>820.44883773456263</v>
      </c>
      <c r="O24" s="243">
        <v>313.32714758308515</v>
      </c>
      <c r="P24" s="243">
        <v>2826.9476102438093</v>
      </c>
      <c r="Q24" s="69"/>
      <c r="R24" s="244">
        <v>3364.1644283220094</v>
      </c>
      <c r="S24" s="244">
        <v>0</v>
      </c>
      <c r="T24" s="243">
        <v>34938.382506400623</v>
      </c>
      <c r="U24" s="243">
        <v>0</v>
      </c>
      <c r="V24" s="243">
        <v>8049.4903233323284</v>
      </c>
      <c r="W24" s="243">
        <v>0</v>
      </c>
      <c r="X24" s="243">
        <v>313973.55099427461</v>
      </c>
      <c r="Y24" s="243">
        <v>0</v>
      </c>
    </row>
    <row r="25" spans="3:43" x14ac:dyDescent="0.25">
      <c r="E25" s="27"/>
      <c r="F25" s="62" t="s">
        <v>249</v>
      </c>
      <c r="G25" s="62" t="s">
        <v>207</v>
      </c>
      <c r="J25" s="69"/>
      <c r="K25" s="243">
        <v>22665.009137902991</v>
      </c>
      <c r="L25" s="243">
        <v>15.830130281755588</v>
      </c>
      <c r="M25" s="243">
        <v>9268.7388560225172</v>
      </c>
      <c r="N25" s="243">
        <v>884.59690124142674</v>
      </c>
      <c r="O25" s="243">
        <v>307.93526489487624</v>
      </c>
      <c r="P25" s="243">
        <v>3519.5482303379886</v>
      </c>
      <c r="Q25" s="69"/>
      <c r="R25" s="244">
        <v>1525.2873908593606</v>
      </c>
      <c r="S25" s="244">
        <v>0</v>
      </c>
      <c r="T25" s="243">
        <v>27169.397856052092</v>
      </c>
      <c r="U25" s="243">
        <v>0</v>
      </c>
      <c r="V25" s="243">
        <v>6887.4821665119889</v>
      </c>
      <c r="W25" s="243">
        <v>0</v>
      </c>
      <c r="X25" s="243">
        <v>227558.14023866248</v>
      </c>
      <c r="Y25" s="243">
        <v>0</v>
      </c>
    </row>
    <row r="26" spans="3:43" x14ac:dyDescent="0.25">
      <c r="E26" s="27"/>
      <c r="F26" s="62" t="s">
        <v>212</v>
      </c>
      <c r="G26" s="62" t="s">
        <v>212</v>
      </c>
      <c r="J26" s="69"/>
      <c r="K26" s="243">
        <v>0</v>
      </c>
      <c r="L26" s="243">
        <v>36.416000000000004</v>
      </c>
      <c r="M26" s="243">
        <v>0</v>
      </c>
      <c r="N26" s="243">
        <v>82</v>
      </c>
      <c r="O26" s="243">
        <v>8</v>
      </c>
      <c r="P26" s="243">
        <v>138</v>
      </c>
      <c r="Q26" s="69"/>
      <c r="R26" s="243">
        <v>0</v>
      </c>
      <c r="S26" s="243">
        <v>0</v>
      </c>
      <c r="T26" s="243">
        <v>895.09562841530055</v>
      </c>
      <c r="U26" s="243">
        <v>0</v>
      </c>
      <c r="V26" s="243">
        <v>119.7110655737705</v>
      </c>
      <c r="W26" s="243">
        <v>0</v>
      </c>
      <c r="X26" s="243">
        <v>290.74863387978138</v>
      </c>
      <c r="Y26" s="243">
        <v>0</v>
      </c>
    </row>
    <row r="27" spans="3:43" x14ac:dyDescent="0.25">
      <c r="E27" s="27"/>
      <c r="F27" s="62" t="s">
        <v>250</v>
      </c>
      <c r="G27" s="62" t="s">
        <v>251</v>
      </c>
      <c r="J27" s="69"/>
      <c r="K27" s="69"/>
      <c r="L27" s="69"/>
      <c r="M27" s="69"/>
      <c r="N27" s="243">
        <v>1922</v>
      </c>
      <c r="O27" s="243">
        <v>700</v>
      </c>
      <c r="P27" s="243">
        <v>17492</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403.97556976089811</v>
      </c>
      <c r="O29" s="245">
        <v>516.39954065761697</v>
      </c>
      <c r="P29" s="245">
        <v>350.06282748865004</v>
      </c>
      <c r="Q29" s="71"/>
      <c r="R29" s="71"/>
      <c r="S29" s="71"/>
      <c r="T29" s="245">
        <v>5028.085</v>
      </c>
      <c r="U29" s="71"/>
      <c r="V29" s="245">
        <v>1512.566</v>
      </c>
      <c r="W29" s="71"/>
      <c r="X29" s="245">
        <v>8507.3123333333333</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431060.64061239769</v>
      </c>
      <c r="K32" s="73"/>
      <c r="L32" s="242">
        <v>6045.5572270499288</v>
      </c>
      <c r="M32" s="73"/>
      <c r="N32" s="242">
        <v>26295.769600695527</v>
      </c>
      <c r="O32" s="242">
        <v>2733.82561730012</v>
      </c>
      <c r="P32" s="242">
        <v>12306.332639302869</v>
      </c>
      <c r="Q32" s="242">
        <v>3264.2289430838991</v>
      </c>
      <c r="R32" s="73"/>
      <c r="S32" s="73"/>
      <c r="T32" s="73"/>
      <c r="U32" s="73"/>
      <c r="V32" s="73"/>
      <c r="W32" s="73"/>
      <c r="X32" s="73"/>
      <c r="Y32" s="73"/>
    </row>
    <row r="33" spans="5:42" x14ac:dyDescent="0.25">
      <c r="E33" s="27"/>
      <c r="F33" s="62" t="s">
        <v>248</v>
      </c>
      <c r="G33" s="62" t="s">
        <v>207</v>
      </c>
      <c r="J33" s="243">
        <v>2313743.2579763602</v>
      </c>
      <c r="K33" s="69"/>
      <c r="L33" s="243">
        <v>48893.070687323707</v>
      </c>
      <c r="M33" s="319"/>
      <c r="N33" s="243">
        <v>188671.33682101066</v>
      </c>
      <c r="O33" s="243">
        <v>20002.149055897036</v>
      </c>
      <c r="P33" s="243">
        <v>85663.057840501599</v>
      </c>
      <c r="Q33" s="244">
        <v>34966.399213443423</v>
      </c>
      <c r="R33" s="69"/>
      <c r="S33" s="69"/>
      <c r="T33" s="69"/>
      <c r="U33" s="69"/>
      <c r="V33" s="69"/>
      <c r="W33" s="69"/>
      <c r="X33" s="69"/>
      <c r="Y33" s="69"/>
    </row>
    <row r="34" spans="5:42" x14ac:dyDescent="0.25">
      <c r="E34" s="27"/>
      <c r="F34" s="62" t="s">
        <v>249</v>
      </c>
      <c r="G34" s="62" t="s">
        <v>207</v>
      </c>
      <c r="J34" s="243">
        <v>2917164.6818769341</v>
      </c>
      <c r="K34" s="69"/>
      <c r="L34" s="243">
        <v>42246.727939537188</v>
      </c>
      <c r="M34" s="319"/>
      <c r="N34" s="243">
        <v>203422.89760051991</v>
      </c>
      <c r="O34" s="243">
        <v>19657.942554630281</v>
      </c>
      <c r="P34" s="243">
        <v>106650.46021205741</v>
      </c>
      <c r="Q34" s="244">
        <v>76786.481183243042</v>
      </c>
      <c r="R34" s="69"/>
      <c r="S34" s="69"/>
      <c r="T34" s="69"/>
      <c r="U34" s="69"/>
      <c r="V34" s="69"/>
      <c r="W34" s="69"/>
      <c r="X34" s="69"/>
      <c r="Y34" s="69"/>
    </row>
    <row r="35" spans="5:42" x14ac:dyDescent="0.25">
      <c r="E35" s="27"/>
      <c r="F35" s="62" t="s">
        <v>212</v>
      </c>
      <c r="G35" s="62" t="s">
        <v>212</v>
      </c>
      <c r="J35" s="243">
        <v>1499571.1766848799</v>
      </c>
      <c r="K35" s="69"/>
      <c r="L35" s="243">
        <v>61751.92669573977</v>
      </c>
      <c r="M35" s="319"/>
      <c r="N35" s="243">
        <v>4102.9096866676891</v>
      </c>
      <c r="O35" s="243">
        <v>351.95591869551117</v>
      </c>
      <c r="P35" s="243">
        <v>328.464550888953</v>
      </c>
      <c r="Q35" s="243">
        <v>2452</v>
      </c>
      <c r="R35" s="69"/>
      <c r="S35" s="69"/>
      <c r="T35" s="69"/>
      <c r="U35" s="69"/>
      <c r="V35" s="69"/>
      <c r="W35" s="69"/>
      <c r="X35" s="69"/>
      <c r="Y35" s="69"/>
    </row>
    <row r="36" spans="5:42" x14ac:dyDescent="0.25">
      <c r="E36" s="27"/>
      <c r="F36" s="62" t="s">
        <v>250</v>
      </c>
      <c r="G36" s="62" t="s">
        <v>251</v>
      </c>
      <c r="J36" s="69"/>
      <c r="K36" s="69"/>
      <c r="L36" s="69"/>
      <c r="M36" s="319"/>
      <c r="N36" s="243">
        <v>189181.74169461057</v>
      </c>
      <c r="O36" s="243">
        <v>19576.122699371947</v>
      </c>
      <c r="P36" s="243">
        <v>77204.323067500765</v>
      </c>
      <c r="Q36" s="69"/>
      <c r="R36" s="69"/>
      <c r="S36" s="69"/>
      <c r="T36" s="69"/>
      <c r="U36" s="69"/>
      <c r="V36" s="69"/>
      <c r="W36" s="69"/>
      <c r="X36" s="69"/>
      <c r="Y36" s="69"/>
    </row>
    <row r="37" spans="5:42" x14ac:dyDescent="0.25">
      <c r="E37" s="27"/>
      <c r="F37" s="62" t="s">
        <v>252</v>
      </c>
      <c r="G37" s="62" t="s">
        <v>251</v>
      </c>
      <c r="J37" s="69"/>
      <c r="K37" s="69"/>
      <c r="L37" s="69"/>
      <c r="M37" s="319"/>
      <c r="N37" s="243">
        <v>4122.3911962046477</v>
      </c>
      <c r="O37" s="243">
        <v>250.19002889843236</v>
      </c>
      <c r="P37" s="243">
        <v>546.00247076797791</v>
      </c>
      <c r="Q37" s="69"/>
      <c r="R37" s="69"/>
      <c r="S37" s="69"/>
      <c r="T37" s="69"/>
      <c r="U37" s="69"/>
      <c r="V37" s="69"/>
      <c r="W37" s="69"/>
      <c r="X37" s="69"/>
      <c r="Y37" s="69"/>
    </row>
    <row r="38" spans="5:42" x14ac:dyDescent="0.25">
      <c r="E38" s="27"/>
      <c r="F38" s="70" t="s">
        <v>253</v>
      </c>
      <c r="G38" s="70" t="s">
        <v>254</v>
      </c>
      <c r="H38" s="28"/>
      <c r="I38" s="28"/>
      <c r="J38" s="71"/>
      <c r="K38" s="71"/>
      <c r="L38" s="71"/>
      <c r="M38" s="71"/>
      <c r="N38" s="245">
        <v>30527.714428434949</v>
      </c>
      <c r="O38" s="245">
        <v>3784.2935906948592</v>
      </c>
      <c r="P38" s="245">
        <v>13032.538405314544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24182.321838636886</v>
      </c>
      <c r="M41" s="73"/>
      <c r="N41" s="242">
        <v>30195.303975758703</v>
      </c>
      <c r="O41" s="242">
        <v>6708.5843015858454</v>
      </c>
      <c r="P41" s="242">
        <v>37862.430593835546</v>
      </c>
      <c r="Q41" s="73"/>
      <c r="R41" s="73"/>
      <c r="S41" s="73"/>
      <c r="T41" s="73"/>
      <c r="U41" s="73"/>
      <c r="V41" s="73"/>
      <c r="W41" s="73"/>
      <c r="X41" s="73"/>
      <c r="Y41" s="73"/>
    </row>
    <row r="42" spans="5:42" x14ac:dyDescent="0.25">
      <c r="E42" s="27"/>
      <c r="F42" s="62" t="s">
        <v>248</v>
      </c>
      <c r="G42" s="62" t="s">
        <v>207</v>
      </c>
      <c r="J42" s="69"/>
      <c r="K42" s="69"/>
      <c r="L42" s="243">
        <v>195573.03431846583</v>
      </c>
      <c r="M42" s="69"/>
      <c r="N42" s="243">
        <v>216650.37583355178</v>
      </c>
      <c r="O42" s="243">
        <v>49083.63660989135</v>
      </c>
      <c r="P42" s="243">
        <v>263556.30690358498</v>
      </c>
      <c r="Q42" s="69"/>
      <c r="R42" s="69"/>
      <c r="S42" s="69"/>
      <c r="T42" s="69"/>
      <c r="U42" s="69"/>
      <c r="V42" s="69"/>
      <c r="W42" s="69"/>
      <c r="X42" s="69"/>
      <c r="Y42" s="69"/>
    </row>
    <row r="43" spans="5:42" x14ac:dyDescent="0.25">
      <c r="E43" s="27"/>
      <c r="F43" s="62" t="s">
        <v>249</v>
      </c>
      <c r="G43" s="62" t="s">
        <v>207</v>
      </c>
      <c r="J43" s="69"/>
      <c r="K43" s="69"/>
      <c r="L43" s="243">
        <v>168987.56116179327</v>
      </c>
      <c r="M43" s="69"/>
      <c r="N43" s="243">
        <v>233589.52112642737</v>
      </c>
      <c r="O43" s="243">
        <v>48238.982029039769</v>
      </c>
      <c r="P43" s="243">
        <v>328127.45810911147</v>
      </c>
      <c r="Q43" s="69"/>
      <c r="R43" s="69"/>
      <c r="S43" s="69"/>
      <c r="T43" s="69"/>
      <c r="U43" s="69"/>
      <c r="V43" s="69"/>
      <c r="W43" s="69"/>
      <c r="X43" s="69"/>
      <c r="Y43" s="69"/>
    </row>
    <row r="44" spans="5:42" x14ac:dyDescent="0.25">
      <c r="E44" s="27"/>
      <c r="F44" s="62" t="s">
        <v>212</v>
      </c>
      <c r="G44" s="62" t="s">
        <v>212</v>
      </c>
      <c r="J44" s="69"/>
      <c r="K44" s="69"/>
      <c r="L44" s="243">
        <v>46559.387925119969</v>
      </c>
      <c r="M44" s="69"/>
      <c r="N44" s="243">
        <v>2555.7793245183971</v>
      </c>
      <c r="O44" s="243">
        <v>469.2370969093983</v>
      </c>
      <c r="P44" s="243">
        <v>399.32974296757686</v>
      </c>
      <c r="Q44" s="69"/>
      <c r="R44" s="69"/>
      <c r="S44" s="69"/>
      <c r="T44" s="69"/>
      <c r="U44" s="69"/>
      <c r="V44" s="69"/>
      <c r="W44" s="69"/>
      <c r="X44" s="69"/>
      <c r="Y44" s="69"/>
    </row>
    <row r="45" spans="5:42" x14ac:dyDescent="0.25">
      <c r="E45" s="27"/>
      <c r="F45" s="62" t="s">
        <v>250</v>
      </c>
      <c r="G45" s="62" t="s">
        <v>251</v>
      </c>
      <c r="J45" s="69"/>
      <c r="K45" s="69"/>
      <c r="L45" s="69"/>
      <c r="M45" s="69"/>
      <c r="N45" s="243">
        <v>294409.81039631256</v>
      </c>
      <c r="O45" s="243">
        <v>56071.141008905295</v>
      </c>
      <c r="P45" s="243">
        <v>266788.5144549993</v>
      </c>
      <c r="Q45" s="69"/>
      <c r="R45" s="69"/>
      <c r="S45" s="69"/>
      <c r="T45" s="69"/>
      <c r="U45" s="69"/>
      <c r="V45" s="69"/>
      <c r="W45" s="69"/>
      <c r="X45" s="69"/>
      <c r="Y45" s="69"/>
    </row>
    <row r="46" spans="5:42" x14ac:dyDescent="0.25">
      <c r="E46" s="27"/>
      <c r="F46" s="62" t="s">
        <v>252</v>
      </c>
      <c r="G46" s="62" t="s">
        <v>251</v>
      </c>
      <c r="J46" s="69"/>
      <c r="K46" s="69"/>
      <c r="L46" s="69"/>
      <c r="M46" s="69"/>
      <c r="N46" s="243">
        <v>6375.0392072020459</v>
      </c>
      <c r="O46" s="243">
        <v>718.19301099782604</v>
      </c>
      <c r="P46" s="243">
        <v>1620.238920815865</v>
      </c>
      <c r="Q46" s="69"/>
      <c r="R46" s="69"/>
      <c r="S46" s="69"/>
      <c r="T46" s="69"/>
      <c r="U46" s="69"/>
      <c r="V46" s="69"/>
      <c r="W46" s="69"/>
      <c r="X46" s="69"/>
      <c r="Y46" s="69"/>
    </row>
    <row r="47" spans="5:42" x14ac:dyDescent="0.25">
      <c r="E47" s="27"/>
      <c r="F47" s="70" t="s">
        <v>253</v>
      </c>
      <c r="G47" s="70" t="s">
        <v>254</v>
      </c>
      <c r="H47" s="28"/>
      <c r="I47" s="28"/>
      <c r="J47" s="71"/>
      <c r="K47" s="71"/>
      <c r="L47" s="71"/>
      <c r="M47" s="71"/>
      <c r="N47" s="245">
        <v>35028.51630270492</v>
      </c>
      <c r="O47" s="245">
        <v>9587.2580199295408</v>
      </c>
      <c r="P47" s="245">
        <v>39858.387845214696</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23817.834277415481</v>
      </c>
      <c r="M50" s="73"/>
      <c r="N50" s="242">
        <v>15079.45757779861</v>
      </c>
      <c r="O50" s="242">
        <v>6869.4245753360819</v>
      </c>
      <c r="P50" s="242">
        <v>25868.040060359883</v>
      </c>
      <c r="Q50" s="73"/>
      <c r="R50" s="73"/>
      <c r="S50" s="73"/>
      <c r="T50" s="73"/>
      <c r="U50" s="73"/>
      <c r="V50" s="73"/>
      <c r="W50" s="73"/>
      <c r="X50" s="73"/>
      <c r="Y50" s="73"/>
    </row>
    <row r="51" spans="5:42" x14ac:dyDescent="0.25">
      <c r="E51" s="27"/>
      <c r="F51" s="62" t="s">
        <v>248</v>
      </c>
      <c r="G51" s="62" t="s">
        <v>207</v>
      </c>
      <c r="J51" s="69"/>
      <c r="K51" s="69"/>
      <c r="L51" s="243">
        <v>192625.26367861292</v>
      </c>
      <c r="M51" s="69"/>
      <c r="N51" s="243">
        <v>108194.64358494115</v>
      </c>
      <c r="O51" s="243">
        <v>50260.431175493788</v>
      </c>
      <c r="P51" s="243">
        <v>180064.64450944256</v>
      </c>
      <c r="Q51" s="69"/>
      <c r="R51" s="69"/>
      <c r="S51" s="69"/>
      <c r="T51" s="69"/>
      <c r="U51" s="69"/>
      <c r="V51" s="69"/>
      <c r="W51" s="69"/>
      <c r="X51" s="69"/>
      <c r="Y51" s="69"/>
    </row>
    <row r="52" spans="5:42" x14ac:dyDescent="0.25">
      <c r="E52" s="27"/>
      <c r="F52" s="62" t="s">
        <v>249</v>
      </c>
      <c r="G52" s="62" t="s">
        <v>207</v>
      </c>
      <c r="J52" s="69"/>
      <c r="K52" s="69"/>
      <c r="L52" s="243">
        <v>166440.499533236</v>
      </c>
      <c r="M52" s="69"/>
      <c r="N52" s="243">
        <v>116654.00942054096</v>
      </c>
      <c r="O52" s="243">
        <v>49395.525753644884</v>
      </c>
      <c r="P52" s="243">
        <v>224180.38404149638</v>
      </c>
      <c r="Q52" s="69"/>
      <c r="R52" s="69"/>
      <c r="S52" s="69"/>
      <c r="T52" s="69"/>
      <c r="U52" s="69"/>
      <c r="V52" s="69"/>
      <c r="W52" s="69"/>
      <c r="X52" s="69"/>
      <c r="Y52" s="69"/>
    </row>
    <row r="53" spans="5:42" x14ac:dyDescent="0.25">
      <c r="E53" s="27"/>
      <c r="F53" s="62" t="s">
        <v>212</v>
      </c>
      <c r="G53" s="62" t="s">
        <v>212</v>
      </c>
      <c r="J53" s="69"/>
      <c r="K53" s="69"/>
      <c r="L53" s="243">
        <v>19439.785894984569</v>
      </c>
      <c r="M53" s="69"/>
      <c r="N53" s="243">
        <v>845.48300173286611</v>
      </c>
      <c r="O53" s="243">
        <v>313.49514407472719</v>
      </c>
      <c r="P53" s="243">
        <v>124.26961584275223</v>
      </c>
      <c r="Q53" s="69"/>
      <c r="R53" s="69"/>
      <c r="S53" s="69"/>
      <c r="T53" s="69"/>
      <c r="U53" s="69"/>
      <c r="V53" s="69"/>
      <c r="W53" s="69"/>
      <c r="X53" s="69"/>
      <c r="Y53" s="69"/>
    </row>
    <row r="54" spans="5:42" x14ac:dyDescent="0.25">
      <c r="E54" s="27"/>
      <c r="F54" s="62" t="s">
        <v>250</v>
      </c>
      <c r="G54" s="62" t="s">
        <v>251</v>
      </c>
      <c r="J54" s="69"/>
      <c r="K54" s="69"/>
      <c r="L54" s="69"/>
      <c r="M54" s="69"/>
      <c r="N54" s="243">
        <v>159030.5259540675</v>
      </c>
      <c r="O54" s="243">
        <v>59223.88435754802</v>
      </c>
      <c r="P54" s="243">
        <v>165189.16431485064</v>
      </c>
      <c r="Q54" s="69"/>
      <c r="R54" s="69"/>
      <c r="S54" s="69"/>
      <c r="T54" s="69"/>
      <c r="U54" s="69"/>
      <c r="V54" s="69"/>
      <c r="W54" s="69"/>
      <c r="X54" s="69"/>
      <c r="Y54" s="69"/>
    </row>
    <row r="55" spans="5:42" x14ac:dyDescent="0.25">
      <c r="E55" s="27"/>
      <c r="F55" s="62" t="s">
        <v>252</v>
      </c>
      <c r="G55" s="62" t="s">
        <v>251</v>
      </c>
      <c r="J55" s="69"/>
      <c r="K55" s="69"/>
      <c r="L55" s="69"/>
      <c r="M55" s="69"/>
      <c r="N55" s="243">
        <v>3444.1310653212054</v>
      </c>
      <c r="O55" s="243">
        <v>758.42457343375474</v>
      </c>
      <c r="P55" s="243">
        <v>998.20011259894522</v>
      </c>
      <c r="Q55" s="69"/>
      <c r="R55" s="69"/>
      <c r="S55" s="69"/>
      <c r="T55" s="69"/>
      <c r="U55" s="69"/>
      <c r="V55" s="69"/>
      <c r="W55" s="69"/>
      <c r="X55" s="69"/>
      <c r="Y55" s="69"/>
    </row>
    <row r="56" spans="5:42" x14ac:dyDescent="0.25">
      <c r="E56" s="27"/>
      <c r="F56" s="70" t="s">
        <v>253</v>
      </c>
      <c r="G56" s="70" t="s">
        <v>254</v>
      </c>
      <c r="H56" s="28"/>
      <c r="I56" s="28"/>
      <c r="J56" s="71"/>
      <c r="K56" s="71"/>
      <c r="L56" s="71"/>
      <c r="M56" s="71"/>
      <c r="N56" s="245">
        <v>17530.06371112022</v>
      </c>
      <c r="O56" s="245">
        <v>9986.1155418542785</v>
      </c>
      <c r="P56" s="245">
        <v>27231.700589482065</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79070.033258623414</v>
      </c>
      <c r="M59" s="73"/>
      <c r="N59" s="242">
        <v>17896.084613372735</v>
      </c>
      <c r="O59" s="242">
        <v>28361.728378120108</v>
      </c>
      <c r="P59" s="242">
        <v>69018.664913451255</v>
      </c>
      <c r="Q59" s="73"/>
      <c r="R59" s="73"/>
      <c r="S59" s="73"/>
      <c r="T59" s="73"/>
      <c r="U59" s="73"/>
      <c r="V59" s="73"/>
      <c r="W59" s="73"/>
      <c r="X59" s="73"/>
      <c r="Y59" s="73"/>
    </row>
    <row r="60" spans="5:42" x14ac:dyDescent="0.25">
      <c r="E60" s="27"/>
      <c r="F60" s="62" t="s">
        <v>248</v>
      </c>
      <c r="G60" s="62" t="s">
        <v>207</v>
      </c>
      <c r="J60" s="69"/>
      <c r="K60" s="69"/>
      <c r="L60" s="243">
        <v>639474.01044608164</v>
      </c>
      <c r="M60" s="69"/>
      <c r="N60" s="243">
        <v>128403.85579654777</v>
      </c>
      <c r="O60" s="243">
        <v>207509.76759895709</v>
      </c>
      <c r="P60" s="243">
        <v>480431.50285673531</v>
      </c>
      <c r="Q60" s="69"/>
      <c r="R60" s="69"/>
      <c r="S60" s="69"/>
      <c r="T60" s="69"/>
      <c r="U60" s="69"/>
      <c r="V60" s="69"/>
      <c r="W60" s="69"/>
      <c r="X60" s="69"/>
      <c r="Y60" s="69"/>
    </row>
    <row r="61" spans="5:42" x14ac:dyDescent="0.25">
      <c r="E61" s="27"/>
      <c r="F61" s="62" t="s">
        <v>249</v>
      </c>
      <c r="G61" s="62" t="s">
        <v>207</v>
      </c>
      <c r="J61" s="69"/>
      <c r="K61" s="69"/>
      <c r="L61" s="243">
        <v>552546.28445180913</v>
      </c>
      <c r="M61" s="69"/>
      <c r="N61" s="243">
        <v>138443.31019922195</v>
      </c>
      <c r="O61" s="243">
        <v>203938.84075083138</v>
      </c>
      <c r="P61" s="243">
        <v>598136.95858771575</v>
      </c>
      <c r="Q61" s="69"/>
      <c r="R61" s="69"/>
      <c r="S61" s="69"/>
      <c r="T61" s="69"/>
      <c r="U61" s="69"/>
      <c r="V61" s="69"/>
      <c r="W61" s="69"/>
      <c r="X61" s="69"/>
      <c r="Y61" s="69"/>
    </row>
    <row r="62" spans="5:42" x14ac:dyDescent="0.25">
      <c r="E62" s="27"/>
      <c r="F62" s="62" t="s">
        <v>212</v>
      </c>
      <c r="G62" s="62" t="s">
        <v>212</v>
      </c>
      <c r="J62" s="69"/>
      <c r="K62" s="69"/>
      <c r="L62" s="243">
        <v>19631.781298363338</v>
      </c>
      <c r="M62" s="69"/>
      <c r="N62" s="243">
        <v>526.1321954028399</v>
      </c>
      <c r="O62" s="243">
        <v>598.66437439329013</v>
      </c>
      <c r="P62" s="243">
        <v>132.43704651967656</v>
      </c>
      <c r="Q62" s="69"/>
      <c r="R62" s="69"/>
      <c r="S62" s="69"/>
      <c r="T62" s="69"/>
      <c r="U62" s="69"/>
      <c r="V62" s="69"/>
      <c r="W62" s="69"/>
      <c r="X62" s="69"/>
      <c r="Y62" s="69"/>
    </row>
    <row r="63" spans="5:42" x14ac:dyDescent="0.25">
      <c r="E63" s="27"/>
      <c r="F63" s="62" t="s">
        <v>250</v>
      </c>
      <c r="G63" s="62" t="s">
        <v>251</v>
      </c>
      <c r="J63" s="69"/>
      <c r="K63" s="69"/>
      <c r="L63" s="69"/>
      <c r="M63" s="69"/>
      <c r="N63" s="243">
        <v>189161.33725555579</v>
      </c>
      <c r="O63" s="243">
        <v>238899.39656076898</v>
      </c>
      <c r="P63" s="243">
        <v>428228.99816264928</v>
      </c>
      <c r="Q63" s="69"/>
      <c r="R63" s="69"/>
      <c r="S63" s="69"/>
      <c r="T63" s="69"/>
      <c r="U63" s="69"/>
      <c r="V63" s="69"/>
      <c r="W63" s="69"/>
      <c r="X63" s="69"/>
      <c r="Y63" s="69"/>
    </row>
    <row r="64" spans="5:42" x14ac:dyDescent="0.25">
      <c r="E64" s="27"/>
      <c r="F64" s="62" t="s">
        <v>252</v>
      </c>
      <c r="G64" s="62" t="s">
        <v>251</v>
      </c>
      <c r="J64" s="69"/>
      <c r="K64" s="69"/>
      <c r="L64" s="69"/>
      <c r="M64" s="69"/>
      <c r="N64" s="243">
        <v>4091.5811667282387</v>
      </c>
      <c r="O64" s="243">
        <v>3051.7402830748429</v>
      </c>
      <c r="P64" s="243">
        <v>2605.8176170771317</v>
      </c>
      <c r="Q64" s="69"/>
      <c r="R64" s="69"/>
      <c r="S64" s="69"/>
      <c r="T64" s="69"/>
      <c r="U64" s="69"/>
      <c r="V64" s="69"/>
      <c r="W64" s="69"/>
      <c r="X64" s="69"/>
      <c r="Y64" s="69"/>
    </row>
    <row r="65" spans="4:43" x14ac:dyDescent="0.25">
      <c r="E65" s="27"/>
      <c r="F65" s="70" t="s">
        <v>253</v>
      </c>
      <c r="G65" s="70" t="s">
        <v>254</v>
      </c>
      <c r="H65" s="28"/>
      <c r="I65" s="28"/>
      <c r="J65" s="71"/>
      <c r="K65" s="71"/>
      <c r="L65" s="71"/>
      <c r="M65" s="71"/>
      <c r="N65" s="245">
        <v>20648.484487978996</v>
      </c>
      <c r="O65" s="245">
        <v>40889.599306863704</v>
      </c>
      <c r="P65" s="245">
        <v>72657.055332500036</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2.1464388526759564</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18.459141932263655</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7.8144192150603899</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3104.7715693071327</v>
      </c>
      <c r="K79" s="73"/>
      <c r="L79" s="242">
        <v>5.5761054990518817</v>
      </c>
      <c r="M79" s="73"/>
      <c r="N79" s="242">
        <v>73.452430891259539</v>
      </c>
      <c r="O79" s="73"/>
      <c r="P79" s="73"/>
      <c r="Q79" s="242">
        <v>0.73399341682191777</v>
      </c>
      <c r="R79" s="73"/>
      <c r="S79" s="73"/>
      <c r="T79" s="73"/>
      <c r="U79" s="73"/>
      <c r="V79" s="73"/>
      <c r="W79" s="73"/>
      <c r="X79" s="73"/>
      <c r="Y79" s="73"/>
    </row>
    <row r="80" spans="4:43" x14ac:dyDescent="0.25">
      <c r="E80" s="27"/>
      <c r="F80" s="62" t="s">
        <v>248</v>
      </c>
      <c r="G80" s="62" t="s">
        <v>207</v>
      </c>
      <c r="J80" s="243">
        <v>15000</v>
      </c>
      <c r="K80" s="69"/>
      <c r="L80" s="243">
        <v>48.252893814537011</v>
      </c>
      <c r="M80" s="319"/>
      <c r="N80" s="243">
        <v>389.54659767570047</v>
      </c>
      <c r="O80" s="69"/>
      <c r="P80" s="69"/>
      <c r="Q80" s="244">
        <v>95.507309691314106</v>
      </c>
      <c r="R80" s="69"/>
      <c r="S80" s="69"/>
      <c r="T80" s="69"/>
      <c r="U80" s="69"/>
      <c r="V80" s="69"/>
      <c r="W80" s="69"/>
      <c r="X80" s="69"/>
      <c r="Y80" s="69"/>
    </row>
    <row r="81" spans="5:42" x14ac:dyDescent="0.25">
      <c r="E81" s="27"/>
      <c r="F81" s="62" t="s">
        <v>249</v>
      </c>
      <c r="G81" s="62" t="s">
        <v>207</v>
      </c>
      <c r="J81" s="243">
        <v>17730.529512335121</v>
      </c>
      <c r="K81" s="69"/>
      <c r="L81" s="243">
        <v>33.293413215096088</v>
      </c>
      <c r="M81" s="319"/>
      <c r="N81" s="243">
        <v>327.37291469060045</v>
      </c>
      <c r="O81" s="69"/>
      <c r="P81" s="69"/>
      <c r="Q81" s="244">
        <v>125.24272941650391</v>
      </c>
      <c r="R81" s="69"/>
      <c r="S81" s="69"/>
      <c r="T81" s="69"/>
      <c r="U81" s="69"/>
      <c r="V81" s="69"/>
      <c r="W81" s="69"/>
      <c r="X81" s="69"/>
      <c r="Y81" s="69"/>
    </row>
    <row r="82" spans="5:42" x14ac:dyDescent="0.25">
      <c r="E82" s="27"/>
      <c r="F82" s="62" t="s">
        <v>212</v>
      </c>
      <c r="G82" s="62" t="s">
        <v>212</v>
      </c>
      <c r="J82" s="243">
        <v>12005.484517304189</v>
      </c>
      <c r="K82" s="69"/>
      <c r="L82" s="243">
        <v>118.35077287258133</v>
      </c>
      <c r="M82" s="319"/>
      <c r="N82" s="243">
        <v>17.229783943707815</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934.14612598916619</v>
      </c>
      <c r="O83" s="69"/>
      <c r="P83" s="69"/>
      <c r="Q83" s="69"/>
      <c r="R83" s="69"/>
      <c r="S83" s="69"/>
      <c r="T83" s="69"/>
      <c r="U83" s="69"/>
      <c r="V83" s="69"/>
      <c r="W83" s="69"/>
      <c r="X83" s="69"/>
      <c r="Y83" s="69"/>
    </row>
    <row r="84" spans="5:42" x14ac:dyDescent="0.25">
      <c r="E84" s="27"/>
      <c r="F84" s="62" t="s">
        <v>252</v>
      </c>
      <c r="G84" s="62" t="s">
        <v>251</v>
      </c>
      <c r="J84" s="69"/>
      <c r="K84" s="69"/>
      <c r="L84" s="69"/>
      <c r="M84" s="319"/>
      <c r="N84" s="243">
        <v>8.8686231729334022</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209.88117547626695</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22.296153193305237</v>
      </c>
      <c r="M88" s="73"/>
      <c r="N88" s="242">
        <v>84.16860076288593</v>
      </c>
      <c r="O88" s="73"/>
      <c r="P88" s="73"/>
      <c r="Q88" s="73"/>
      <c r="R88" s="73"/>
      <c r="S88" s="73"/>
      <c r="T88" s="73"/>
      <c r="U88" s="73"/>
      <c r="V88" s="73"/>
      <c r="W88" s="73"/>
      <c r="X88" s="73"/>
      <c r="Y88" s="73"/>
    </row>
    <row r="89" spans="5:42" x14ac:dyDescent="0.25">
      <c r="E89" s="27"/>
      <c r="F89" s="62" t="s">
        <v>248</v>
      </c>
      <c r="G89" s="62" t="s">
        <v>207</v>
      </c>
      <c r="J89" s="69"/>
      <c r="K89" s="69"/>
      <c r="L89" s="243">
        <v>192.94002107602481</v>
      </c>
      <c r="M89" s="69"/>
      <c r="N89" s="243">
        <v>446.37858353314402</v>
      </c>
      <c r="O89" s="69"/>
      <c r="P89" s="69"/>
      <c r="Q89" s="69"/>
      <c r="R89" s="69"/>
      <c r="S89" s="69"/>
      <c r="T89" s="69"/>
      <c r="U89" s="69"/>
      <c r="V89" s="69"/>
      <c r="W89" s="69"/>
      <c r="X89" s="69"/>
      <c r="Y89" s="69"/>
    </row>
    <row r="90" spans="5:42" x14ac:dyDescent="0.25">
      <c r="E90" s="27"/>
      <c r="F90" s="62" t="s">
        <v>249</v>
      </c>
      <c r="G90" s="62" t="s">
        <v>207</v>
      </c>
      <c r="J90" s="69"/>
      <c r="K90" s="69"/>
      <c r="L90" s="243">
        <v>133.12428208146582</v>
      </c>
      <c r="M90" s="69"/>
      <c r="N90" s="243">
        <v>375.13421710940696</v>
      </c>
      <c r="O90" s="69"/>
      <c r="P90" s="69"/>
      <c r="Q90" s="69"/>
      <c r="R90" s="69"/>
      <c r="S90" s="69"/>
      <c r="T90" s="69"/>
      <c r="U90" s="69"/>
      <c r="V90" s="69"/>
      <c r="W90" s="69"/>
      <c r="X90" s="69"/>
      <c r="Y90" s="69"/>
    </row>
    <row r="91" spans="5:42" x14ac:dyDescent="0.25">
      <c r="E91" s="27"/>
      <c r="F91" s="62" t="s">
        <v>212</v>
      </c>
      <c r="G91" s="62" t="s">
        <v>212</v>
      </c>
      <c r="J91" s="69"/>
      <c r="K91" s="69"/>
      <c r="L91" s="243">
        <v>89.180892462943675</v>
      </c>
      <c r="M91" s="69"/>
      <c r="N91" s="243">
        <v>10.626491112489846</v>
      </c>
      <c r="O91" s="69"/>
      <c r="P91" s="69"/>
      <c r="Q91" s="69"/>
      <c r="R91" s="69"/>
      <c r="S91" s="69"/>
      <c r="T91" s="69"/>
      <c r="U91" s="69"/>
      <c r="V91" s="69"/>
      <c r="W91" s="69"/>
      <c r="X91" s="69"/>
      <c r="Y91" s="69"/>
    </row>
    <row r="92" spans="5:42" x14ac:dyDescent="0.25">
      <c r="E92" s="27"/>
      <c r="F92" s="62" t="s">
        <v>250</v>
      </c>
      <c r="G92" s="62" t="s">
        <v>251</v>
      </c>
      <c r="J92" s="69"/>
      <c r="K92" s="69"/>
      <c r="L92" s="69"/>
      <c r="M92" s="69"/>
      <c r="N92" s="243">
        <v>1444.6028760976428</v>
      </c>
      <c r="O92" s="69"/>
      <c r="P92" s="69"/>
      <c r="Q92" s="69"/>
      <c r="R92" s="69"/>
      <c r="S92" s="69"/>
      <c r="T92" s="69"/>
      <c r="U92" s="69"/>
      <c r="V92" s="69"/>
      <c r="W92" s="69"/>
      <c r="X92" s="69"/>
      <c r="Y92" s="69"/>
    </row>
    <row r="93" spans="5:42" x14ac:dyDescent="0.25">
      <c r="E93" s="27"/>
      <c r="F93" s="62" t="s">
        <v>252</v>
      </c>
      <c r="G93" s="62" t="s">
        <v>251</v>
      </c>
      <c r="J93" s="69"/>
      <c r="K93" s="69"/>
      <c r="L93" s="69"/>
      <c r="M93" s="69"/>
      <c r="N93" s="243">
        <v>13.714812047290316</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240.50129658008652</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21.96009487118571</v>
      </c>
      <c r="M97" s="73"/>
      <c r="N97" s="242">
        <v>41.98974924494626</v>
      </c>
      <c r="O97" s="73"/>
      <c r="P97" s="73"/>
      <c r="Q97" s="73"/>
      <c r="R97" s="73"/>
      <c r="S97" s="73"/>
      <c r="T97" s="73"/>
      <c r="U97" s="73"/>
      <c r="V97" s="73"/>
      <c r="W97" s="73"/>
      <c r="X97" s="73"/>
      <c r="Y97" s="73"/>
    </row>
    <row r="98" spans="5:42" x14ac:dyDescent="0.25">
      <c r="E98" s="27"/>
      <c r="F98" s="62" t="s">
        <v>248</v>
      </c>
      <c r="G98" s="62" t="s">
        <v>207</v>
      </c>
      <c r="J98" s="69"/>
      <c r="K98" s="69"/>
      <c r="L98" s="243">
        <v>190.03193647549455</v>
      </c>
      <c r="M98" s="69"/>
      <c r="N98" s="243">
        <v>222.68785058781523</v>
      </c>
      <c r="O98" s="69"/>
      <c r="P98" s="69"/>
      <c r="Q98" s="69"/>
      <c r="R98" s="69"/>
      <c r="S98" s="69"/>
      <c r="T98" s="69"/>
      <c r="U98" s="69"/>
      <c r="V98" s="69"/>
      <c r="W98" s="69"/>
      <c r="X98" s="69"/>
      <c r="Y98" s="69"/>
    </row>
    <row r="99" spans="5:42" x14ac:dyDescent="0.25">
      <c r="E99" s="27"/>
      <c r="F99" s="62" t="s">
        <v>249</v>
      </c>
      <c r="G99" s="62" t="s">
        <v>207</v>
      </c>
      <c r="J99" s="69"/>
      <c r="K99" s="69"/>
      <c r="L99" s="243">
        <v>131.11776900803139</v>
      </c>
      <c r="M99" s="69"/>
      <c r="N99" s="243">
        <v>187.14570002177064</v>
      </c>
      <c r="O99" s="69"/>
      <c r="P99" s="69"/>
      <c r="Q99" s="69"/>
      <c r="R99" s="69"/>
      <c r="S99" s="69"/>
      <c r="T99" s="69"/>
      <c r="U99" s="69"/>
      <c r="V99" s="69"/>
      <c r="W99" s="69"/>
      <c r="X99" s="69"/>
      <c r="Y99" s="69"/>
    </row>
    <row r="100" spans="5:42" x14ac:dyDescent="0.25">
      <c r="E100" s="27"/>
      <c r="F100" s="62" t="s">
        <v>212</v>
      </c>
      <c r="G100" s="62" t="s">
        <v>212</v>
      </c>
      <c r="J100" s="69"/>
      <c r="K100" s="69"/>
      <c r="L100" s="243">
        <v>37.235400478018647</v>
      </c>
      <c r="M100" s="69"/>
      <c r="N100" s="243">
        <v>3.5334176209431258</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780.45035974044094</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7.4094619173088097</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119.98048019036628</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72.902742189018127</v>
      </c>
      <c r="M106" s="73"/>
      <c r="N106" s="242">
        <v>49.832704315520026</v>
      </c>
      <c r="O106" s="73"/>
      <c r="P106" s="73"/>
      <c r="Q106" s="73"/>
      <c r="R106" s="73"/>
      <c r="S106" s="73"/>
      <c r="T106" s="73"/>
      <c r="U106" s="73"/>
      <c r="V106" s="73"/>
      <c r="W106" s="73"/>
      <c r="X106" s="73"/>
      <c r="Y106" s="73"/>
    </row>
    <row r="107" spans="5:42" x14ac:dyDescent="0.25">
      <c r="E107" s="27"/>
      <c r="F107" s="62" t="s">
        <v>248</v>
      </c>
      <c r="G107" s="62" t="s">
        <v>207</v>
      </c>
      <c r="J107" s="69"/>
      <c r="K107" s="69"/>
      <c r="L107" s="243">
        <v>630.86472776266396</v>
      </c>
      <c r="M107" s="69"/>
      <c r="N107" s="243">
        <v>264.28206913707425</v>
      </c>
      <c r="O107" s="69"/>
      <c r="P107" s="69"/>
      <c r="Q107" s="69"/>
      <c r="R107" s="69"/>
      <c r="S107" s="69"/>
      <c r="T107" s="69"/>
      <c r="U107" s="69"/>
      <c r="V107" s="69"/>
      <c r="W107" s="69"/>
      <c r="X107" s="69"/>
      <c r="Y107" s="69"/>
    </row>
    <row r="108" spans="5:42" x14ac:dyDescent="0.25">
      <c r="E108" s="27"/>
      <c r="F108" s="62" t="s">
        <v>249</v>
      </c>
      <c r="G108" s="62" t="s">
        <v>207</v>
      </c>
      <c r="J108" s="69"/>
      <c r="K108" s="69"/>
      <c r="L108" s="243">
        <v>435.28249611225942</v>
      </c>
      <c r="M108" s="69"/>
      <c r="N108" s="243">
        <v>222.10126282733989</v>
      </c>
      <c r="O108" s="69"/>
      <c r="P108" s="69"/>
      <c r="Q108" s="69"/>
      <c r="R108" s="69"/>
      <c r="S108" s="69"/>
      <c r="T108" s="69"/>
      <c r="U108" s="69"/>
      <c r="V108" s="69"/>
      <c r="W108" s="69"/>
      <c r="X108" s="69"/>
      <c r="Y108" s="69"/>
    </row>
    <row r="109" spans="5:42" x14ac:dyDescent="0.25">
      <c r="E109" s="27"/>
      <c r="F109" s="62" t="s">
        <v>212</v>
      </c>
      <c r="G109" s="62" t="s">
        <v>212</v>
      </c>
      <c r="J109" s="69"/>
      <c r="K109" s="69"/>
      <c r="L109" s="243">
        <v>37.603152765691306</v>
      </c>
      <c r="M109" s="69"/>
      <c r="N109" s="243">
        <v>2.2346242627499224</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927.16448152429894</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8.8023406372961226</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142.39074775328021</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1.7741750535850453</v>
      </c>
      <c r="S117" s="242">
        <v>0</v>
      </c>
      <c r="T117" s="242">
        <v>11.732409609516749</v>
      </c>
      <c r="U117" s="73"/>
      <c r="V117" s="242">
        <v>0</v>
      </c>
      <c r="W117" s="73"/>
      <c r="X117" s="242">
        <v>0.39769717966413543</v>
      </c>
      <c r="Y117" s="73"/>
    </row>
    <row r="118" spans="4:43" x14ac:dyDescent="0.25">
      <c r="E118" s="27"/>
      <c r="F118" s="62" t="s">
        <v>248</v>
      </c>
      <c r="G118" s="62" t="s">
        <v>207</v>
      </c>
      <c r="J118" s="69"/>
      <c r="K118" s="243">
        <v>0</v>
      </c>
      <c r="L118" s="243">
        <v>0</v>
      </c>
      <c r="M118" s="243">
        <v>0</v>
      </c>
      <c r="N118" s="243">
        <v>0</v>
      </c>
      <c r="O118" s="243">
        <v>0</v>
      </c>
      <c r="P118" s="243">
        <v>0</v>
      </c>
      <c r="Q118" s="69"/>
      <c r="R118" s="244">
        <v>16.544807976109006</v>
      </c>
      <c r="S118" s="244">
        <v>0</v>
      </c>
      <c r="T118" s="243">
        <v>99.563874990349021</v>
      </c>
      <c r="U118" s="69"/>
      <c r="V118" s="243">
        <v>0</v>
      </c>
      <c r="W118" s="69"/>
      <c r="X118" s="243">
        <v>4.0015506329739541</v>
      </c>
      <c r="Y118" s="69"/>
    </row>
    <row r="119" spans="4:43" x14ac:dyDescent="0.25">
      <c r="E119" s="27"/>
      <c r="F119" s="62" t="s">
        <v>249</v>
      </c>
      <c r="G119" s="62" t="s">
        <v>207</v>
      </c>
      <c r="J119" s="69"/>
      <c r="K119" s="243">
        <v>0</v>
      </c>
      <c r="L119" s="243">
        <v>0</v>
      </c>
      <c r="M119" s="243">
        <v>0</v>
      </c>
      <c r="N119" s="243">
        <v>0</v>
      </c>
      <c r="O119" s="243">
        <v>0</v>
      </c>
      <c r="P119" s="243">
        <v>0</v>
      </c>
      <c r="Q119" s="69"/>
      <c r="R119" s="244">
        <v>7.0090169703059519</v>
      </c>
      <c r="S119" s="244">
        <v>0</v>
      </c>
      <c r="T119" s="243">
        <v>477.82921540013433</v>
      </c>
      <c r="U119" s="69"/>
      <c r="V119" s="243">
        <v>0</v>
      </c>
      <c r="W119" s="69"/>
      <c r="X119" s="243">
        <v>3.835152187361909</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4</v>
      </c>
      <c r="U120" s="69"/>
      <c r="V120" s="243">
        <v>0</v>
      </c>
      <c r="W120" s="69"/>
      <c r="X120" s="243">
        <v>2</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1.5608499999999998</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7747.1035507174101</v>
      </c>
      <c r="K126" s="73"/>
      <c r="L126" s="242">
        <v>62.600918288025028</v>
      </c>
      <c r="M126" s="73"/>
      <c r="N126" s="242">
        <v>1451.8140598942387</v>
      </c>
      <c r="O126" s="242">
        <v>48.313421745318465</v>
      </c>
      <c r="P126" s="242">
        <v>146.87908234745527</v>
      </c>
      <c r="Q126" s="242">
        <v>0.13200000000000001</v>
      </c>
      <c r="R126" s="73"/>
      <c r="S126" s="73"/>
      <c r="T126" s="73"/>
      <c r="U126" s="73"/>
      <c r="V126" s="73"/>
      <c r="W126" s="73"/>
      <c r="X126" s="73"/>
      <c r="Y126" s="73"/>
    </row>
    <row r="127" spans="4:43" x14ac:dyDescent="0.25">
      <c r="E127" s="27"/>
      <c r="F127" s="62" t="s">
        <v>248</v>
      </c>
      <c r="G127" s="62" t="s">
        <v>207</v>
      </c>
      <c r="J127" s="243">
        <v>45954.58230346936</v>
      </c>
      <c r="K127" s="69"/>
      <c r="L127" s="243">
        <v>357.93928838705375</v>
      </c>
      <c r="M127" s="319"/>
      <c r="N127" s="243">
        <v>9815.8632449714642</v>
      </c>
      <c r="O127" s="243">
        <v>127.52797330595335</v>
      </c>
      <c r="P127" s="243">
        <v>1039.8572599648592</v>
      </c>
      <c r="Q127" s="244">
        <v>527.53641222671354</v>
      </c>
      <c r="R127" s="69"/>
      <c r="S127" s="69"/>
      <c r="T127" s="69"/>
      <c r="U127" s="69"/>
      <c r="V127" s="69"/>
      <c r="W127" s="69"/>
      <c r="X127" s="69"/>
      <c r="Y127" s="69"/>
    </row>
    <row r="128" spans="4:43" x14ac:dyDescent="0.25">
      <c r="E128" s="27"/>
      <c r="F128" s="62" t="s">
        <v>249</v>
      </c>
      <c r="G128" s="62" t="s">
        <v>207</v>
      </c>
      <c r="J128" s="243">
        <v>47571.30793555385</v>
      </c>
      <c r="K128" s="69"/>
      <c r="L128" s="243">
        <v>241.92172753474799</v>
      </c>
      <c r="M128" s="319"/>
      <c r="N128" s="243">
        <v>10004.542968283457</v>
      </c>
      <c r="O128" s="243">
        <v>165.80306831483608</v>
      </c>
      <c r="P128" s="243">
        <v>1301.228438799239</v>
      </c>
      <c r="Q128" s="244">
        <v>681.21033246111506</v>
      </c>
      <c r="R128" s="69"/>
      <c r="S128" s="69"/>
      <c r="T128" s="69"/>
      <c r="U128" s="69"/>
      <c r="V128" s="69"/>
      <c r="W128" s="69"/>
      <c r="X128" s="69"/>
      <c r="Y128" s="69"/>
    </row>
    <row r="129" spans="5:42" x14ac:dyDescent="0.25">
      <c r="E129" s="27"/>
      <c r="F129" s="62" t="s">
        <v>212</v>
      </c>
      <c r="G129" s="62" t="s">
        <v>212</v>
      </c>
      <c r="J129" s="243">
        <v>41377.422586520945</v>
      </c>
      <c r="K129" s="69"/>
      <c r="L129" s="243">
        <v>402.13572727686557</v>
      </c>
      <c r="M129" s="319"/>
      <c r="N129" s="243">
        <v>168.96570716664996</v>
      </c>
      <c r="O129" s="243">
        <v>1.8822608522728477</v>
      </c>
      <c r="P129" s="243">
        <v>3.8018947996522301</v>
      </c>
      <c r="Q129" s="243">
        <v>0</v>
      </c>
      <c r="R129" s="69"/>
      <c r="S129" s="69"/>
      <c r="T129" s="69"/>
      <c r="U129" s="69"/>
      <c r="V129" s="69"/>
      <c r="W129" s="69"/>
      <c r="X129" s="69"/>
      <c r="Y129" s="69"/>
    </row>
    <row r="130" spans="5:42" x14ac:dyDescent="0.25">
      <c r="E130" s="27"/>
      <c r="F130" s="62" t="s">
        <v>250</v>
      </c>
      <c r="G130" s="62" t="s">
        <v>251</v>
      </c>
      <c r="J130" s="69"/>
      <c r="K130" s="69"/>
      <c r="L130" s="69"/>
      <c r="M130" s="319"/>
      <c r="N130" s="243">
        <v>13209.706928007143</v>
      </c>
      <c r="O130" s="243">
        <v>283.8794347979109</v>
      </c>
      <c r="P130" s="243">
        <v>1270.9895426870885</v>
      </c>
      <c r="Q130" s="69"/>
      <c r="R130" s="69"/>
      <c r="S130" s="69"/>
      <c r="T130" s="69"/>
      <c r="U130" s="69"/>
      <c r="V130" s="69"/>
      <c r="W130" s="69"/>
      <c r="X130" s="69"/>
      <c r="Y130" s="69"/>
    </row>
    <row r="131" spans="5:42" x14ac:dyDescent="0.25">
      <c r="E131" s="27"/>
      <c r="F131" s="62" t="s">
        <v>252</v>
      </c>
      <c r="G131" s="62" t="s">
        <v>251</v>
      </c>
      <c r="J131" s="69"/>
      <c r="K131" s="69"/>
      <c r="L131" s="69"/>
      <c r="M131" s="319"/>
      <c r="N131" s="243">
        <v>35.30475631561886</v>
      </c>
      <c r="O131" s="243">
        <v>0</v>
      </c>
      <c r="P131" s="243">
        <v>0.10975198957839831</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1027.0283757495777</v>
      </c>
      <c r="O132" s="245">
        <v>12.213261481191397</v>
      </c>
      <c r="P132" s="245">
        <v>55.333872373601146</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250.31084229462903</v>
      </c>
      <c r="M135" s="73"/>
      <c r="N135" s="242">
        <v>1663.6230619798803</v>
      </c>
      <c r="O135" s="242">
        <v>118.68942015965906</v>
      </c>
      <c r="P135" s="242">
        <v>446.21074316680614</v>
      </c>
      <c r="Q135" s="73"/>
      <c r="R135" s="73"/>
      <c r="S135" s="73"/>
      <c r="T135" s="73"/>
      <c r="U135" s="73"/>
      <c r="V135" s="73"/>
      <c r="W135" s="73"/>
      <c r="X135" s="73"/>
      <c r="Y135" s="73"/>
    </row>
    <row r="136" spans="5:42" x14ac:dyDescent="0.25">
      <c r="E136" s="27"/>
      <c r="F136" s="62" t="s">
        <v>248</v>
      </c>
      <c r="G136" s="62" t="s">
        <v>207</v>
      </c>
      <c r="J136" s="69"/>
      <c r="K136" s="69"/>
      <c r="L136" s="329">
        <v>1431.2263656305254</v>
      </c>
      <c r="M136" s="69"/>
      <c r="N136" s="243">
        <v>11247.92555650328</v>
      </c>
      <c r="O136" s="243">
        <v>313.2922624609335</v>
      </c>
      <c r="P136" s="243">
        <v>3159.0303625311112</v>
      </c>
      <c r="Q136" s="69"/>
      <c r="R136" s="69"/>
      <c r="S136" s="69"/>
      <c r="T136" s="69"/>
      <c r="U136" s="69"/>
      <c r="V136" s="69"/>
      <c r="W136" s="69"/>
      <c r="X136" s="69"/>
      <c r="Y136" s="69"/>
    </row>
    <row r="137" spans="5:42" x14ac:dyDescent="0.25">
      <c r="E137" s="27"/>
      <c r="F137" s="62" t="s">
        <v>249</v>
      </c>
      <c r="G137" s="62" t="s">
        <v>207</v>
      </c>
      <c r="J137" s="69"/>
      <c r="K137" s="69"/>
      <c r="L137" s="329">
        <v>967.32816458026696</v>
      </c>
      <c r="M137" s="69"/>
      <c r="N137" s="243">
        <v>11464.132264855918</v>
      </c>
      <c r="O137" s="243">
        <v>407.32097475350361</v>
      </c>
      <c r="P137" s="243">
        <v>3953.0619297639619</v>
      </c>
      <c r="Q137" s="69"/>
      <c r="R137" s="69"/>
      <c r="S137" s="69"/>
      <c r="T137" s="69"/>
      <c r="U137" s="69"/>
      <c r="V137" s="69"/>
      <c r="W137" s="69"/>
      <c r="X137" s="69"/>
      <c r="Y137" s="69"/>
    </row>
    <row r="138" spans="5:42" x14ac:dyDescent="0.25">
      <c r="E138" s="27"/>
      <c r="F138" s="62" t="s">
        <v>212</v>
      </c>
      <c r="G138" s="62" t="s">
        <v>212</v>
      </c>
      <c r="J138" s="69"/>
      <c r="K138" s="69"/>
      <c r="L138" s="243">
        <v>303.02145207278352</v>
      </c>
      <c r="M138" s="69"/>
      <c r="N138" s="243">
        <v>104.20981431851762</v>
      </c>
      <c r="O138" s="243">
        <v>2.4918566964748492</v>
      </c>
      <c r="P138" s="243">
        <v>3.2921902221164365</v>
      </c>
      <c r="Q138" s="69"/>
      <c r="R138" s="69"/>
      <c r="S138" s="69"/>
      <c r="T138" s="69"/>
      <c r="U138" s="69"/>
      <c r="V138" s="69"/>
      <c r="W138" s="69"/>
      <c r="X138" s="69"/>
      <c r="Y138" s="69"/>
    </row>
    <row r="139" spans="5:42" x14ac:dyDescent="0.25">
      <c r="E139" s="27"/>
      <c r="F139" s="62" t="s">
        <v>250</v>
      </c>
      <c r="G139" s="62" t="s">
        <v>251</v>
      </c>
      <c r="J139" s="69"/>
      <c r="K139" s="69"/>
      <c r="L139" s="69"/>
      <c r="M139" s="69"/>
      <c r="N139" s="243">
        <v>20428.046629641958</v>
      </c>
      <c r="O139" s="243">
        <v>814.90148482552161</v>
      </c>
      <c r="P139" s="243">
        <v>3771.6069711462428</v>
      </c>
      <c r="Q139" s="69"/>
      <c r="R139" s="69"/>
      <c r="S139" s="69"/>
      <c r="T139" s="69"/>
      <c r="U139" s="69"/>
      <c r="V139" s="69"/>
      <c r="W139" s="69"/>
      <c r="X139" s="69"/>
      <c r="Y139" s="69"/>
    </row>
    <row r="140" spans="5:42" x14ac:dyDescent="0.25">
      <c r="E140" s="27"/>
      <c r="F140" s="62" t="s">
        <v>252</v>
      </c>
      <c r="G140" s="62" t="s">
        <v>251</v>
      </c>
      <c r="J140" s="69"/>
      <c r="K140" s="69"/>
      <c r="L140" s="69"/>
      <c r="M140" s="69"/>
      <c r="N140" s="243">
        <v>54.596760714994303</v>
      </c>
      <c r="O140" s="243">
        <v>0</v>
      </c>
      <c r="P140" s="243">
        <v>0.3256843231895632</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1176.8642682308796</v>
      </c>
      <c r="O141" s="245">
        <v>30.003772680442975</v>
      </c>
      <c r="P141" s="245">
        <v>168.10132470540688</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246.538037141177</v>
      </c>
      <c r="M144" s="73"/>
      <c r="N144" s="242">
        <v>829.94269332617216</v>
      </c>
      <c r="O144" s="242">
        <v>121.8313220207025</v>
      </c>
      <c r="P144" s="242">
        <v>304.12522125931753</v>
      </c>
      <c r="Q144" s="73"/>
      <c r="R144" s="73"/>
      <c r="S144" s="73"/>
      <c r="T144" s="73"/>
      <c r="U144" s="73"/>
      <c r="V144" s="73"/>
      <c r="W144" s="73"/>
      <c r="X144" s="73"/>
      <c r="Y144" s="73"/>
    </row>
    <row r="145" spans="5:42" x14ac:dyDescent="0.25">
      <c r="E145" s="27"/>
      <c r="F145" s="62" t="s">
        <v>248</v>
      </c>
      <c r="G145" s="62" t="s">
        <v>207</v>
      </c>
      <c r="J145" s="69"/>
      <c r="K145" s="69"/>
      <c r="L145" s="243">
        <v>1409.6542349209356</v>
      </c>
      <c r="M145" s="69"/>
      <c r="N145" s="243">
        <v>5611.3273757980123</v>
      </c>
      <c r="O145" s="243">
        <v>321.58561785143417</v>
      </c>
      <c r="P145" s="243">
        <v>2153.109988233798</v>
      </c>
      <c r="Q145" s="69"/>
      <c r="R145" s="69"/>
      <c r="S145" s="69"/>
      <c r="T145" s="69"/>
      <c r="U145" s="69"/>
      <c r="V145" s="69"/>
      <c r="W145" s="69"/>
      <c r="X145" s="69"/>
      <c r="Y145" s="69"/>
    </row>
    <row r="146" spans="5:42" x14ac:dyDescent="0.25">
      <c r="E146" s="27"/>
      <c r="F146" s="62" t="s">
        <v>249</v>
      </c>
      <c r="G146" s="62" t="s">
        <v>207</v>
      </c>
      <c r="J146" s="69"/>
      <c r="K146" s="69"/>
      <c r="L146" s="243">
        <v>952.74813020799627</v>
      </c>
      <c r="M146" s="69"/>
      <c r="N146" s="243">
        <v>5719.18785329814</v>
      </c>
      <c r="O146" s="243">
        <v>418.10342298602961</v>
      </c>
      <c r="P146" s="243">
        <v>2694.3005125984241</v>
      </c>
      <c r="Q146" s="69"/>
      <c r="R146" s="69"/>
      <c r="S146" s="69"/>
      <c r="T146" s="69"/>
      <c r="U146" s="69"/>
      <c r="V146" s="69"/>
      <c r="W146" s="69"/>
      <c r="X146" s="69"/>
      <c r="Y146" s="69"/>
    </row>
    <row r="147" spans="5:42" x14ac:dyDescent="0.25">
      <c r="E147" s="27"/>
      <c r="F147" s="62" t="s">
        <v>212</v>
      </c>
      <c r="G147" s="62" t="s">
        <v>212</v>
      </c>
      <c r="J147" s="69"/>
      <c r="K147" s="69"/>
      <c r="L147" s="243">
        <v>126.51953585292027</v>
      </c>
      <c r="M147" s="69"/>
      <c r="N147" s="243">
        <v>34.650835378338364</v>
      </c>
      <c r="O147" s="243">
        <v>1.6630202416387942</v>
      </c>
      <c r="P147" s="243">
        <v>1.0194091550715869</v>
      </c>
      <c r="Q147" s="69"/>
      <c r="R147" s="69"/>
      <c r="S147" s="69"/>
      <c r="T147" s="69"/>
      <c r="U147" s="69"/>
      <c r="V147" s="69"/>
      <c r="W147" s="69"/>
      <c r="X147" s="69"/>
      <c r="Y147" s="69"/>
    </row>
    <row r="148" spans="5:42" x14ac:dyDescent="0.25">
      <c r="E148" s="27"/>
      <c r="F148" s="62" t="s">
        <v>250</v>
      </c>
      <c r="G148" s="62" t="s">
        <v>251</v>
      </c>
      <c r="J148" s="69"/>
      <c r="K148" s="69"/>
      <c r="L148" s="69"/>
      <c r="M148" s="69"/>
      <c r="N148" s="243">
        <v>11036.303889942519</v>
      </c>
      <c r="O148" s="243">
        <v>860.5504391648841</v>
      </c>
      <c r="P148" s="243">
        <v>2323.6193470660405</v>
      </c>
      <c r="Q148" s="69"/>
      <c r="R148" s="69"/>
      <c r="S148" s="69"/>
      <c r="T148" s="69"/>
      <c r="U148" s="69"/>
      <c r="V148" s="69"/>
      <c r="W148" s="69"/>
      <c r="X148" s="69"/>
      <c r="Y148" s="69"/>
    </row>
    <row r="149" spans="5:42" x14ac:dyDescent="0.25">
      <c r="E149" s="27"/>
      <c r="F149" s="62" t="s">
        <v>252</v>
      </c>
      <c r="G149" s="62" t="s">
        <v>251</v>
      </c>
      <c r="J149" s="69"/>
      <c r="K149" s="69"/>
      <c r="L149" s="69"/>
      <c r="M149" s="69"/>
      <c r="N149" s="243">
        <v>29.496038147026365</v>
      </c>
      <c r="O149" s="243">
        <v>0</v>
      </c>
      <c r="P149" s="243">
        <v>0.20064826483481296</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587.11009890212938</v>
      </c>
      <c r="O150" s="245">
        <v>30.798021309311483</v>
      </c>
      <c r="P150" s="245">
        <v>114.57333413172597</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818.45270099779646</v>
      </c>
      <c r="M153" s="73"/>
      <c r="N153" s="242">
        <v>984.96155797661004</v>
      </c>
      <c r="O153" s="242">
        <v>501.28718151812768</v>
      </c>
      <c r="P153" s="242">
        <v>812.94688110452205</v>
      </c>
      <c r="Q153" s="73"/>
      <c r="R153" s="73"/>
      <c r="S153" s="73"/>
      <c r="T153" s="73"/>
      <c r="U153" s="73"/>
      <c r="V153" s="73"/>
      <c r="W153" s="73"/>
      <c r="X153" s="73"/>
      <c r="Y153" s="73"/>
    </row>
    <row r="154" spans="5:42" x14ac:dyDescent="0.25">
      <c r="E154" s="27"/>
      <c r="F154" s="62" t="s">
        <v>248</v>
      </c>
      <c r="G154" s="62" t="s">
        <v>207</v>
      </c>
      <c r="J154" s="69"/>
      <c r="K154" s="69"/>
      <c r="L154" s="243">
        <v>4679.7456872074854</v>
      </c>
      <c r="M154" s="69"/>
      <c r="N154" s="243">
        <v>6659.425763762576</v>
      </c>
      <c r="O154" s="243">
        <v>1323.196246381679</v>
      </c>
      <c r="P154" s="243">
        <v>5755.405758068262</v>
      </c>
      <c r="Q154" s="69"/>
      <c r="R154" s="69"/>
      <c r="S154" s="69"/>
      <c r="T154" s="69"/>
      <c r="U154" s="69"/>
      <c r="V154" s="69"/>
      <c r="W154" s="69"/>
      <c r="X154" s="69"/>
      <c r="Y154" s="69"/>
    </row>
    <row r="155" spans="5:42" x14ac:dyDescent="0.25">
      <c r="E155" s="27"/>
      <c r="F155" s="62" t="s">
        <v>249</v>
      </c>
      <c r="G155" s="62" t="s">
        <v>207</v>
      </c>
      <c r="J155" s="69"/>
      <c r="K155" s="69"/>
      <c r="L155" s="243">
        <v>3162.9167230402004</v>
      </c>
      <c r="M155" s="69"/>
      <c r="N155" s="243">
        <v>6787.4327030572085</v>
      </c>
      <c r="O155" s="243">
        <v>1720.3284263478095</v>
      </c>
      <c r="P155" s="243">
        <v>7202.0439127197142</v>
      </c>
      <c r="Q155" s="69"/>
      <c r="R155" s="69"/>
      <c r="S155" s="69"/>
      <c r="T155" s="69"/>
      <c r="U155" s="69"/>
      <c r="V155" s="69"/>
      <c r="W155" s="69"/>
      <c r="X155" s="69"/>
      <c r="Y155" s="69"/>
    </row>
    <row r="156" spans="5:42" x14ac:dyDescent="0.25">
      <c r="E156" s="27"/>
      <c r="F156" s="62" t="s">
        <v>212</v>
      </c>
      <c r="G156" s="62" t="s">
        <v>212</v>
      </c>
      <c r="J156" s="69"/>
      <c r="K156" s="69"/>
      <c r="L156" s="243">
        <v>127.76909536209384</v>
      </c>
      <c r="M156" s="69"/>
      <c r="N156" s="243">
        <v>21.914080294963995</v>
      </c>
      <c r="O156" s="243">
        <v>3.1709678562437462</v>
      </c>
      <c r="P156" s="243">
        <v>1.0946114697899827</v>
      </c>
      <c r="Q156" s="69"/>
      <c r="R156" s="69"/>
      <c r="S156" s="69"/>
      <c r="T156" s="69"/>
      <c r="U156" s="69"/>
      <c r="V156" s="69"/>
      <c r="W156" s="69"/>
      <c r="X156" s="69"/>
      <c r="Y156" s="69"/>
    </row>
    <row r="157" spans="5:42" x14ac:dyDescent="0.25">
      <c r="E157" s="27"/>
      <c r="F157" s="62" t="s">
        <v>250</v>
      </c>
      <c r="G157" s="62" t="s">
        <v>251</v>
      </c>
      <c r="J157" s="69"/>
      <c r="K157" s="69"/>
      <c r="L157" s="69"/>
      <c r="M157" s="69"/>
      <c r="N157" s="243">
        <v>13110.979893027705</v>
      </c>
      <c r="O157" s="243">
        <v>3462.6731949457453</v>
      </c>
      <c r="P157" s="243">
        <v>6065.8460698838717</v>
      </c>
      <c r="Q157" s="69"/>
      <c r="R157" s="69"/>
      <c r="S157" s="69"/>
      <c r="T157" s="69"/>
      <c r="U157" s="69"/>
      <c r="V157" s="69"/>
      <c r="W157" s="69"/>
      <c r="X157" s="69"/>
      <c r="Y157" s="69"/>
    </row>
    <row r="158" spans="5:42" x14ac:dyDescent="0.25">
      <c r="E158" s="27"/>
      <c r="F158" s="62" t="s">
        <v>252</v>
      </c>
      <c r="G158" s="62" t="s">
        <v>251</v>
      </c>
      <c r="J158" s="69"/>
      <c r="K158" s="69"/>
      <c r="L158" s="69"/>
      <c r="M158" s="69"/>
      <c r="N158" s="243">
        <v>35.04089475300367</v>
      </c>
      <c r="O158" s="243">
        <v>0</v>
      </c>
      <c r="P158" s="243">
        <v>0.52379555636514363</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696.77205711741271</v>
      </c>
      <c r="O159" s="245">
        <v>126.72154452905419</v>
      </c>
      <c r="P159" s="245">
        <v>306.26211878926603</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5187.3387978142082</v>
      </c>
      <c r="K161" s="315">
        <v>0</v>
      </c>
      <c r="L161" s="315">
        <v>57.081056466302371</v>
      </c>
      <c r="M161" s="315">
        <v>0</v>
      </c>
      <c r="N161" s="315">
        <v>5.9999999999999991</v>
      </c>
      <c r="O161" s="315">
        <v>0</v>
      </c>
      <c r="P161" s="315">
        <v>4</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4.5432037713919599E-2</v>
      </c>
      <c r="L169" s="246">
        <v>0.18166077971907243</v>
      </c>
      <c r="M169" s="246">
        <v>0.17892270125782259</v>
      </c>
      <c r="N169" s="246">
        <v>0.59398448130918546</v>
      </c>
    </row>
    <row r="170" spans="3:43" x14ac:dyDescent="0.25">
      <c r="E170" s="27"/>
      <c r="F170" s="340" t="s">
        <v>248</v>
      </c>
      <c r="G170" s="340" t="s">
        <v>167</v>
      </c>
      <c r="H170" s="410"/>
      <c r="I170" s="300"/>
      <c r="J170" s="356">
        <v>0</v>
      </c>
      <c r="K170" s="356">
        <f>K169</f>
        <v>4.5432037713919599E-2</v>
      </c>
      <c r="L170" s="356">
        <f t="shared" ref="L170:N171" si="0">L169</f>
        <v>0.18166077971907243</v>
      </c>
      <c r="M170" s="356">
        <f t="shared" si="0"/>
        <v>0.17892270125782259</v>
      </c>
      <c r="N170" s="356">
        <f t="shared" si="0"/>
        <v>0.59398448130918546</v>
      </c>
    </row>
    <row r="171" spans="3:43" x14ac:dyDescent="0.25">
      <c r="E171" s="27"/>
      <c r="F171" s="70" t="s">
        <v>249</v>
      </c>
      <c r="G171" s="70" t="s">
        <v>167</v>
      </c>
      <c r="H171" s="411"/>
      <c r="I171" s="28"/>
      <c r="J171" s="247">
        <v>0</v>
      </c>
      <c r="K171" s="247">
        <f>K170</f>
        <v>4.5432037713919599E-2</v>
      </c>
      <c r="L171" s="247">
        <f t="shared" si="0"/>
        <v>0.18166077971907243</v>
      </c>
      <c r="M171" s="247">
        <f t="shared" si="0"/>
        <v>0.17892270125782259</v>
      </c>
      <c r="N171" s="247">
        <f t="shared" si="0"/>
        <v>0.59398448130918546</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4.5432037713919599E-2</v>
      </c>
      <c r="L174" s="246">
        <v>0.18166077971907243</v>
      </c>
      <c r="M174" s="246">
        <v>0.17892270125782259</v>
      </c>
      <c r="N174" s="246">
        <v>0.59398448130918546</v>
      </c>
    </row>
    <row r="175" spans="3:43" x14ac:dyDescent="0.25">
      <c r="E175" s="27"/>
      <c r="F175" s="340" t="s">
        <v>248</v>
      </c>
      <c r="G175" s="340" t="s">
        <v>167</v>
      </c>
      <c r="H175" s="410"/>
      <c r="I175" s="300"/>
      <c r="J175" s="356">
        <v>0</v>
      </c>
      <c r="K175" s="356">
        <f>K174</f>
        <v>4.5432037713919599E-2</v>
      </c>
      <c r="L175" s="356">
        <f t="shared" ref="L175:L176" si="1">L174</f>
        <v>0.18166077971907243</v>
      </c>
      <c r="M175" s="356">
        <f t="shared" ref="M175:M176" si="2">M174</f>
        <v>0.17892270125782259</v>
      </c>
      <c r="N175" s="356">
        <f t="shared" ref="N175:N176" si="3">N174</f>
        <v>0.59398448130918546</v>
      </c>
    </row>
    <row r="176" spans="3:43" x14ac:dyDescent="0.25">
      <c r="E176" s="27"/>
      <c r="F176" s="70" t="s">
        <v>249</v>
      </c>
      <c r="G176" s="70" t="s">
        <v>167</v>
      </c>
      <c r="H176" s="411"/>
      <c r="I176" s="28"/>
      <c r="J176" s="247">
        <v>0</v>
      </c>
      <c r="K176" s="247">
        <f>K175</f>
        <v>4.5432037713919599E-2</v>
      </c>
      <c r="L176" s="247">
        <f t="shared" si="1"/>
        <v>0.18166077971907243</v>
      </c>
      <c r="M176" s="247">
        <f t="shared" si="2"/>
        <v>0.17892270125782259</v>
      </c>
      <c r="N176" s="247">
        <f t="shared" si="3"/>
        <v>0.59398448130918546</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4.5432037713919599E-2</v>
      </c>
      <c r="L179" s="246">
        <v>0.18166077971907243</v>
      </c>
      <c r="M179" s="246">
        <v>0.17892270125782259</v>
      </c>
      <c r="N179" s="246">
        <v>0.59398448130918546</v>
      </c>
    </row>
    <row r="180" spans="3:43" x14ac:dyDescent="0.25">
      <c r="E180" s="27"/>
      <c r="F180" s="340" t="s">
        <v>248</v>
      </c>
      <c r="G180" s="340" t="s">
        <v>167</v>
      </c>
      <c r="H180" s="410"/>
      <c r="I180" s="300"/>
      <c r="J180" s="356">
        <v>0</v>
      </c>
      <c r="K180" s="356">
        <f>K179</f>
        <v>4.5432037713919599E-2</v>
      </c>
      <c r="L180" s="356">
        <f t="shared" ref="L180:L181" si="4">L179</f>
        <v>0.18166077971907243</v>
      </c>
      <c r="M180" s="356">
        <f t="shared" ref="M180:M181" si="5">M179</f>
        <v>0.17892270125782259</v>
      </c>
      <c r="N180" s="356">
        <f t="shared" ref="N180:N181" si="6">N179</f>
        <v>0.59398448130918546</v>
      </c>
    </row>
    <row r="181" spans="3:43" x14ac:dyDescent="0.25">
      <c r="E181" s="27"/>
      <c r="F181" s="70" t="s">
        <v>249</v>
      </c>
      <c r="G181" s="70" t="s">
        <v>167</v>
      </c>
      <c r="H181" s="411"/>
      <c r="I181" s="28"/>
      <c r="J181" s="247">
        <v>0</v>
      </c>
      <c r="K181" s="247">
        <f>K180</f>
        <v>4.5432037713919599E-2</v>
      </c>
      <c r="L181" s="247">
        <f t="shared" si="4"/>
        <v>0.18166077971907243</v>
      </c>
      <c r="M181" s="247">
        <f t="shared" si="5"/>
        <v>0.17892270125782259</v>
      </c>
      <c r="N181" s="247">
        <f t="shared" si="6"/>
        <v>0.59398448130918546</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K179:N181 J185:Y185 J207:AO207 J193:AO193 J190:Y191 J41:Y48 J135:Y142 J32:Y39 J59:Y66 J50:Y57 J70:Y77 J23:Y30 J126:Y133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S33" sqref="S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2.1999999999999999E-2</v>
      </c>
      <c r="L15" s="248">
        <v>3.1E-2</v>
      </c>
      <c r="M15" s="84"/>
      <c r="N15" s="248">
        <v>7.4999999999999997E-2</v>
      </c>
      <c r="O15" s="84"/>
      <c r="P15" s="67"/>
      <c r="Q15" s="248">
        <v>0.37</v>
      </c>
      <c r="R15" s="56"/>
      <c r="S15" s="56"/>
      <c r="U15" s="53" t="s">
        <v>280</v>
      </c>
    </row>
    <row r="17" spans="3:27" x14ac:dyDescent="0.25">
      <c r="E17" s="23" t="s">
        <v>281</v>
      </c>
      <c r="G17" s="23" t="s">
        <v>167</v>
      </c>
      <c r="H17" s="23"/>
      <c r="I17" s="85"/>
      <c r="J17" s="84"/>
      <c r="K17" s="56"/>
      <c r="L17" s="56"/>
      <c r="M17" s="56"/>
      <c r="N17" s="56"/>
      <c r="O17" s="56"/>
      <c r="P17" s="248">
        <v>0</v>
      </c>
      <c r="Q17" s="56"/>
      <c r="R17" s="56"/>
      <c r="S17" s="56"/>
    </row>
    <row r="19" spans="3:27" x14ac:dyDescent="0.25">
      <c r="E19" s="23" t="s">
        <v>282</v>
      </c>
      <c r="G19" s="23" t="s">
        <v>283</v>
      </c>
      <c r="I19" t="s">
        <v>154</v>
      </c>
      <c r="J19" s="69"/>
      <c r="K19" s="243">
        <v>1</v>
      </c>
      <c r="L19" s="243">
        <v>1.0009999999999999</v>
      </c>
      <c r="M19" s="243">
        <v>1.004</v>
      </c>
      <c r="N19" s="243">
        <v>1.0109999999999999</v>
      </c>
      <c r="O19" s="243">
        <v>1.016</v>
      </c>
      <c r="P19" s="69"/>
      <c r="Q19" s="243">
        <v>1.0329999999999999</v>
      </c>
      <c r="R19" s="243">
        <v>1.046</v>
      </c>
      <c r="S19" s="243">
        <v>1.0609999999999999</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0.1439623856956162</v>
      </c>
      <c r="L21" s="243">
        <f>K21</f>
        <v>0.1439623856956162</v>
      </c>
      <c r="M21" s="243">
        <f t="shared" ref="M21:S21" si="0">L21</f>
        <v>0.1439623856956162</v>
      </c>
      <c r="N21" s="243">
        <f t="shared" si="0"/>
        <v>0.1439623856956162</v>
      </c>
      <c r="O21" s="243">
        <f t="shared" si="0"/>
        <v>0.1439623856956162</v>
      </c>
      <c r="P21" s="243">
        <f t="shared" si="0"/>
        <v>0.1439623856956162</v>
      </c>
      <c r="Q21" s="243">
        <f t="shared" si="0"/>
        <v>0.1439623856956162</v>
      </c>
      <c r="R21" s="243">
        <f t="shared" si="0"/>
        <v>0.1439623856956162</v>
      </c>
      <c r="S21" s="243">
        <f t="shared" si="0"/>
        <v>0.1439623856956162</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0.81</v>
      </c>
      <c r="P26" s="246">
        <v>0</v>
      </c>
      <c r="Q26" s="246">
        <v>0.81</v>
      </c>
      <c r="R26" s="246">
        <v>0.95</v>
      </c>
      <c r="S26" s="246">
        <v>0.95</v>
      </c>
    </row>
    <row r="27" spans="3:27" x14ac:dyDescent="0.25">
      <c r="F27" s="23" t="s">
        <v>185</v>
      </c>
      <c r="G27" s="23" t="s">
        <v>167</v>
      </c>
      <c r="J27" s="56"/>
      <c r="K27" s="56"/>
      <c r="L27" s="241">
        <v>0</v>
      </c>
      <c r="M27" s="241">
        <v>0</v>
      </c>
      <c r="N27" s="241">
        <v>0</v>
      </c>
      <c r="O27" s="241">
        <v>0.81</v>
      </c>
      <c r="P27" s="241">
        <v>0</v>
      </c>
      <c r="Q27" s="241">
        <v>0.81</v>
      </c>
      <c r="R27" s="241">
        <v>0.95</v>
      </c>
      <c r="S27" s="60"/>
    </row>
    <row r="28" spans="3:27" x14ac:dyDescent="0.25">
      <c r="F28" s="23" t="s">
        <v>184</v>
      </c>
      <c r="G28" s="23" t="s">
        <v>167</v>
      </c>
      <c r="J28" s="56"/>
      <c r="K28" s="56"/>
      <c r="L28" s="241">
        <v>0</v>
      </c>
      <c r="M28" s="241">
        <v>0.67</v>
      </c>
      <c r="N28" s="241">
        <v>0.67</v>
      </c>
      <c r="O28" s="241">
        <v>1</v>
      </c>
      <c r="P28" s="241">
        <v>0</v>
      </c>
      <c r="Q28" s="241">
        <v>1</v>
      </c>
      <c r="R28" s="60"/>
      <c r="S28" s="60"/>
    </row>
    <row r="29" spans="3:27" x14ac:dyDescent="0.25">
      <c r="F29" s="57" t="s">
        <v>183</v>
      </c>
      <c r="G29" s="57" t="s">
        <v>167</v>
      </c>
      <c r="H29" s="28"/>
      <c r="I29" s="28"/>
      <c r="J29" s="58"/>
      <c r="K29" s="58"/>
      <c r="L29" s="247">
        <v>0</v>
      </c>
      <c r="M29" s="247">
        <v>0.67</v>
      </c>
      <c r="N29" s="247">
        <v>0.67</v>
      </c>
      <c r="O29" s="247">
        <v>1</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122076724.48885436</v>
      </c>
      <c r="M33" s="243">
        <v>17353119.681532174</v>
      </c>
      <c r="N33" s="243">
        <v>50407066.403337307</v>
      </c>
      <c r="O33" s="243">
        <v>43921658.807969481</v>
      </c>
      <c r="P33" s="243">
        <v>0</v>
      </c>
      <c r="Q33" s="243">
        <v>186716582.76962849</v>
      </c>
      <c r="R33" s="243">
        <v>72960091.264788762</v>
      </c>
      <c r="S33" s="243">
        <v>189304079.10005498</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0.94699051516559385</v>
      </c>
      <c r="L40" s="246">
        <v>0.90495686714505086</v>
      </c>
      <c r="M40" s="246">
        <v>0.90495686714505086</v>
      </c>
      <c r="N40" s="246">
        <v>0.65816113220102024</v>
      </c>
      <c r="O40" s="246">
        <v>0.65816113220102024</v>
      </c>
      <c r="P40" s="246">
        <v>0.90495686714505086</v>
      </c>
      <c r="Q40" s="246">
        <v>0.65816113220102024</v>
      </c>
      <c r="R40" s="246">
        <v>0.65816113220102024</v>
      </c>
      <c r="S40" s="246">
        <v>0.65816113220102024</v>
      </c>
    </row>
    <row r="41" spans="2:27" x14ac:dyDescent="0.25">
      <c r="F41" t="s">
        <v>295</v>
      </c>
      <c r="G41" s="62" t="s">
        <v>167</v>
      </c>
      <c r="J41" s="56"/>
      <c r="K41" s="241">
        <v>5.3009484834406179E-2</v>
      </c>
      <c r="L41" s="241">
        <v>9.3310964602442634E-2</v>
      </c>
      <c r="M41" s="241">
        <v>9.3310964602442634E-2</v>
      </c>
      <c r="N41" s="241">
        <v>0.3104063106747888</v>
      </c>
      <c r="O41" s="241">
        <v>0.3104063106747888</v>
      </c>
      <c r="P41" s="241">
        <v>9.3310964602442634E-2</v>
      </c>
      <c r="Q41" s="241">
        <v>0.3104063106747888</v>
      </c>
      <c r="R41" s="241">
        <v>0.3104063106747888</v>
      </c>
      <c r="S41" s="241">
        <v>0.3104063106747888</v>
      </c>
    </row>
    <row r="42" spans="2:27" x14ac:dyDescent="0.25">
      <c r="F42" s="28" t="s">
        <v>257</v>
      </c>
      <c r="G42" s="70" t="s">
        <v>167</v>
      </c>
      <c r="H42" s="28"/>
      <c r="I42" s="28"/>
      <c r="J42" s="58"/>
      <c r="K42" s="247">
        <v>0</v>
      </c>
      <c r="L42" s="247">
        <v>1.7321682525065487E-3</v>
      </c>
      <c r="M42" s="247">
        <v>1.7321682525065487E-3</v>
      </c>
      <c r="N42" s="247">
        <v>3.1432557124191005E-2</v>
      </c>
      <c r="O42" s="247">
        <v>3.1432557124191005E-2</v>
      </c>
      <c r="P42" s="247">
        <v>1.7321682525065487E-3</v>
      </c>
      <c r="Q42" s="247">
        <v>3.1432557124191005E-2</v>
      </c>
      <c r="R42" s="247">
        <v>3.1432557124191005E-2</v>
      </c>
      <c r="S42" s="247">
        <v>3.1432557124191005E-2</v>
      </c>
    </row>
    <row r="43" spans="2:27" x14ac:dyDescent="0.25">
      <c r="F43" s="28" t="s">
        <v>296</v>
      </c>
      <c r="G43" s="70" t="s">
        <v>167</v>
      </c>
      <c r="H43" s="28"/>
      <c r="I43" s="28"/>
      <c r="J43" s="58"/>
      <c r="K43" s="247">
        <v>0.94699051516559385</v>
      </c>
      <c r="L43" s="247">
        <v>0.85007154354192072</v>
      </c>
      <c r="M43" s="247">
        <v>0.85007154354192072</v>
      </c>
      <c r="N43" s="247">
        <v>0.57517078309778957</v>
      </c>
      <c r="O43" s="247">
        <v>0.57517078309778957</v>
      </c>
      <c r="P43" s="247">
        <v>0.85007154354192072</v>
      </c>
      <c r="Q43" s="247">
        <v>0.57517078309778957</v>
      </c>
      <c r="R43" s="247">
        <v>0.57517078309778957</v>
      </c>
      <c r="S43" s="247">
        <v>0.57517078309778957</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Q15 K15:L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57" activePane="bottomLeft" state="frozen"/>
      <selection pane="bottomLeft" activeCell="H30" sqref="H30:H33"/>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154</v>
      </c>
    </row>
    <row r="17" spans="3:27" x14ac:dyDescent="0.25">
      <c r="E17" s="23" t="s">
        <v>305</v>
      </c>
      <c r="F17" s="23"/>
      <c r="G17" s="12" t="s">
        <v>304</v>
      </c>
      <c r="H17" s="243">
        <v>3804</v>
      </c>
    </row>
    <row r="18" spans="3:27" x14ac:dyDescent="0.25">
      <c r="E18" s="57" t="s">
        <v>257</v>
      </c>
      <c r="F18" s="57"/>
      <c r="G18" s="76" t="s">
        <v>304</v>
      </c>
      <c r="H18" s="245">
        <v>4826</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520</v>
      </c>
    </row>
    <row r="22" spans="3:27" x14ac:dyDescent="0.25">
      <c r="E22" t="s">
        <v>295</v>
      </c>
      <c r="G22" s="12" t="s">
        <v>304</v>
      </c>
      <c r="H22" s="243">
        <v>3438</v>
      </c>
    </row>
    <row r="23" spans="3:27" x14ac:dyDescent="0.25">
      <c r="E23" s="28" t="s">
        <v>257</v>
      </c>
      <c r="F23" s="28"/>
      <c r="G23" s="76" t="s">
        <v>304</v>
      </c>
      <c r="H23" s="245">
        <v>4826</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0.37808751451758293</v>
      </c>
      <c r="J30" s="470">
        <v>-6.5235594703949573E-11</v>
      </c>
    </row>
    <row r="31" spans="3:27" x14ac:dyDescent="0.25">
      <c r="E31" s="23" t="s">
        <v>177</v>
      </c>
      <c r="G31" s="62" t="s">
        <v>167</v>
      </c>
      <c r="H31" s="241">
        <v>0.57720921308852935</v>
      </c>
      <c r="J31" s="470">
        <v>-1.1025991231150556E-10</v>
      </c>
    </row>
    <row r="32" spans="3:27" x14ac:dyDescent="0.25">
      <c r="E32" s="23" t="s">
        <v>178</v>
      </c>
      <c r="G32" s="62" t="s">
        <v>167</v>
      </c>
      <c r="H32" s="241">
        <v>0.30335805327877996</v>
      </c>
      <c r="J32" s="470">
        <v>-1.0453948817712444E-10</v>
      </c>
    </row>
    <row r="33" spans="3:27" x14ac:dyDescent="0.25">
      <c r="E33" s="57" t="s">
        <v>179</v>
      </c>
      <c r="F33" s="28"/>
      <c r="G33" s="70" t="s">
        <v>167</v>
      </c>
      <c r="H33" s="247">
        <v>0.17388654111148427</v>
      </c>
      <c r="J33" s="470">
        <v>-7.8507755851831007E-11</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346662900.19426906</v>
      </c>
    </row>
    <row r="41" spans="3:27" x14ac:dyDescent="0.25">
      <c r="E41" t="s">
        <v>312</v>
      </c>
      <c r="G41" t="s">
        <v>277</v>
      </c>
      <c r="H41" s="243">
        <v>-175286.76717938</v>
      </c>
    </row>
    <row r="42" spans="3:27" x14ac:dyDescent="0.25">
      <c r="E42" t="s">
        <v>313</v>
      </c>
      <c r="G42" t="s">
        <v>277</v>
      </c>
      <c r="H42" s="243">
        <v>4493033.3994815378</v>
      </c>
    </row>
    <row r="43" spans="3:27" x14ac:dyDescent="0.25">
      <c r="E43" s="28" t="s">
        <v>314</v>
      </c>
      <c r="F43" s="28"/>
      <c r="G43" s="28" t="s">
        <v>283</v>
      </c>
      <c r="H43" s="245">
        <v>1.1266442534942276</v>
      </c>
    </row>
    <row r="44" spans="3:27" x14ac:dyDescent="0.25">
      <c r="E44" t="s">
        <v>315</v>
      </c>
      <c r="G44" t="s">
        <v>277</v>
      </c>
      <c r="H44" s="88">
        <f>SUM(H40:H42)</f>
        <v>350980646.82657123</v>
      </c>
    </row>
    <row r="45" spans="3:27" x14ac:dyDescent="0.25">
      <c r="E45" t="s">
        <v>316</v>
      </c>
      <c r="G45" t="s">
        <v>277</v>
      </c>
      <c r="H45" s="88">
        <f>H44 * (H43 - 1)</f>
        <v>44449682.008272253</v>
      </c>
    </row>
    <row r="46" spans="3:27" x14ac:dyDescent="0.25">
      <c r="H46" s="79"/>
    </row>
    <row r="47" spans="3:27" x14ac:dyDescent="0.25">
      <c r="E47" t="s">
        <v>317</v>
      </c>
      <c r="G47" t="s">
        <v>277</v>
      </c>
      <c r="H47" s="243">
        <v>544012.86263202759</v>
      </c>
    </row>
    <row r="48" spans="3:27" x14ac:dyDescent="0.25">
      <c r="E48" t="s">
        <v>318</v>
      </c>
      <c r="G48" t="s">
        <v>277</v>
      </c>
      <c r="H48" s="243">
        <v>-6511386.1273399414</v>
      </c>
    </row>
    <row r="49" spans="1:8" x14ac:dyDescent="0.25">
      <c r="E49" t="s">
        <v>319</v>
      </c>
      <c r="G49" t="s">
        <v>277</v>
      </c>
      <c r="H49" s="243">
        <v>-6362166.2184497202</v>
      </c>
    </row>
    <row r="50" spans="1:8" x14ac:dyDescent="0.25">
      <c r="E50" t="s">
        <v>320</v>
      </c>
      <c r="G50" t="s">
        <v>277</v>
      </c>
      <c r="H50" s="243">
        <v>2451608.9600456934</v>
      </c>
    </row>
    <row r="51" spans="1:8" x14ac:dyDescent="0.25">
      <c r="E51" t="s">
        <v>321</v>
      </c>
      <c r="G51" t="s">
        <v>277</v>
      </c>
      <c r="H51" s="243">
        <v>265140.78382997308</v>
      </c>
    </row>
    <row r="52" spans="1:8" x14ac:dyDescent="0.25">
      <c r="E52" t="s">
        <v>322</v>
      </c>
      <c r="G52" t="s">
        <v>277</v>
      </c>
      <c r="H52" s="243">
        <v>47953.493424163666</v>
      </c>
    </row>
    <row r="53" spans="1:8" x14ac:dyDescent="0.25">
      <c r="E53" t="s">
        <v>871</v>
      </c>
      <c r="G53" t="s">
        <v>277</v>
      </c>
      <c r="H53" s="243">
        <v>584743.57634418039</v>
      </c>
    </row>
    <row r="54" spans="1:8" x14ac:dyDescent="0.25">
      <c r="E54" t="s">
        <v>872</v>
      </c>
      <c r="G54" t="s">
        <v>277</v>
      </c>
      <c r="H54" s="243">
        <v>1692731.945365913</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-7287360.7241477091</v>
      </c>
    </row>
    <row r="58" spans="1:8" x14ac:dyDescent="0.25">
      <c r="H58" s="79"/>
    </row>
    <row r="59" spans="1:8" x14ac:dyDescent="0.25">
      <c r="E59" t="s">
        <v>325</v>
      </c>
      <c r="G59" t="s">
        <v>277</v>
      </c>
      <c r="H59" s="243">
        <v>5105765.6768025607</v>
      </c>
    </row>
    <row r="60" spans="1:8" x14ac:dyDescent="0.25">
      <c r="E60" t="s">
        <v>326</v>
      </c>
      <c r="G60" t="s">
        <v>277</v>
      </c>
      <c r="H60" s="243">
        <v>3330022.4145543915</v>
      </c>
    </row>
    <row r="61" spans="1:8" x14ac:dyDescent="0.25">
      <c r="E61" t="s">
        <v>327</v>
      </c>
      <c r="G61" t="s">
        <v>277</v>
      </c>
      <c r="H61" s="243">
        <v>0</v>
      </c>
    </row>
    <row r="62" spans="1:8" x14ac:dyDescent="0.25">
      <c r="E62" t="s">
        <v>328</v>
      </c>
      <c r="G62" t="s">
        <v>277</v>
      </c>
      <c r="H62" s="243">
        <v>1223646.929974254</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9659435.021331206</v>
      </c>
    </row>
    <row r="71" spans="5:8" x14ac:dyDescent="0.25">
      <c r="H71" s="79"/>
    </row>
    <row r="72" spans="5:8" x14ac:dyDescent="0.25">
      <c r="E72" s="28" t="s">
        <v>337</v>
      </c>
      <c r="F72" s="28"/>
      <c r="G72" s="28" t="s">
        <v>277</v>
      </c>
      <c r="H72" s="245">
        <v>-22079338.196390186</v>
      </c>
    </row>
    <row r="73" spans="5:8" x14ac:dyDescent="0.25">
      <c r="E73" t="s">
        <v>338</v>
      </c>
      <c r="G73" t="s">
        <v>277</v>
      </c>
      <c r="H73" s="88">
        <f>H72 + H70 + H57 + H45 + H44</f>
        <v>375723064.93563676</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375723064.93563676</v>
      </c>
    </row>
    <row r="82" spans="3:27" x14ac:dyDescent="0.25">
      <c r="H82" s="79"/>
    </row>
    <row r="83" spans="3:27" x14ac:dyDescent="0.25">
      <c r="E83" t="s">
        <v>346</v>
      </c>
      <c r="G83" t="s">
        <v>277</v>
      </c>
      <c r="H83" s="243">
        <v>5941628.8313883953</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5941628.8313883953</v>
      </c>
    </row>
    <row r="88" spans="3:27" x14ac:dyDescent="0.25">
      <c r="E88" s="19" t="s">
        <v>351</v>
      </c>
      <c r="F88" s="19"/>
      <c r="G88" s="19" t="s">
        <v>277</v>
      </c>
      <c r="H88" s="91">
        <f>H81-H87</f>
        <v>369781436.10424834</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6929425.4811162464</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47159766.48442129</v>
      </c>
    </row>
    <row r="104" spans="2:27" x14ac:dyDescent="0.25">
      <c r="F104" s="23" t="s">
        <v>360</v>
      </c>
      <c r="G104" t="s">
        <v>356</v>
      </c>
      <c r="H104" s="243">
        <v>157644795.85477698</v>
      </c>
      <c r="R104" s="78"/>
      <c r="S104" s="78"/>
    </row>
    <row r="105" spans="2:27" x14ac:dyDescent="0.25">
      <c r="F105" s="57" t="s">
        <v>361</v>
      </c>
      <c r="G105" s="28" t="s">
        <v>356</v>
      </c>
      <c r="H105" s="245">
        <v>21287715.704960003</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2021-12-21T09:48:59Z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