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22935" yWindow="-4410" windowWidth="30930" windowHeight="1689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D118" i="21" l="1"/>
  <c r="AX24" i="15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0" i="15" l="1"/>
  <c r="H109" i="15"/>
  <c r="H112" i="15"/>
  <c r="H111" i="15"/>
  <c r="H114" i="15" l="1"/>
  <c r="H116" i="15" l="1"/>
  <c r="H118" i="15" s="1"/>
  <c r="H120" i="15" s="1"/>
  <c r="H49" i="20"/>
  <c r="H124" i="15"/>
  <c r="H131" i="15" s="1"/>
  <c r="H133" i="15" s="1"/>
  <c r="H134" i="15" s="1"/>
  <c r="N55" i="20" l="1"/>
  <c r="N58" i="20" s="1"/>
  <c r="H59" i="20" s="1"/>
  <c r="H60" i="20" s="1"/>
  <c r="N56" i="20"/>
  <c r="H139" i="15"/>
  <c r="H83" i="21" s="1"/>
  <c r="H137" i="15"/>
  <c r="H140" i="15"/>
  <c r="H84" i="21" s="1"/>
  <c r="H141" i="15"/>
  <c r="H85" i="21" s="1"/>
  <c r="H138" i="15"/>
  <c r="H82" i="21" s="1"/>
  <c r="AH99" i="21" l="1"/>
  <c r="AH138" i="21" s="1"/>
  <c r="AH30" i="38" s="1"/>
  <c r="X99" i="21"/>
  <c r="X138" i="21" s="1"/>
  <c r="X30" i="38" s="1"/>
  <c r="V99" i="21"/>
  <c r="V138" i="21" s="1"/>
  <c r="V30" i="38" s="1"/>
  <c r="P99" i="21"/>
  <c r="P138" i="21" s="1"/>
  <c r="P30" i="38" s="1"/>
  <c r="AE99" i="21"/>
  <c r="AE138" i="21" s="1"/>
  <c r="AE30" i="38" s="1"/>
  <c r="U99" i="21"/>
  <c r="U138" i="21" s="1"/>
  <c r="U30" i="38" s="1"/>
  <c r="AN99" i="21"/>
  <c r="AN138" i="21" s="1"/>
  <c r="AN30" i="38" s="1"/>
  <c r="AQ99" i="21"/>
  <c r="AQ138" i="21" s="1"/>
  <c r="AQ30" i="38" s="1"/>
  <c r="R99" i="21"/>
  <c r="R138" i="21" s="1"/>
  <c r="R30" i="38" s="1"/>
  <c r="Q99" i="21"/>
  <c r="Q138" i="21" s="1"/>
  <c r="Q30" i="38" s="1"/>
  <c r="AC99" i="21"/>
  <c r="AC138" i="21" s="1"/>
  <c r="AC30" i="38" s="1"/>
  <c r="J99" i="21"/>
  <c r="J138" i="21" s="1"/>
  <c r="J30" i="38" s="1"/>
  <c r="Y99" i="21"/>
  <c r="Y138" i="21" s="1"/>
  <c r="Y30" i="38" s="1"/>
  <c r="AG99" i="21"/>
  <c r="AG138" i="21" s="1"/>
  <c r="AG30" i="38" s="1"/>
  <c r="AO99" i="21"/>
  <c r="AO138" i="21" s="1"/>
  <c r="AO30" i="38" s="1"/>
  <c r="N99" i="21"/>
  <c r="N138" i="21" s="1"/>
  <c r="N30" i="38" s="1"/>
  <c r="AF99" i="21"/>
  <c r="AF138" i="21" s="1"/>
  <c r="AF30" i="38" s="1"/>
  <c r="AP99" i="21"/>
  <c r="AP138" i="21" s="1"/>
  <c r="AP30" i="38" s="1"/>
  <c r="L99" i="21"/>
  <c r="L138" i="21" s="1"/>
  <c r="L30" i="38" s="1"/>
  <c r="AK99" i="21"/>
  <c r="AK138" i="21" s="1"/>
  <c r="AK30" i="38" s="1"/>
  <c r="S99" i="21"/>
  <c r="S138" i="21" s="1"/>
  <c r="S30" i="38" s="1"/>
  <c r="T99" i="21"/>
  <c r="T138" i="21" s="1"/>
  <c r="T30" i="38" s="1"/>
  <c r="AM99" i="21"/>
  <c r="AM138" i="21" s="1"/>
  <c r="AM30" i="38" s="1"/>
  <c r="O99" i="21"/>
  <c r="O138" i="21" s="1"/>
  <c r="O30" i="38" s="1"/>
  <c r="Z99" i="21"/>
  <c r="Z138" i="21" s="1"/>
  <c r="Z30" i="38" s="1"/>
  <c r="K99" i="21"/>
  <c r="K138" i="21" s="1"/>
  <c r="K30" i="38" s="1"/>
  <c r="W99" i="21"/>
  <c r="W138" i="21" s="1"/>
  <c r="W30" i="38" s="1"/>
  <c r="AI99" i="21"/>
  <c r="AI138" i="21" s="1"/>
  <c r="AI30" i="38" s="1"/>
  <c r="AL99" i="21"/>
  <c r="AL138" i="21" s="1"/>
  <c r="AL30" i="38" s="1"/>
  <c r="AD99" i="21"/>
  <c r="AD138" i="21" s="1"/>
  <c r="AD30" i="38" s="1"/>
  <c r="AA99" i="21"/>
  <c r="AA138" i="21" s="1"/>
  <c r="AA30" i="38" s="1"/>
  <c r="AB99" i="21"/>
  <c r="AB138" i="21" s="1"/>
  <c r="AB30" i="38" s="1"/>
  <c r="AJ99" i="21"/>
  <c r="AJ138" i="21" s="1"/>
  <c r="AJ30" i="38" s="1"/>
  <c r="M99" i="21"/>
  <c r="M138" i="21" s="1"/>
  <c r="M30" i="38" s="1"/>
  <c r="K62" i="20"/>
  <c r="K45" i="22" s="1"/>
  <c r="M62" i="20"/>
  <c r="M45" i="22" s="1"/>
  <c r="N62" i="20"/>
  <c r="N45" i="22" s="1"/>
  <c r="L62" i="20"/>
  <c r="L45" i="22" s="1"/>
  <c r="J62" i="20"/>
  <c r="AP98" i="21"/>
  <c r="AP137" i="21" s="1"/>
  <c r="W98" i="21"/>
  <c r="W137" i="21" s="1"/>
  <c r="AG98" i="21"/>
  <c r="AG137" i="21" s="1"/>
  <c r="R98" i="21"/>
  <c r="R137" i="21" s="1"/>
  <c r="Q98" i="21"/>
  <c r="Q137" i="21" s="1"/>
  <c r="AF98" i="21"/>
  <c r="AF137" i="21" s="1"/>
  <c r="U98" i="21"/>
  <c r="U137" i="21" s="1"/>
  <c r="AL98" i="21"/>
  <c r="AL137" i="21" s="1"/>
  <c r="Z98" i="21"/>
  <c r="Z137" i="21" s="1"/>
  <c r="S98" i="21"/>
  <c r="S137" i="21" s="1"/>
  <c r="AM98" i="21"/>
  <c r="AM137" i="21" s="1"/>
  <c r="AH98" i="21"/>
  <c r="AH137" i="21" s="1"/>
  <c r="J98" i="21"/>
  <c r="J137" i="21" s="1"/>
  <c r="K98" i="21"/>
  <c r="K137" i="21" s="1"/>
  <c r="AE98" i="21"/>
  <c r="AE137" i="21" s="1"/>
  <c r="AJ98" i="21"/>
  <c r="AJ137" i="21" s="1"/>
  <c r="T98" i="21"/>
  <c r="T137" i="21" s="1"/>
  <c r="O98" i="21"/>
  <c r="O137" i="21" s="1"/>
  <c r="Y98" i="21"/>
  <c r="Y137" i="21" s="1"/>
  <c r="N98" i="21"/>
  <c r="N137" i="21" s="1"/>
  <c r="V98" i="21"/>
  <c r="V137" i="21" s="1"/>
  <c r="M98" i="21"/>
  <c r="M137" i="21" s="1"/>
  <c r="AA98" i="21"/>
  <c r="AA137" i="21" s="1"/>
  <c r="AB98" i="21"/>
  <c r="AB137" i="21" s="1"/>
  <c r="AI98" i="21"/>
  <c r="AI137" i="21" s="1"/>
  <c r="AK98" i="21"/>
  <c r="AK137" i="21" s="1"/>
  <c r="X98" i="21"/>
  <c r="X137" i="21" s="1"/>
  <c r="AO98" i="21"/>
  <c r="AO137" i="21" s="1"/>
  <c r="AQ98" i="21"/>
  <c r="AQ137" i="21" s="1"/>
  <c r="AN98" i="21"/>
  <c r="AN137" i="21" s="1"/>
  <c r="AC98" i="21"/>
  <c r="AC137" i="21" s="1"/>
  <c r="L98" i="21"/>
  <c r="L137" i="21" s="1"/>
  <c r="P98" i="21"/>
  <c r="P137" i="21" s="1"/>
  <c r="AD98" i="21"/>
  <c r="AD137" i="21" s="1"/>
  <c r="U101" i="21"/>
  <c r="U140" i="21" s="1"/>
  <c r="U32" i="38" s="1"/>
  <c r="AF101" i="21"/>
  <c r="AF140" i="21" s="1"/>
  <c r="AF32" i="38" s="1"/>
  <c r="AK101" i="21"/>
  <c r="AK140" i="21" s="1"/>
  <c r="AK32" i="38" s="1"/>
  <c r="W101" i="21"/>
  <c r="W140" i="21" s="1"/>
  <c r="W32" i="38" s="1"/>
  <c r="Q101" i="21"/>
  <c r="Q140" i="21" s="1"/>
  <c r="Q32" i="38" s="1"/>
  <c r="AD101" i="21"/>
  <c r="AD140" i="21" s="1"/>
  <c r="AD32" i="38" s="1"/>
  <c r="AI101" i="21"/>
  <c r="AI140" i="21" s="1"/>
  <c r="AI32" i="38" s="1"/>
  <c r="AB101" i="21"/>
  <c r="AB140" i="21" s="1"/>
  <c r="AB32" i="38" s="1"/>
  <c r="Z101" i="21"/>
  <c r="Z140" i="21" s="1"/>
  <c r="Z32" i="38" s="1"/>
  <c r="AJ101" i="21"/>
  <c r="AJ140" i="21" s="1"/>
  <c r="AJ32" i="38" s="1"/>
  <c r="AM101" i="21"/>
  <c r="AM140" i="21" s="1"/>
  <c r="AM32" i="38" s="1"/>
  <c r="K101" i="21"/>
  <c r="K140" i="21" s="1"/>
  <c r="K32" i="38" s="1"/>
  <c r="R101" i="21"/>
  <c r="R140" i="21" s="1"/>
  <c r="R32" i="38" s="1"/>
  <c r="AH101" i="21"/>
  <c r="AH140" i="21" s="1"/>
  <c r="AH32" i="38" s="1"/>
  <c r="AC101" i="21"/>
  <c r="AC140" i="21" s="1"/>
  <c r="AC32" i="38" s="1"/>
  <c r="AL101" i="21"/>
  <c r="AL140" i="21" s="1"/>
  <c r="AL32" i="38" s="1"/>
  <c r="S101" i="21"/>
  <c r="S140" i="21" s="1"/>
  <c r="S32" i="38" s="1"/>
  <c r="M101" i="21"/>
  <c r="M140" i="21" s="1"/>
  <c r="M32" i="38" s="1"/>
  <c r="AQ101" i="21"/>
  <c r="AQ140" i="21" s="1"/>
  <c r="AQ32" i="38" s="1"/>
  <c r="AN101" i="21"/>
  <c r="AN140" i="21" s="1"/>
  <c r="AN32" i="38" s="1"/>
  <c r="P101" i="21"/>
  <c r="P140" i="21" s="1"/>
  <c r="P32" i="38" s="1"/>
  <c r="Y101" i="21"/>
  <c r="Y140" i="21" s="1"/>
  <c r="Y32" i="38" s="1"/>
  <c r="AP101" i="21"/>
  <c r="AP140" i="21" s="1"/>
  <c r="AP32" i="38" s="1"/>
  <c r="AO101" i="21"/>
  <c r="AO140" i="21" s="1"/>
  <c r="AO32" i="38" s="1"/>
  <c r="AG101" i="21"/>
  <c r="AG140" i="21" s="1"/>
  <c r="AG32" i="38" s="1"/>
  <c r="N101" i="21"/>
  <c r="N140" i="21" s="1"/>
  <c r="N32" i="38" s="1"/>
  <c r="AE101" i="21"/>
  <c r="AE140" i="21" s="1"/>
  <c r="AE32" i="38" s="1"/>
  <c r="V101" i="21"/>
  <c r="V140" i="21" s="1"/>
  <c r="V32" i="38" s="1"/>
  <c r="J101" i="21"/>
  <c r="J140" i="21" s="1"/>
  <c r="J32" i="38" s="1"/>
  <c r="T101" i="21"/>
  <c r="T140" i="21" s="1"/>
  <c r="T32" i="38" s="1"/>
  <c r="O101" i="21"/>
  <c r="O140" i="21" s="1"/>
  <c r="O32" i="38" s="1"/>
  <c r="X101" i="21"/>
  <c r="X140" i="21" s="1"/>
  <c r="X32" i="38" s="1"/>
  <c r="AA101" i="21"/>
  <c r="AA140" i="21" s="1"/>
  <c r="AA32" i="38" s="1"/>
  <c r="L101" i="21"/>
  <c r="L140" i="21" s="1"/>
  <c r="L32" i="38" s="1"/>
  <c r="Z100" i="21"/>
  <c r="Z139" i="21" s="1"/>
  <c r="P100" i="21"/>
  <c r="P139" i="21" s="1"/>
  <c r="AF100" i="21"/>
  <c r="AF139" i="21" s="1"/>
  <c r="AQ100" i="21"/>
  <c r="AQ139" i="21" s="1"/>
  <c r="Q100" i="21"/>
  <c r="Q139" i="21" s="1"/>
  <c r="N100" i="21"/>
  <c r="N139" i="21" s="1"/>
  <c r="V100" i="21"/>
  <c r="V139" i="21" s="1"/>
  <c r="AM100" i="21"/>
  <c r="AM139" i="21" s="1"/>
  <c r="AG100" i="21"/>
  <c r="AG139" i="21" s="1"/>
  <c r="R100" i="21"/>
  <c r="R139" i="21" s="1"/>
  <c r="U100" i="21"/>
  <c r="U139" i="21" s="1"/>
  <c r="S100" i="21"/>
  <c r="S139" i="21" s="1"/>
  <c r="AO100" i="21"/>
  <c r="AO139" i="21" s="1"/>
  <c r="AL100" i="21"/>
  <c r="AL139" i="21" s="1"/>
  <c r="AI100" i="21"/>
  <c r="AI139" i="21" s="1"/>
  <c r="X100" i="21"/>
  <c r="X139" i="21" s="1"/>
  <c r="AP100" i="21"/>
  <c r="AP139" i="21" s="1"/>
  <c r="W100" i="21"/>
  <c r="W139" i="21" s="1"/>
  <c r="AB100" i="21"/>
  <c r="AB139" i="21" s="1"/>
  <c r="AD100" i="21"/>
  <c r="AD139" i="21" s="1"/>
  <c r="L100" i="21"/>
  <c r="L139" i="21" s="1"/>
  <c r="Y100" i="21"/>
  <c r="Y139" i="21" s="1"/>
  <c r="J100" i="21"/>
  <c r="J139" i="21" s="1"/>
  <c r="T100" i="21"/>
  <c r="T139" i="21" s="1"/>
  <c r="AK100" i="21"/>
  <c r="AK139" i="21" s="1"/>
  <c r="AE100" i="21"/>
  <c r="AE139" i="21" s="1"/>
  <c r="M100" i="21"/>
  <c r="M139" i="21" s="1"/>
  <c r="AH100" i="21"/>
  <c r="AH139" i="21" s="1"/>
  <c r="AA100" i="21"/>
  <c r="AA139" i="21" s="1"/>
  <c r="AJ100" i="21"/>
  <c r="AJ139" i="21" s="1"/>
  <c r="K100" i="21"/>
  <c r="K139" i="21" s="1"/>
  <c r="AC100" i="21"/>
  <c r="AC139" i="21" s="1"/>
  <c r="O100" i="21"/>
  <c r="O139" i="21" s="1"/>
  <c r="AN100" i="21"/>
  <c r="AN139" i="21" s="1"/>
  <c r="H81" i="21"/>
  <c r="H143" i="15"/>
  <c r="H147" i="15" s="1"/>
  <c r="O31" i="38" l="1"/>
  <c r="O22" i="39"/>
  <c r="O28" i="39" s="1"/>
  <c r="M31" i="38"/>
  <c r="M22" i="39"/>
  <c r="M28" i="39" s="1"/>
  <c r="L31" i="38"/>
  <c r="L22" i="39"/>
  <c r="L28" i="39" s="1"/>
  <c r="AI22" i="39"/>
  <c r="AI28" i="39" s="1"/>
  <c r="AI31" i="38"/>
  <c r="AG22" i="39"/>
  <c r="AG28" i="39" s="1"/>
  <c r="AG31" i="38"/>
  <c r="AF22" i="39"/>
  <c r="AF28" i="39" s="1"/>
  <c r="AF31" i="38"/>
  <c r="L29" i="38"/>
  <c r="L24" i="39"/>
  <c r="L30" i="39" s="1"/>
  <c r="AK24" i="39"/>
  <c r="AK30" i="39" s="1"/>
  <c r="AK29" i="38"/>
  <c r="N24" i="39"/>
  <c r="N30" i="39" s="1"/>
  <c r="N29" i="38"/>
  <c r="K29" i="38"/>
  <c r="K24" i="39"/>
  <c r="K30" i="39" s="1"/>
  <c r="AL24" i="39"/>
  <c r="AL30" i="39" s="1"/>
  <c r="AL29" i="38"/>
  <c r="W24" i="39"/>
  <c r="W30" i="39" s="1"/>
  <c r="W29" i="38"/>
  <c r="H34" i="33"/>
  <c r="A4" i="15"/>
  <c r="AC31" i="38"/>
  <c r="AC22" i="39"/>
  <c r="AC28" i="39" s="1"/>
  <c r="AE31" i="38"/>
  <c r="AE22" i="39"/>
  <c r="AE28" i="39" s="1"/>
  <c r="AD22" i="39"/>
  <c r="AD28" i="39" s="1"/>
  <c r="AD31" i="38"/>
  <c r="AL22" i="39"/>
  <c r="AL28" i="39" s="1"/>
  <c r="AL31" i="38"/>
  <c r="AM31" i="38"/>
  <c r="AM22" i="39"/>
  <c r="AM28" i="39" s="1"/>
  <c r="P31" i="38"/>
  <c r="P22" i="39"/>
  <c r="P28" i="39" s="1"/>
  <c r="AC29" i="38"/>
  <c r="AC24" i="39"/>
  <c r="AC30" i="39" s="1"/>
  <c r="AI29" i="38"/>
  <c r="AI24" i="39"/>
  <c r="AI30" i="39" s="1"/>
  <c r="Y24" i="39"/>
  <c r="Y30" i="39" s="1"/>
  <c r="Y29" i="38"/>
  <c r="J24" i="39"/>
  <c r="J30" i="39" s="1"/>
  <c r="J29" i="38"/>
  <c r="U24" i="39"/>
  <c r="U30" i="39" s="1"/>
  <c r="U29" i="38"/>
  <c r="AP29" i="38"/>
  <c r="AP24" i="39"/>
  <c r="AP30" i="39" s="1"/>
  <c r="J45" i="22"/>
  <c r="H63" i="20"/>
  <c r="H67" i="20" s="1"/>
  <c r="J97" i="21"/>
  <c r="J136" i="21" s="1"/>
  <c r="AC97" i="21"/>
  <c r="AC136" i="21" s="1"/>
  <c r="W97" i="21"/>
  <c r="W136" i="21" s="1"/>
  <c r="AF97" i="21"/>
  <c r="AF136" i="21" s="1"/>
  <c r="O97" i="21"/>
  <c r="O136" i="21" s="1"/>
  <c r="Y97" i="21"/>
  <c r="Y136" i="21" s="1"/>
  <c r="AP97" i="21"/>
  <c r="AP136" i="21" s="1"/>
  <c r="AB97" i="21"/>
  <c r="AB136" i="21" s="1"/>
  <c r="V97" i="21"/>
  <c r="V136" i="21" s="1"/>
  <c r="T97" i="21"/>
  <c r="T136" i="21" s="1"/>
  <c r="AE97" i="21"/>
  <c r="AE136" i="21" s="1"/>
  <c r="N97" i="21"/>
  <c r="N136" i="21" s="1"/>
  <c r="M97" i="21"/>
  <c r="M136" i="21" s="1"/>
  <c r="AD97" i="21"/>
  <c r="AD136" i="21" s="1"/>
  <c r="AI97" i="21"/>
  <c r="AI136" i="21" s="1"/>
  <c r="R97" i="21"/>
  <c r="R136" i="21" s="1"/>
  <c r="X97" i="21"/>
  <c r="X136" i="21" s="1"/>
  <c r="AN97" i="21"/>
  <c r="AN136" i="21" s="1"/>
  <c r="P97" i="21"/>
  <c r="P136" i="21" s="1"/>
  <c r="AH97" i="21"/>
  <c r="AH136" i="21" s="1"/>
  <c r="AQ97" i="21"/>
  <c r="AQ136" i="21" s="1"/>
  <c r="AM97" i="21"/>
  <c r="AM136" i="21" s="1"/>
  <c r="AK97" i="21"/>
  <c r="AK136" i="21" s="1"/>
  <c r="Z97" i="21"/>
  <c r="Z136" i="21" s="1"/>
  <c r="AG97" i="21"/>
  <c r="AG136" i="21" s="1"/>
  <c r="Q97" i="21"/>
  <c r="Q136" i="21" s="1"/>
  <c r="S97" i="21"/>
  <c r="S136" i="21" s="1"/>
  <c r="AJ97" i="21"/>
  <c r="AJ136" i="21" s="1"/>
  <c r="U97" i="21"/>
  <c r="U136" i="21" s="1"/>
  <c r="K97" i="21"/>
  <c r="K136" i="21" s="1"/>
  <c r="AO97" i="21"/>
  <c r="AO136" i="21" s="1"/>
  <c r="AL97" i="21"/>
  <c r="AL136" i="21" s="1"/>
  <c r="AA97" i="21"/>
  <c r="AA136" i="21" s="1"/>
  <c r="L97" i="21"/>
  <c r="L136" i="21" s="1"/>
  <c r="K22" i="39"/>
  <c r="K28" i="39" s="1"/>
  <c r="K31" i="38"/>
  <c r="AK22" i="39"/>
  <c r="AK28" i="39" s="1"/>
  <c r="AK31" i="38"/>
  <c r="AB22" i="39"/>
  <c r="AB28" i="39" s="1"/>
  <c r="AB31" i="38"/>
  <c r="AO22" i="39"/>
  <c r="AO28" i="39" s="1"/>
  <c r="AO31" i="38"/>
  <c r="V31" i="38"/>
  <c r="V22" i="39"/>
  <c r="V28" i="39" s="1"/>
  <c r="Z31" i="38"/>
  <c r="Z22" i="39"/>
  <c r="Z28" i="39" s="1"/>
  <c r="AN24" i="39"/>
  <c r="AN30" i="39" s="1"/>
  <c r="AN29" i="38"/>
  <c r="AB24" i="39"/>
  <c r="AB30" i="39" s="1"/>
  <c r="AB29" i="38"/>
  <c r="O29" i="38"/>
  <c r="O24" i="39"/>
  <c r="O30" i="39" s="1"/>
  <c r="AH24" i="39"/>
  <c r="AH30" i="39" s="1"/>
  <c r="AH29" i="38"/>
  <c r="AF24" i="39"/>
  <c r="AF30" i="39" s="1"/>
  <c r="AF29" i="38"/>
  <c r="H55" i="38"/>
  <c r="AJ31" i="38"/>
  <c r="AJ22" i="39"/>
  <c r="AJ28" i="39" s="1"/>
  <c r="T31" i="38"/>
  <c r="T22" i="39"/>
  <c r="T28" i="39" s="1"/>
  <c r="W31" i="38"/>
  <c r="W22" i="39"/>
  <c r="W28" i="39" s="1"/>
  <c r="S31" i="38"/>
  <c r="S22" i="39"/>
  <c r="S28" i="39" s="1"/>
  <c r="N22" i="39"/>
  <c r="N28" i="39" s="1"/>
  <c r="N31" i="38"/>
  <c r="AQ29" i="38"/>
  <c r="AQ24" i="39"/>
  <c r="AQ30" i="39" s="1"/>
  <c r="AA24" i="39"/>
  <c r="AA30" i="39" s="1"/>
  <c r="AA29" i="38"/>
  <c r="T24" i="39"/>
  <c r="T30" i="39" s="1"/>
  <c r="T29" i="38"/>
  <c r="AM24" i="39"/>
  <c r="AM30" i="39" s="1"/>
  <c r="AM29" i="38"/>
  <c r="Q29" i="38"/>
  <c r="Q24" i="39"/>
  <c r="Q30" i="39" s="1"/>
  <c r="AA31" i="38"/>
  <c r="AA22" i="39"/>
  <c r="AA28" i="39" s="1"/>
  <c r="J22" i="39"/>
  <c r="J28" i="39" s="1"/>
  <c r="J31" i="38"/>
  <c r="AP31" i="38"/>
  <c r="AP22" i="39"/>
  <c r="AP28" i="39" s="1"/>
  <c r="U22" i="39"/>
  <c r="U28" i="39" s="1"/>
  <c r="U31" i="38"/>
  <c r="Q31" i="38"/>
  <c r="Q22" i="39"/>
  <c r="Q28" i="39" s="1"/>
  <c r="AD29" i="38"/>
  <c r="AD24" i="39"/>
  <c r="AD30" i="39" s="1"/>
  <c r="AO24" i="39"/>
  <c r="AO30" i="39" s="1"/>
  <c r="AO29" i="38"/>
  <c r="M24" i="39"/>
  <c r="M30" i="39" s="1"/>
  <c r="M29" i="38"/>
  <c r="AJ24" i="39"/>
  <c r="AJ30" i="39" s="1"/>
  <c r="AJ29" i="38"/>
  <c r="S24" i="39"/>
  <c r="S30" i="39" s="1"/>
  <c r="S29" i="38"/>
  <c r="R29" i="38"/>
  <c r="R24" i="39"/>
  <c r="R30" i="39" s="1"/>
  <c r="AN31" i="38"/>
  <c r="AN22" i="39"/>
  <c r="AN28" i="39" s="1"/>
  <c r="AH31" i="38"/>
  <c r="AH22" i="39"/>
  <c r="AH28" i="39" s="1"/>
  <c r="Y22" i="39"/>
  <c r="Y28" i="39" s="1"/>
  <c r="Y31" i="38"/>
  <c r="X31" i="38"/>
  <c r="X22" i="39"/>
  <c r="X28" i="39" s="1"/>
  <c r="R22" i="39"/>
  <c r="R28" i="39" s="1"/>
  <c r="R31" i="38"/>
  <c r="AQ31" i="38"/>
  <c r="AQ22" i="39"/>
  <c r="AQ28" i="39" s="1"/>
  <c r="H57" i="38"/>
  <c r="P29" i="38"/>
  <c r="P24" i="39"/>
  <c r="P30" i="39" s="1"/>
  <c r="X29" i="38"/>
  <c r="X24" i="39"/>
  <c r="X30" i="39" s="1"/>
  <c r="V24" i="39"/>
  <c r="V30" i="39" s="1"/>
  <c r="V29" i="38"/>
  <c r="AE29" i="38"/>
  <c r="AE24" i="39"/>
  <c r="AE30" i="39" s="1"/>
  <c r="Z29" i="38"/>
  <c r="Z24" i="39"/>
  <c r="Z30" i="39" s="1"/>
  <c r="AG24" i="39"/>
  <c r="AG30" i="39" s="1"/>
  <c r="AG29" i="38"/>
  <c r="H56" i="38" l="1"/>
  <c r="AA28" i="38"/>
  <c r="AA23" i="39"/>
  <c r="AA29" i="39" s="1"/>
  <c r="S23" i="39"/>
  <c r="S29" i="39" s="1"/>
  <c r="S28" i="38"/>
  <c r="AQ23" i="39"/>
  <c r="AQ29" i="39" s="1"/>
  <c r="AQ28" i="38"/>
  <c r="AI28" i="38"/>
  <c r="AI23" i="39"/>
  <c r="AI29" i="39" s="1"/>
  <c r="V23" i="39"/>
  <c r="V29" i="39" s="1"/>
  <c r="V28" i="38"/>
  <c r="W28" i="38"/>
  <c r="W23" i="39"/>
  <c r="W29" i="39" s="1"/>
  <c r="H44" i="39"/>
  <c r="H50" i="39" s="1"/>
  <c r="H36" i="39"/>
  <c r="AL28" i="38"/>
  <c r="AL23" i="39"/>
  <c r="AL29" i="39" s="1"/>
  <c r="Q23" i="39"/>
  <c r="Q29" i="39" s="1"/>
  <c r="Q28" i="38"/>
  <c r="AH23" i="39"/>
  <c r="AH29" i="39" s="1"/>
  <c r="AH28" i="38"/>
  <c r="AD28" i="38"/>
  <c r="AD23" i="39"/>
  <c r="AD29" i="39" s="1"/>
  <c r="AB28" i="38"/>
  <c r="AB23" i="39"/>
  <c r="AB29" i="39" s="1"/>
  <c r="AC28" i="38"/>
  <c r="AC23" i="39"/>
  <c r="AC29" i="39" s="1"/>
  <c r="H37" i="33"/>
  <c r="A4" i="20"/>
  <c r="AO28" i="38"/>
  <c r="AO23" i="39"/>
  <c r="AO29" i="39" s="1"/>
  <c r="AG28" i="38"/>
  <c r="AG23" i="39"/>
  <c r="AG29" i="39" s="1"/>
  <c r="P28" i="38"/>
  <c r="P23" i="39"/>
  <c r="P29" i="39" s="1"/>
  <c r="M23" i="39"/>
  <c r="M29" i="39" s="1"/>
  <c r="M28" i="38"/>
  <c r="AP23" i="39"/>
  <c r="AP29" i="39" s="1"/>
  <c r="AP28" i="38"/>
  <c r="H142" i="21"/>
  <c r="J28" i="38"/>
  <c r="J23" i="39"/>
  <c r="J29" i="39" s="1"/>
  <c r="H143" i="21"/>
  <c r="K23" i="39"/>
  <c r="K29" i="39" s="1"/>
  <c r="K28" i="38"/>
  <c r="Z23" i="39"/>
  <c r="Z29" i="39" s="1"/>
  <c r="Z28" i="38"/>
  <c r="AN23" i="39"/>
  <c r="AN29" i="39" s="1"/>
  <c r="AN28" i="38"/>
  <c r="N28" i="38"/>
  <c r="N23" i="39"/>
  <c r="N29" i="39" s="1"/>
  <c r="Y28" i="38"/>
  <c r="Y23" i="39"/>
  <c r="Y29" i="39" s="1"/>
  <c r="H54" i="38"/>
  <c r="U23" i="39"/>
  <c r="U29" i="39" s="1"/>
  <c r="U28" i="38"/>
  <c r="AK23" i="39"/>
  <c r="AK29" i="39" s="1"/>
  <c r="AK28" i="38"/>
  <c r="X23" i="39"/>
  <c r="X29" i="39" s="1"/>
  <c r="X28" i="38"/>
  <c r="AE23" i="39"/>
  <c r="AE29" i="39" s="1"/>
  <c r="AE28" i="38"/>
  <c r="O23" i="39"/>
  <c r="O29" i="39" s="1"/>
  <c r="O28" i="38"/>
  <c r="H46" i="39"/>
  <c r="H38" i="39"/>
  <c r="L23" i="39"/>
  <c r="L29" i="39" s="1"/>
  <c r="L28" i="38"/>
  <c r="AJ28" i="38"/>
  <c r="AJ23" i="39"/>
  <c r="AJ29" i="39" s="1"/>
  <c r="AM23" i="39"/>
  <c r="AM29" i="39" s="1"/>
  <c r="AM28" i="38"/>
  <c r="R28" i="38"/>
  <c r="R23" i="39"/>
  <c r="R29" i="39" s="1"/>
  <c r="T28" i="38"/>
  <c r="T23" i="39"/>
  <c r="T29" i="39" s="1"/>
  <c r="AF28" i="38"/>
  <c r="AF23" i="39"/>
  <c r="AF29" i="39" s="1"/>
  <c r="H45" i="39" l="1"/>
  <c r="H51" i="39" s="1"/>
  <c r="H58" i="39" s="1"/>
  <c r="H31" i="24" s="1"/>
  <c r="H37" i="39"/>
  <c r="H57" i="39"/>
  <c r="H30" i="24" s="1"/>
  <c r="H53" i="38"/>
  <c r="H59" i="38" s="1"/>
  <c r="H147" i="21"/>
  <c r="H35" i="33" l="1"/>
  <c r="A4" i="21"/>
  <c r="H53" i="39"/>
  <c r="H62" i="39" s="1"/>
  <c r="H60" i="38"/>
  <c r="H62" i="38"/>
  <c r="H63" i="38" s="1"/>
  <c r="H78" i="38" l="1"/>
  <c r="K43" i="22" s="1"/>
  <c r="H77" i="38"/>
  <c r="H80" i="38"/>
  <c r="M43" i="22" s="1"/>
  <c r="H79" i="38"/>
  <c r="L43" i="22" s="1"/>
  <c r="H81" i="38"/>
  <c r="N43" i="22" s="1"/>
  <c r="H39" i="33"/>
  <c r="A4" i="39"/>
  <c r="J43" i="22" l="1"/>
  <c r="H83" i="38"/>
  <c r="H87" i="38" s="1"/>
  <c r="K78" i="22"/>
  <c r="K47" i="22"/>
  <c r="K70" i="22" s="1"/>
  <c r="N47" i="22"/>
  <c r="N70" i="22" s="1"/>
  <c r="N78" i="22"/>
  <c r="L47" i="22"/>
  <c r="L70" i="22" s="1"/>
  <c r="L78" i="22"/>
  <c r="M78" i="22"/>
  <c r="M47" i="22"/>
  <c r="M70" i="22" s="1"/>
  <c r="M84" i="22" l="1"/>
  <c r="M130" i="22" s="1"/>
  <c r="K84" i="22"/>
  <c r="K130" i="22" s="1"/>
  <c r="L84" i="22"/>
  <c r="L130" i="22" s="1"/>
  <c r="H36" i="33"/>
  <c r="A4" i="38"/>
  <c r="N84" i="22"/>
  <c r="N130" i="22" s="1"/>
  <c r="J78" i="22"/>
  <c r="J47" i="22"/>
  <c r="H49" i="22" l="1"/>
  <c r="J70" i="22"/>
  <c r="J84" i="22" s="1"/>
  <c r="J130" i="22" s="1"/>
  <c r="H134" i="22" l="1"/>
  <c r="J146" i="22" s="1"/>
  <c r="H18" i="24" s="1"/>
  <c r="H140" i="22" l="1"/>
  <c r="H150" i="22" s="1"/>
  <c r="H154" i="22" s="1"/>
  <c r="H188" i="22" s="1"/>
  <c r="M146" i="22"/>
  <c r="H21" i="24" s="1"/>
  <c r="H39" i="24" s="1"/>
  <c r="H23" i="23" s="1"/>
  <c r="K146" i="22"/>
  <c r="H19" i="24" s="1"/>
  <c r="N146" i="22"/>
  <c r="L146" i="22"/>
  <c r="H20" i="24" s="1"/>
  <c r="H23" i="24" l="1"/>
  <c r="H43" i="24" s="1"/>
  <c r="H38" i="24"/>
  <c r="H22" i="23" s="1"/>
  <c r="H37" i="24"/>
  <c r="H21" i="23" s="1"/>
  <c r="H38" i="33"/>
  <c r="A4" i="22"/>
  <c r="H36" i="24"/>
  <c r="H20" i="23" s="1"/>
  <c r="H41" i="33" l="1"/>
  <c r="H42" i="33" s="1"/>
  <c r="A4" i="33" s="1"/>
  <c r="A4" i="24"/>
</calcChain>
</file>

<file path=xl/sharedStrings.xml><?xml version="1.0" encoding="utf-8"?>
<sst xmlns="http://schemas.openxmlformats.org/spreadsheetml/2006/main" count="2926" uniqueCount="774">
  <si>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</si>
  <si>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</si>
  <si>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</si>
  <si>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</si>
  <si>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</si>
  <si>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</si>
  <si>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</si>
  <si>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</si>
  <si>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</si>
  <si>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</si>
  <si>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</si>
  <si>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</si>
  <si>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</si>
  <si>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</si>
  <si>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</si>
  <si>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</si>
  <si>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</si>
  <si>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</si>
  <si>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</si>
  <si>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</si>
  <si>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</si>
  <si>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</si>
  <si>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</si>
  <si>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</si>
  <si>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</si>
  <si>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</si>
  <si>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</si>
  <si>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</si>
  <si>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</si>
  <si>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</si>
  <si>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</si>
  <si>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</si>
  <si>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</si>
  <si>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</si>
  <si>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</si>
  <si>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</si>
  <si>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</si>
  <si>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</si>
  <si>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</si>
  <si>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</si>
  <si>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</si>
  <si>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</si>
  <si>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</si>
  <si>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</si>
  <si>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</si>
  <si>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</si>
  <si>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</si>
  <si>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</si>
  <si>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</si>
  <si>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</si>
  <si>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</si>
  <si>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</si>
  <si>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</si>
  <si>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</si>
  <si>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</si>
  <si>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</si>
  <si>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</si>
  <si>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</si>
  <si>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</si>
  <si>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</si>
  <si>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</si>
  <si>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</si>
  <si>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</si>
  <si>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</si>
  <si>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</si>
  <si>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</si>
  <si>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</si>
  <si>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</si>
  <si>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</si>
  <si>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</si>
  <si>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</si>
  <si>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</si>
  <si>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</si>
  <si>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</si>
  <si>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</si>
  <si>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</si>
  <si>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</si>
  <si>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</si>
  <si>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</si>
  <si>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</si>
  <si>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</si>
  <si>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</si>
  <si>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</si>
  <si>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</si>
  <si>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</si>
  <si>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</si>
  <si>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</si>
  <si>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</si>
  <si>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</si>
  <si>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</si>
  <si>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</si>
  <si>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</si>
  <si>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</si>
  <si>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</si>
  <si>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</si>
  <si>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</si>
  <si>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</si>
  <si>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</si>
  <si>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</si>
  <si>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</si>
  <si>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</si>
  <si>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</si>
  <si>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</si>
  <si>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</si>
  <si>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</si>
  <si>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</si>
  <si>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</si>
  <si>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</si>
  <si>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</si>
  <si>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</si>
  <si>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</si>
  <si>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</si>
  <si>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</si>
  <si>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</si>
  <si>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</si>
  <si>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</si>
  <si>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</si>
  <si>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</si>
  <si>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</si>
  <si>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</si>
  <si>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</si>
  <si>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</si>
  <si>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</si>
  <si>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</si>
  <si>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</si>
  <si>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</si>
  <si>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</si>
  <si>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</si>
  <si>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</si>
  <si>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</si>
  <si>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</si>
  <si>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</si>
  <si>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</si>
  <si>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</si>
  <si>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</si>
  <si>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</si>
  <si>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</si>
  <si>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</si>
  <si>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</si>
  <si>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</si>
  <si>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</si>
  <si>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</si>
  <si>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</si>
  <si>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</si>
  <si>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</si>
  <si>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</si>
  <si>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</si>
  <si>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</si>
  <si>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</si>
  <si>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</si>
  <si>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</si>
  <si>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</si>
  <si>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</si>
  <si>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</si>
  <si>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</si>
  <si>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</si>
  <si>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</si>
  <si>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</si>
  <si>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</si>
  <si>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</si>
  <si>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</si>
  <si>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</si>
  <si>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</si>
  <si>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</si>
  <si>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</si>
  <si>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</si>
  <si>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</si>
  <si>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</si>
  <si>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</si>
  <si>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</si>
  <si>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</si>
  <si>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</si>
  <si>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</si>
  <si>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</si>
  <si>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</si>
  <si>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</si>
  <si>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</si>
  <si>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</si>
  <si>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</si>
  <si>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</si>
  <si>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</si>
  <si>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</si>
  <si>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</si>
  <si>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</si>
  <si>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</si>
  <si>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</si>
  <si>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</si>
  <si>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</si>
  <si>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</si>
  <si>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</si>
  <si>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</si>
  <si>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</si>
  <si>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</si>
  <si>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</si>
  <si>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</si>
  <si>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</si>
  <si>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</si>
  <si>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</si>
  <si>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</si>
  <si>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</si>
  <si>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</si>
  <si>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</si>
  <si>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</si>
  <si>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</si>
  <si>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</si>
  <si>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</si>
  <si>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</si>
  <si>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</si>
  <si>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</si>
  <si>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</si>
  <si>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</si>
  <si>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</si>
  <si>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</si>
  <si>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</si>
  <si>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</si>
  <si>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</si>
  <si>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</si>
  <si>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</si>
  <si>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</si>
  <si>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</si>
  <si>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</si>
  <si>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</si>
  <si>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</si>
  <si>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</si>
  <si>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</si>
  <si>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</si>
  <si>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</si>
  <si>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</si>
  <si>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</si>
  <si>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</si>
  <si>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</si>
  <si>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</si>
  <si>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</si>
  <si>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</si>
  <si>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</si>
  <si>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</si>
  <si>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</si>
  <si>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</si>
  <si>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</si>
  <si>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</si>
  <si>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</si>
  <si>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</si>
  <si>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</si>
  <si>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</si>
  <si>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</si>
  <si>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</si>
  <si>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</si>
  <si>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</si>
  <si>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</si>
  <si>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</si>
  <si>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</si>
  <si>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</si>
  <si>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</si>
  <si>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</si>
  <si>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</si>
  <si>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</si>
  <si>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</si>
  <si>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</si>
  <si>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</si>
  <si>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</si>
  <si>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</si>
  <si>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</si>
  <si>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</si>
  <si>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</si>
  <si>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</si>
  <si>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</si>
  <si>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</si>
  <si>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</si>
  <si>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</si>
  <si>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</si>
  <si>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</si>
  <si>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</si>
  <si>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</si>
  <si>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</si>
  <si>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</si>
  <si>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</si>
  <si>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</si>
  <si>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</si>
  <si>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</si>
  <si>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</si>
  <si>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</si>
  <si>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</si>
  <si>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</si>
  <si>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</si>
  <si>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</si>
  <si>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</si>
  <si>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</si>
  <si>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</si>
  <si>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</si>
  <si>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</si>
  <si>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</si>
  <si>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</si>
  <si>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</si>
  <si>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</si>
  <si>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</si>
  <si>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</si>
  <si>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</si>
  <si>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</si>
  <si>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</si>
  <si>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</si>
  <si>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</si>
  <si>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</si>
  <si>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</si>
  <si>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</si>
  <si>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</si>
  <si>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</si>
  <si>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</si>
  <si>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</si>
  <si>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</si>
  <si>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</si>
  <si>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</si>
  <si>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</si>
  <si>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</si>
  <si>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</si>
  <si>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</si>
  <si>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</si>
  <si>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</si>
  <si>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</si>
  <si>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</si>
  <si>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</si>
  <si>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</si>
  <si>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</si>
  <si>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</si>
  <si>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</si>
  <si>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</si>
  <si>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</si>
  <si>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</si>
  <si>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</si>
  <si>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</si>
  <si>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</si>
  <si>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</si>
  <si>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</si>
  <si>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</si>
  <si>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</si>
  <si>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</si>
  <si>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</si>
  <si>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</si>
  <si>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</si>
  <si>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</si>
  <si>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</si>
  <si>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</si>
  <si>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</si>
  <si>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</si>
  <si>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</si>
  <si>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</si>
  <si>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</si>
  <si>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</si>
  <si>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</si>
  <si>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</si>
  <si>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</si>
  <si>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</si>
  <si>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</si>
  <si>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</si>
  <si>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</si>
  <si>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</si>
  <si>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</si>
  <si>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</si>
  <si>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</si>
  <si>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</si>
  <si>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</si>
  <si>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</si>
  <si>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</si>
  <si>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</si>
  <si>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</si>
  <si>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</si>
  <si>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</si>
  <si>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</si>
  <si>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</si>
  <si>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</si>
  <si>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</si>
  <si>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</si>
  <si>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</si>
  <si>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</si>
  <si>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</si>
  <si>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</si>
  <si>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</si>
  <si>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</si>
  <si>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</si>
  <si>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</si>
  <si>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</si>
  <si>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</si>
  <si>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</si>
  <si>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</si>
  <si>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</si>
  <si>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</si>
  <si>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</si>
  <si>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</si>
  <si>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</si>
  <si>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</si>
  <si>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</si>
  <si>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</si>
  <si>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</si>
  <si>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</si>
  <si>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</si>
  <si>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</si>
  <si>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</si>
  <si>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</si>
  <si>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</si>
  <si>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</si>
  <si>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</si>
  <si>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</si>
  <si>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</si>
  <si>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</si>
  <si>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</si>
  <si>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</si>
  <si>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</si>
  <si>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</si>
  <si>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</si>
  <si>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</si>
  <si>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</si>
  <si>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</si>
  <si>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</si>
  <si>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</si>
  <si>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</si>
  <si>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</si>
  <si>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</si>
  <si>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</si>
  <si>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</si>
  <si>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</si>
  <si>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</si>
  <si>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</si>
  <si>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</si>
  <si>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</si>
  <si>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</si>
  <si>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</si>
  <si>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</si>
  <si>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</si>
  <si>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</si>
  <si>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</si>
  <si>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</si>
  <si>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</si>
  <si>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</si>
  <si>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</si>
  <si>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</si>
  <si>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</si>
  <si>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</si>
  <si>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</si>
  <si>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</si>
  <si>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</si>
  <si>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</si>
  <si>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</si>
  <si>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</si>
  <si>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</si>
  <si>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</si>
  <si>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</si>
  <si>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</si>
  <si>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</si>
  <si>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</si>
  <si>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</si>
  <si>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</si>
  <si>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</si>
  <si>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</si>
  <si>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</si>
  <si>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</si>
  <si>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</si>
  <si>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</si>
  <si>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</si>
  <si>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</si>
  <si>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</si>
  <si>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</si>
  <si>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</si>
  <si>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</si>
  <si>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</si>
  <si>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</si>
  <si>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</si>
  <si>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</si>
  <si>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</si>
  <si>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</si>
  <si>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</si>
  <si>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</si>
  <si>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</si>
  <si>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</si>
  <si>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</si>
  <si>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</si>
  <si>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</si>
  <si>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</si>
  <si>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</si>
  <si>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</si>
  <si>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</si>
  <si>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</si>
  <si>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</si>
  <si>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</si>
  <si>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</si>
  <si>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</si>
  <si>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</si>
  <si>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</si>
  <si>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</si>
  <si>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</si>
  <si>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</si>
  <si>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</si>
  <si>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</si>
  <si>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</si>
  <si>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</si>
  <si>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</si>
  <si>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</si>
  <si>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</si>
  <si>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</si>
  <si>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</si>
  <si>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</si>
  <si>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</si>
  <si>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</si>
  <si>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</si>
  <si>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</si>
  <si>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</si>
  <si>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</si>
  <si>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</si>
  <si>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</si>
  <si>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</si>
  <si>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</si>
  <si>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</si>
  <si>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</si>
  <si>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</si>
  <si>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</si>
  <si>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</si>
  <si>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</si>
  <si>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</si>
  <si>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</si>
  <si>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</si>
  <si>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</si>
  <si>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</si>
  <si>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</si>
  <si>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</si>
  <si>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</si>
  <si>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</si>
  <si>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</si>
  <si>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</si>
  <si>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</si>
  <si>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</si>
  <si>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</si>
  <si>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</si>
  <si>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</si>
  <si>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</si>
  <si>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</si>
  <si>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</si>
  <si>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</si>
  <si>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</si>
  <si>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</si>
  <si>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</si>
  <si>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</si>
  <si>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</si>
  <si>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</si>
  <si>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</si>
  <si>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</si>
  <si>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</si>
  <si>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</si>
  <si>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</si>
  <si>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</si>
  <si>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</si>
  <si>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</si>
  <si>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</si>
  <si>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</si>
  <si>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</si>
  <si>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</si>
  <si>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</si>
  <si>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</si>
  <si>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</si>
  <si>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</si>
  <si>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</si>
  <si>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</si>
  <si>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</si>
  <si>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</si>
  <si>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</si>
  <si>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</si>
  <si>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</si>
  <si>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</si>
  <si>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</si>
  <si>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</si>
  <si>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</si>
  <si>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</si>
  <si>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</si>
  <si>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</si>
  <si>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</si>
  <si>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</si>
  <si>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</si>
  <si>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</si>
  <si>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</si>
  <si>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</si>
  <si>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</si>
  <si>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</si>
  <si>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</si>
  <si>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</si>
  <si>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</si>
  <si>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</si>
  <si>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</si>
  <si>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</si>
  <si>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</si>
  <si>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</si>
  <si>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</si>
  <si>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</si>
  <si>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</si>
  <si>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</si>
  <si>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</si>
  <si>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</si>
  <si>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</si>
  <si>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</si>
  <si>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</si>
  <si>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</si>
  <si>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</si>
  <si>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</si>
  <si>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</si>
  <si>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</si>
  <si>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</si>
  <si>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</si>
  <si>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</si>
  <si>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</si>
  <si>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</si>
  <si>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</si>
  <si>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</si>
  <si>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</si>
  <si>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</si>
  <si>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</si>
  <si>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</si>
  <si>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</si>
  <si>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</si>
  <si>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</si>
  <si>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</si>
  <si>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</si>
  <si>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</si>
  <si>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</si>
  <si>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</si>
  <si>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</si>
  <si>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</si>
  <si>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</si>
  <si>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</si>
  <si>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</si>
  <si>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</si>
  <si>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</si>
  <si>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</si>
  <si>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</si>
  <si>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</si>
  <si>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</si>
  <si>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</si>
  <si>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</si>
  <si>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</si>
  <si>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</si>
  <si>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</si>
  <si>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</si>
  <si>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</si>
  <si>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</si>
  <si>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</si>
  <si>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</si>
  <si>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</si>
  <si>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</si>
  <si>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</si>
  <si>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</si>
  <si>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</si>
  <si>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</si>
  <si>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</si>
  <si>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</si>
  <si>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</si>
  <si>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</si>
  <si>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</si>
  <si>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</si>
  <si>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</si>
  <si>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</si>
  <si>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</si>
  <si>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</si>
  <si>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</si>
  <si>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</si>
  <si>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</si>
  <si>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</si>
  <si>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</si>
  <si>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</si>
  <si>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</si>
  <si>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</si>
  <si>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</si>
  <si>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</si>
  <si>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</si>
  <si>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</si>
  <si>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</si>
  <si>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</si>
  <si>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</si>
  <si>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</si>
  <si>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</si>
  <si>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</si>
  <si>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</si>
  <si>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</si>
  <si>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</si>
  <si>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</si>
  <si>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</si>
  <si>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</si>
  <si>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</si>
  <si>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</si>
  <si>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</si>
  <si>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</si>
  <si>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</si>
  <si>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</si>
  <si>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</si>
  <si>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</si>
  <si>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</si>
  <si>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</si>
  <si>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</si>
  <si>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</si>
  <si>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</si>
  <si>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</si>
  <si>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</si>
  <si>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</si>
  <si>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</si>
  <si>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</si>
  <si>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</si>
  <si>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</si>
  <si>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</si>
  <si>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</si>
  <si>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</si>
  <si>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</si>
  <si>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</si>
  <si>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</si>
  <si>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</si>
  <si>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</si>
  <si>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</si>
  <si>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</si>
  <si>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</si>
  <si>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</si>
  <si>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</si>
  <si>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</si>
  <si>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</si>
  <si>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</si>
  <si>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</si>
  <si>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</si>
  <si>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</si>
  <si>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</si>
  <si>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</si>
  <si>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</si>
  <si>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</si>
  <si>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</si>
  <si>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</si>
  <si>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</si>
  <si>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</si>
  <si>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</si>
  <si>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</si>
  <si>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</si>
  <si>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</si>
  <si>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</si>
  <si>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</si>
  <si>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</si>
  <si>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</si>
  <si>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</si>
  <si>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</si>
  <si>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</si>
  <si>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</si>
  <si>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</si>
  <si>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</si>
  <si>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</si>
  <si>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</si>
  <si>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</si>
  <si>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</si>
  <si>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</si>
  <si>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</si>
  <si>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</si>
  <si>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</si>
  <si>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</si>
  <si>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</si>
  <si>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</si>
  <si>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</si>
  <si>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</si>
  <si>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</si>
  <si>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</si>
  <si>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</si>
  <si>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</si>
  <si>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</si>
  <si>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</si>
  <si>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</si>
  <si>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</si>
  <si>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</si>
  <si>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</si>
  <si>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</si>
  <si>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</si>
  <si>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</si>
  <si>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Attachment A_Charging Methodologies Pre-Release_01042023 (shared 15/11/2021)</t>
  </si>
  <si>
    <t xml:space="preserve">Release for charge setting. Cover sheet, version control and annotation changes only. </t>
  </si>
  <si>
    <t>2023/24</t>
  </si>
  <si>
    <t>Release for 2023/24 charge setting</t>
  </si>
  <si>
    <t>Final</t>
  </si>
  <si>
    <t>WPD South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</si>
</sst>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20633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703977</xdr:colOff>
      <xdr:row>4</xdr:row>
      <xdr:rowOff>98940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topLeftCell="A10" zoomScale="80" zoomScaleNormal="80" workbookViewId="0">
      <selection activeCell="D23" sqref="D23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771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44522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A_Charging Methodologies Pre-Release_01042023 (shared 15/11/2021)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770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773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772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116690169.08763137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34558479.357611723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130450344.51140504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73665828.71729888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80156402.243089825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0.27737839130950015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0.72262160869049985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0.27737839130950015</v>
      </c>
      <c r="K34" s="180">
        <f>H$31</f>
        <v>0.72262160869049985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32367331.383160755</v>
      </c>
      <c r="K40" s="130">
        <f>SUMPRODUCT($H21:$H25, K34:K38)</f>
        <v>84322837.70447062</v>
      </c>
      <c r="L40" s="130">
        <f>SUMPRODUCT($H21:$H25, L34:L38)</f>
        <v>34558479.357611723</v>
      </c>
      <c r="M40" s="130">
        <f>SUMPRODUCT($H21:$H25, M34:M38)</f>
        <v>130450344.51140504</v>
      </c>
      <c r="N40" s="130">
        <f>SUMPRODUCT($H21:$H25, N34:N38)</f>
        <v>153822230.96038872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435521223.91703683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7.4318608613495402E-2</v>
      </c>
      <c r="K44" s="154">
        <f>IF($H42, K40 / $H41, 0)</f>
        <v>0.19361361300852106</v>
      </c>
      <c r="L44" s="154">
        <f>IF($H42, L40 / $H41, 0)</f>
        <v>7.9349702057677052E-2</v>
      </c>
      <c r="M44" s="154">
        <f>IF($H42, M40 / $H41, 0)</f>
        <v>0.29952695149537589</v>
      </c>
      <c r="N44" s="154">
        <f>IF($H42, N40 / $H41, 0)</f>
        <v>0.35319112482493065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0.89207113404128247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0.27737839130950015</v>
      </c>
      <c r="K52" s="212">
        <f>K34</f>
        <v>0.72262160869049985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0.89207113404128247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0.89207113404128247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32367331.383160755</v>
      </c>
      <c r="K58" s="130">
        <f>SUMPRODUCT($H21:$H25, K52:K56)</f>
        <v>84322837.70447062</v>
      </c>
      <c r="L58" s="130">
        <f>SUMPRODUCT($H21:$H25, L52:L56)</f>
        <v>34558479.357611723</v>
      </c>
      <c r="M58" s="130">
        <f>SUMPRODUCT($H21:$H25, M52:M56)</f>
        <v>130450344.51140504</v>
      </c>
      <c r="N58" s="130">
        <f>SUMPRODUCT($H21:$H25, N52:N56)</f>
        <v>137220372.01359403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418919364.97024214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7.7263870065925361E-2</v>
      </c>
      <c r="K62" s="154">
        <f>IF($H60, K58 / $H59, 0)</f>
        <v>0.20128655955176594</v>
      </c>
      <c r="L62" s="154">
        <f>IF($H60, L58 / $H59, 0)</f>
        <v>8.2494346758275494E-2</v>
      </c>
      <c r="M62" s="154">
        <f>IF($H60, M58 / $H59, 0)</f>
        <v>0.31139726500987019</v>
      </c>
      <c r="N62" s="154">
        <f>IF($H60, N58 / $H59, 0)</f>
        <v>0.32755795861416304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290321179.89561594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293900000.00000006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316402000.00000006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900623179.89561605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0.35131451983799888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0.64868548016200112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0.17996905981935982</v>
      </c>
      <c r="K33" s="166">
        <f>Expensed!H69</f>
        <v>0.3014258233431385</v>
      </c>
      <c r="L33" s="166">
        <f>Expensed!H70</f>
        <v>9.133057382922917E-2</v>
      </c>
      <c r="M33" s="166">
        <f>Expensed!H71</f>
        <v>0.23974676084772348</v>
      </c>
      <c r="N33" s="166">
        <f>Expensed!H72</f>
        <v>0.18752778216054919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7.4318608613495402E-2</v>
      </c>
      <c r="K35" s="166">
        <f>Capitalised!K44</f>
        <v>0.19361361300852106</v>
      </c>
      <c r="L35" s="166">
        <f>Capitalised!L44</f>
        <v>7.9349702057677052E-2</v>
      </c>
      <c r="M35" s="166">
        <f>Capitalised!M44</f>
        <v>0.29952695149537589</v>
      </c>
      <c r="N35" s="166">
        <f>Capitalised!N44</f>
        <v>0.35319112482493065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0.11143514614955159</v>
      </c>
      <c r="K37" s="135">
        <f>($H$27 * K33) + ($H$29 * K35)</f>
        <v>0.23148960791490053</v>
      </c>
      <c r="L37" s="135">
        <f>($H$27 * L33) + ($H$29 * L35)</f>
        <v>8.3558756271340517E-2</v>
      </c>
      <c r="M37" s="135">
        <f>($H$27 * M33) + ($H$29 * M35)</f>
        <v>0.27852530252217184</v>
      </c>
      <c r="N37" s="135">
        <f>($H$27 * N33) + ($H$29 * N35)</f>
        <v>0.29499118714203559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0.18234207027102065</v>
      </c>
      <c r="K43" s="166">
        <f>Expensed!H78</f>
        <v>0.30574618945389781</v>
      </c>
      <c r="L43" s="166">
        <f>Expensed!H79</f>
        <v>9.2395778435123435E-2</v>
      </c>
      <c r="M43" s="166">
        <f>Expensed!H80</f>
        <v>0.243553005139381</v>
      </c>
      <c r="N43" s="166">
        <f>Expensed!H81</f>
        <v>0.17596295670057716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7.7263870065925361E-2</v>
      </c>
      <c r="K45" s="166">
        <f>Capitalised!K62</f>
        <v>0.20128655955176594</v>
      </c>
      <c r="L45" s="166">
        <f>Capitalised!L62</f>
        <v>8.2494346758275494E-2</v>
      </c>
      <c r="M45" s="166">
        <f>Capitalised!M62</f>
        <v>0.31139726500987019</v>
      </c>
      <c r="N45" s="166">
        <f>Capitalised!N62</f>
        <v>0.32755795861416304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0.11417936751641952</v>
      </c>
      <c r="K47" s="135">
        <f>($H$27 * K43) + ($H$29 * K45)</f>
        <v>0.23798474427328847</v>
      </c>
      <c r="L47" s="135">
        <f>($H$27 * L43) + ($H$29 * L45)</f>
        <v>8.5972863473536082E-2</v>
      </c>
      <c r="M47" s="135">
        <f>($H$27 * M43) + ($H$29 * M45)</f>
        <v>0.28756259142970486</v>
      </c>
      <c r="N47" s="135">
        <f>($H$27 * N43) + ($H$29 * N45)</f>
        <v>0.27430043330705112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219175380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7475332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5167573.9700000007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12642905.970000001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206532474.03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23014976.428161521</v>
      </c>
      <c r="K69" s="158">
        <f>$H66 * K37</f>
        <v>47810121.434899077</v>
      </c>
      <c r="L69" s="158">
        <f>$H66 * L37</f>
        <v>17257596.659589734</v>
      </c>
      <c r="M69" s="158">
        <f>$H66 * M37</f>
        <v>57524519.809858352</v>
      </c>
      <c r="N69" s="158">
        <f>$H66 * N37</f>
        <v>60925259.697491333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23581747.25634674</v>
      </c>
      <c r="K70" s="147">
        <f>$H66 * K47</f>
        <v>49151578.01615914</v>
      </c>
      <c r="L70" s="147">
        <f>$H66 * L47</f>
        <v>17756188.192632828</v>
      </c>
      <c r="M70" s="147">
        <f>$H66 * M47</f>
        <v>59391013.446455017</v>
      </c>
      <c r="N70" s="147">
        <f>$H66 * N47</f>
        <v>56651947.118406281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6129999.9999999991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1103210.3366926755</v>
      </c>
      <c r="K77" s="158">
        <f>$H74 * K33</f>
        <v>1847740.2970934387</v>
      </c>
      <c r="L77" s="158">
        <f>$H74 * L33</f>
        <v>559856.41757317469</v>
      </c>
      <c r="M77" s="158">
        <f>$H74 * M33</f>
        <v>1469647.6439965446</v>
      </c>
      <c r="N77" s="158">
        <f>$H74 * N33</f>
        <v>1149545.3046441663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1117756.8907613563</v>
      </c>
      <c r="K78" s="147">
        <f>$H74 * K43</f>
        <v>1874224.1413523932</v>
      </c>
      <c r="L78" s="147">
        <f>$H74 * L43</f>
        <v>566386.12180730654</v>
      </c>
      <c r="M78" s="147">
        <f>$H74 * M43</f>
        <v>1492979.9215044053</v>
      </c>
      <c r="N78" s="147">
        <f>$H74 * N43</f>
        <v>1078652.9245745379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24118186.764854196</v>
      </c>
      <c r="K83" s="145">
        <f t="shared" si="0"/>
        <v>49657861.731992513</v>
      </c>
      <c r="L83" s="145">
        <f t="shared" si="0"/>
        <v>17817453.07716291</v>
      </c>
      <c r="M83" s="145">
        <f t="shared" si="0"/>
        <v>58994167.453854896</v>
      </c>
      <c r="N83" s="145">
        <f t="shared" si="0"/>
        <v>62074805.0021355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24699504.147108097</v>
      </c>
      <c r="K84" s="147">
        <f t="shared" si="0"/>
        <v>51025802.157511532</v>
      </c>
      <c r="L84" s="147">
        <f t="shared" si="0"/>
        <v>18322574.314440135</v>
      </c>
      <c r="M84" s="147">
        <f t="shared" si="0"/>
        <v>60883993.367959425</v>
      </c>
      <c r="N84" s="147">
        <f t="shared" si="0"/>
        <v>57730600.04298082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519.3929296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3560.4307964999998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11135.698339690003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13045.761970340003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1023.462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0.94544144711760891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0.96362763141173924</v>
      </c>
      <c r="N115" s="190">
        <f>IF($H$106, ($H$102 + $H110 * $H$104) / ($H$102 + $H$104), N$116)</f>
        <v>0.96362763141173924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11135.698339690003</v>
      </c>
      <c r="K118" s="130">
        <f>SUMPRODUCT($H93:$H95, K114:K116)</f>
        <v>11135.698339690003</v>
      </c>
      <c r="L118" s="130">
        <f>SUMPRODUCT($H93:$H95, L114:L116)</f>
        <v>11135.698339690003</v>
      </c>
      <c r="M118" s="130">
        <f>SUMPRODUCT($H93:$H95, M114:M116)</f>
        <v>14566.62783492671</v>
      </c>
      <c r="N118" s="130">
        <f>SUMPRODUCT($H93:$H95, N114:N116)</f>
        <v>15057.683437910389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2165.8441194380989</v>
      </c>
      <c r="K129" s="145">
        <f t="shared" si="1"/>
        <v>4459.3397034653235</v>
      </c>
      <c r="L129" s="145">
        <f t="shared" si="1"/>
        <v>1600.0301493133761</v>
      </c>
      <c r="M129" s="145">
        <f t="shared" si="1"/>
        <v>4049.9536421465605</v>
      </c>
      <c r="N129" s="145">
        <f t="shared" si="1"/>
        <v>4122.467128366583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2218.0471662988389</v>
      </c>
      <c r="K130" s="147">
        <f t="shared" si="1"/>
        <v>4582.1825089895528</v>
      </c>
      <c r="L130" s="147">
        <f t="shared" si="1"/>
        <v>1645.3906845819065</v>
      </c>
      <c r="M130" s="147">
        <f t="shared" si="1"/>
        <v>4179.6903207739397</v>
      </c>
      <c r="N130" s="147">
        <f t="shared" si="1"/>
        <v>3833.9629253749481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16397.634742729941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16459.273606019189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839.63154240374331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0.12564893316674211</v>
      </c>
      <c r="K145" s="180">
        <f t="shared" si="2"/>
        <v>0.25870341791443408</v>
      </c>
      <c r="L145" s="180">
        <f t="shared" si="2"/>
        <v>9.2823892306712549E-2</v>
      </c>
      <c r="M145" s="180">
        <f t="shared" si="2"/>
        <v>0.23495336065205721</v>
      </c>
      <c r="N145" s="180">
        <f t="shared" si="2"/>
        <v>0.23916014640453825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0.12821893335261444</v>
      </c>
      <c r="K146" s="192">
        <f t="shared" si="2"/>
        <v>0.2648828044130464</v>
      </c>
      <c r="L146" s="192">
        <f t="shared" si="2"/>
        <v>9.5115307614245748E-2</v>
      </c>
      <c r="M146" s="192">
        <f t="shared" si="2"/>
        <v>0.24161588753233812</v>
      </c>
      <c r="N146" s="193">
        <f t="shared" si="2"/>
        <v>0.22163038021654652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4.8710249555515964E-2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4.853668687120867E-2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4.8710249555515964E-2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0.19373079886001365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0.2959520696404182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0.12058035851121424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0.38973677298835385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0.38435235108117616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9.2823892306712549E-2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0.23495336065205721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4.6332686218429016E-2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7.0779940303928521E-2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2.8838016195053707E-2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9.3209503687126993E-2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9.3209503687126993E-2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2.8838016195053707E-2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7.0779940303928521E-2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4.6332686218429016E-2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0.23495336065205721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9.2823892306712549E-2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0.38435235108117616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4900000</v>
      </c>
      <c r="K21" s="156">
        <f>Expenditure!K133</f>
        <v>13146272.351747425</v>
      </c>
      <c r="L21" s="156">
        <f>Expenditure!L133</f>
        <v>3272202.7985191746</v>
      </c>
      <c r="M21" s="156">
        <f>Expenditure!M133</f>
        <v>1241572.018682624</v>
      </c>
      <c r="N21" s="156">
        <f>Expenditure!N133</f>
        <v>2143922.1852150229</v>
      </c>
      <c r="O21" s="156">
        <f>Expenditure!O133</f>
        <v>391322.30665870052</v>
      </c>
      <c r="P21" s="156">
        <f>Expenditure!P133</f>
        <v>131766.55564506742</v>
      </c>
      <c r="Q21" s="156">
        <f>Expenditure!Q133</f>
        <v>988249.16733800573</v>
      </c>
      <c r="R21" s="156">
        <f>Expenditure!R133</f>
        <v>1076093.5377680503</v>
      </c>
      <c r="S21" s="156">
        <f>Expenditure!S133</f>
        <v>2108264.8903210792</v>
      </c>
      <c r="T21" s="156">
        <f>Expenditure!T133</f>
        <v>417260.75954271352</v>
      </c>
      <c r="U21" s="156">
        <f>Expenditure!U133</f>
        <v>219610.92607511237</v>
      </c>
      <c r="V21" s="156">
        <f>Expenditure!V133</f>
        <v>153727.64825257866</v>
      </c>
      <c r="W21" s="156">
        <f>Expenditure!W133</f>
        <v>263533.11129013484</v>
      </c>
      <c r="X21" s="156">
        <f>Expenditure!X133</f>
        <v>922365.88951547199</v>
      </c>
      <c r="Y21" s="156">
        <f>Expenditure!Y133</f>
        <v>0</v>
      </c>
      <c r="Z21" s="156">
        <f>Expenditure!Z133</f>
        <v>0</v>
      </c>
      <c r="AA21" s="156">
        <f>Expenditure!AA133</f>
        <v>197649.8334676011</v>
      </c>
      <c r="AB21" s="156">
        <f>Expenditure!AB133</f>
        <v>263533.11129013484</v>
      </c>
      <c r="AC21" s="156">
        <f>Expenditure!AC133</f>
        <v>1295704.4638431629</v>
      </c>
      <c r="AD21" s="156">
        <f>Expenditure!AD133</f>
        <v>351377.48172017979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1160000.0000000002</v>
      </c>
      <c r="K22" s="201">
        <f>Expenditure!K139</f>
        <v>14715844.558529694</v>
      </c>
      <c r="L22" s="201">
        <f>Expenditure!L139</f>
        <v>3919880.111296522</v>
      </c>
      <c r="M22" s="201">
        <f>Expenditure!M139</f>
        <v>2789387.122310482</v>
      </c>
      <c r="N22" s="201">
        <f>Expenditure!N139</f>
        <v>852615.84042008803</v>
      </c>
      <c r="O22" s="201">
        <f>Expenditure!O139</f>
        <v>2117490.8706185222</v>
      </c>
      <c r="P22" s="201">
        <f>Expenditure!P139</f>
        <v>157847.52126026264</v>
      </c>
      <c r="Q22" s="201">
        <f>Expenditure!Q139</f>
        <v>1183856.4094519697</v>
      </c>
      <c r="R22" s="201">
        <f>Expenditure!R139</f>
        <v>1289088.0902921446</v>
      </c>
      <c r="S22" s="201">
        <f>Expenditure!S139</f>
        <v>2525560.3401642027</v>
      </c>
      <c r="T22" s="201">
        <f>Expenditure!T139</f>
        <v>499850.48399083165</v>
      </c>
      <c r="U22" s="201">
        <f>Expenditure!U139</f>
        <v>263079.20210043772</v>
      </c>
      <c r="V22" s="201">
        <f>Expenditure!V139</f>
        <v>184155.4414703064</v>
      </c>
      <c r="W22" s="201">
        <f>Expenditure!W139</f>
        <v>315695.04252052528</v>
      </c>
      <c r="X22" s="201">
        <f>Expenditure!X139</f>
        <v>1104932.6488218384</v>
      </c>
      <c r="Y22" s="201">
        <f>Expenditure!Y139</f>
        <v>0</v>
      </c>
      <c r="Z22" s="201">
        <f>Expenditure!Z139</f>
        <v>0</v>
      </c>
      <c r="AA22" s="201">
        <f>Expenditure!AA139</f>
        <v>236771.28189039393</v>
      </c>
      <c r="AB22" s="201">
        <f>Expenditure!AB139</f>
        <v>315695.04252052528</v>
      </c>
      <c r="AC22" s="201">
        <f>Expenditure!AC139</f>
        <v>1552167.2923925824</v>
      </c>
      <c r="AD22" s="201">
        <f>Expenditure!AD139</f>
        <v>420926.72336070036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4139561.6608226686</v>
      </c>
      <c r="L23" s="152">
        <f>Expenditure!L136</f>
        <v>2443856.9257764192</v>
      </c>
      <c r="M23" s="152">
        <f>Expenditure!M136</f>
        <v>3193933.6939139212</v>
      </c>
      <c r="N23" s="152">
        <f>Expenditure!N136</f>
        <v>458240.82178425579</v>
      </c>
      <c r="O23" s="152">
        <f>Expenditure!O136</f>
        <v>989739.8904584503</v>
      </c>
      <c r="P23" s="152">
        <f>Expenditure!P136</f>
        <v>98410.346004419567</v>
      </c>
      <c r="Q23" s="152">
        <f>Expenditure!Q136</f>
        <v>738077.59503314679</v>
      </c>
      <c r="R23" s="152">
        <f>Expenditure!R136</f>
        <v>803684.4923694263</v>
      </c>
      <c r="S23" s="152">
        <f>Expenditure!S136</f>
        <v>1574565.5360707133</v>
      </c>
      <c r="T23" s="152">
        <f>Expenditure!T136</f>
        <v>311632.76234732865</v>
      </c>
      <c r="U23" s="152">
        <f>Expenditure!U136</f>
        <v>164017.24334069929</v>
      </c>
      <c r="V23" s="152">
        <f>Expenditure!V136</f>
        <v>114812.0703384895</v>
      </c>
      <c r="W23" s="152">
        <f>Expenditure!W136</f>
        <v>196820.69200883913</v>
      </c>
      <c r="X23" s="152">
        <f>Expenditure!X136</f>
        <v>688872.42203093693</v>
      </c>
      <c r="Y23" s="152">
        <f>Expenditure!Y136</f>
        <v>0</v>
      </c>
      <c r="Z23" s="152">
        <f>Expenditure!Z136</f>
        <v>0</v>
      </c>
      <c r="AA23" s="152">
        <f>Expenditure!AA136</f>
        <v>147615.51900662933</v>
      </c>
      <c r="AB23" s="152">
        <f>Expenditure!AB136</f>
        <v>196820.69200883913</v>
      </c>
      <c r="AC23" s="152">
        <f>Expenditure!AC136</f>
        <v>967701.73571012565</v>
      </c>
      <c r="AD23" s="152">
        <f>Expenditure!AD136</f>
        <v>262427.58934511885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719996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890000.00000000058</v>
      </c>
      <c r="K24" s="162">
        <f>Expenditure!K137</f>
        <v>7536596.3518195758</v>
      </c>
      <c r="L24" s="162">
        <f>Expenditure!L137</f>
        <v>4449351.0908387406</v>
      </c>
      <c r="M24" s="162">
        <f>Expenditure!M137</f>
        <v>5814960.8576482702</v>
      </c>
      <c r="N24" s="162">
        <f>Expenditure!N137</f>
        <v>834285.4603179621</v>
      </c>
      <c r="O24" s="162">
        <f>Expenditure!O137</f>
        <v>1801946.8385445089</v>
      </c>
      <c r="P24" s="162">
        <f>Expenditure!P137</f>
        <v>179168.50030223117</v>
      </c>
      <c r="Q24" s="162">
        <f>Expenditure!Q137</f>
        <v>1343763.7522667339</v>
      </c>
      <c r="R24" s="162">
        <f>Expenditure!R137</f>
        <v>1463209.4191348876</v>
      </c>
      <c r="S24" s="162">
        <f>Expenditure!S137</f>
        <v>2866696.0048356997</v>
      </c>
      <c r="T24" s="162">
        <f>Expenditure!T137</f>
        <v>567366.91762373212</v>
      </c>
      <c r="U24" s="162">
        <f>Expenditure!U137</f>
        <v>298614.16717038531</v>
      </c>
      <c r="V24" s="162">
        <f>Expenditure!V137</f>
        <v>209029.91701926972</v>
      </c>
      <c r="W24" s="162">
        <f>Expenditure!W137</f>
        <v>358337.00060446234</v>
      </c>
      <c r="X24" s="162">
        <f>Expenditure!X137</f>
        <v>1254179.5021156182</v>
      </c>
      <c r="Y24" s="162">
        <f>Expenditure!Y137</f>
        <v>0</v>
      </c>
      <c r="Z24" s="162">
        <f>Expenditure!Z137</f>
        <v>0</v>
      </c>
      <c r="AA24" s="162">
        <f>Expenditure!AA137</f>
        <v>268752.75045334676</v>
      </c>
      <c r="AB24" s="162">
        <f>Expenditure!AB137</f>
        <v>358337.00060446234</v>
      </c>
      <c r="AC24" s="162">
        <f>Expenditure!AC137</f>
        <v>1761823.586305273</v>
      </c>
      <c r="AD24" s="162">
        <f>Expenditure!AD137</f>
        <v>477782.66747261648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4900000</v>
      </c>
      <c r="K27" s="145">
        <f t="shared" si="0"/>
        <v>13146272.351747425</v>
      </c>
      <c r="L27" s="145">
        <f t="shared" si="0"/>
        <v>3272202.7985191746</v>
      </c>
      <c r="M27" s="145">
        <f t="shared" si="0"/>
        <v>1241572.018682624</v>
      </c>
      <c r="N27" s="145">
        <f t="shared" si="0"/>
        <v>2143922.1852150229</v>
      </c>
      <c r="O27" s="145">
        <f t="shared" si="0"/>
        <v>391322.30665870052</v>
      </c>
      <c r="P27" s="145">
        <f t="shared" si="0"/>
        <v>131766.55564506742</v>
      </c>
      <c r="Q27" s="145">
        <f t="shared" si="0"/>
        <v>988249.16733800573</v>
      </c>
      <c r="R27" s="145">
        <f t="shared" si="0"/>
        <v>1076093.5377680503</v>
      </c>
      <c r="S27" s="145">
        <f t="shared" si="0"/>
        <v>2108264.8903210792</v>
      </c>
      <c r="T27" s="145">
        <f t="shared" si="0"/>
        <v>417260.75954271352</v>
      </c>
      <c r="U27" s="145">
        <f t="shared" si="0"/>
        <v>219610.92607511237</v>
      </c>
      <c r="V27" s="145">
        <f t="shared" si="0"/>
        <v>153727.64825257866</v>
      </c>
      <c r="W27" s="145">
        <f t="shared" si="0"/>
        <v>263533.11129013484</v>
      </c>
      <c r="X27" s="145">
        <f t="shared" si="0"/>
        <v>922365.88951547199</v>
      </c>
      <c r="Y27" s="145">
        <f t="shared" si="0"/>
        <v>0</v>
      </c>
      <c r="Z27" s="145">
        <f t="shared" si="0"/>
        <v>0</v>
      </c>
      <c r="AA27" s="145">
        <f t="shared" si="0"/>
        <v>197649.8334676011</v>
      </c>
      <c r="AB27" s="145">
        <f t="shared" si="0"/>
        <v>263533.11129013484</v>
      </c>
      <c r="AC27" s="145">
        <f t="shared" si="0"/>
        <v>1295704.4638431629</v>
      </c>
      <c r="AD27" s="145">
        <f t="shared" si="0"/>
        <v>351377.48172017979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1160000.0000000002</v>
      </c>
      <c r="K28" s="130">
        <f t="shared" si="2"/>
        <v>14715844.558529694</v>
      </c>
      <c r="L28" s="130">
        <f t="shared" si="2"/>
        <v>3919880.111296522</v>
      </c>
      <c r="M28" s="130">
        <f t="shared" si="2"/>
        <v>2789387.122310482</v>
      </c>
      <c r="N28" s="130">
        <f t="shared" si="2"/>
        <v>852615.84042008803</v>
      </c>
      <c r="O28" s="130">
        <f t="shared" si="2"/>
        <v>2117490.8706185222</v>
      </c>
      <c r="P28" s="130">
        <f t="shared" si="2"/>
        <v>157847.52126026264</v>
      </c>
      <c r="Q28" s="130">
        <f t="shared" si="2"/>
        <v>1183856.4094519697</v>
      </c>
      <c r="R28" s="130">
        <f t="shared" si="2"/>
        <v>1289088.0902921446</v>
      </c>
      <c r="S28" s="130">
        <f t="shared" si="2"/>
        <v>2525560.3401642027</v>
      </c>
      <c r="T28" s="130">
        <f t="shared" si="2"/>
        <v>499850.48399083165</v>
      </c>
      <c r="U28" s="130">
        <f t="shared" si="2"/>
        <v>263079.20210043772</v>
      </c>
      <c r="V28" s="130">
        <f t="shared" si="2"/>
        <v>184155.4414703064</v>
      </c>
      <c r="W28" s="130">
        <f t="shared" si="2"/>
        <v>315695.04252052528</v>
      </c>
      <c r="X28" s="130">
        <f t="shared" si="2"/>
        <v>1104932.6488218384</v>
      </c>
      <c r="Y28" s="130">
        <f t="shared" si="2"/>
        <v>0</v>
      </c>
      <c r="Z28" s="130">
        <f t="shared" si="2"/>
        <v>0</v>
      </c>
      <c r="AA28" s="130">
        <f t="shared" si="2"/>
        <v>236771.28189039393</v>
      </c>
      <c r="AB28" s="130">
        <f t="shared" si="2"/>
        <v>315695.04252052528</v>
      </c>
      <c r="AC28" s="130">
        <f t="shared" si="2"/>
        <v>1552167.2923925824</v>
      </c>
      <c r="AD28" s="130">
        <f t="shared" si="2"/>
        <v>420926.72336070036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4139561.6608226686</v>
      </c>
      <c r="L29" s="130">
        <f t="shared" si="4"/>
        <v>2443856.9257764192</v>
      </c>
      <c r="M29" s="130">
        <f t="shared" si="4"/>
        <v>3193933.6939139212</v>
      </c>
      <c r="N29" s="130">
        <f t="shared" si="4"/>
        <v>458240.82178425579</v>
      </c>
      <c r="O29" s="130">
        <f t="shared" si="4"/>
        <v>989739.8904584503</v>
      </c>
      <c r="P29" s="130">
        <f t="shared" si="4"/>
        <v>98410.346004419567</v>
      </c>
      <c r="Q29" s="130">
        <f t="shared" si="4"/>
        <v>738077.59503314679</v>
      </c>
      <c r="R29" s="130">
        <f t="shared" si="4"/>
        <v>803684.4923694263</v>
      </c>
      <c r="S29" s="130">
        <f t="shared" si="4"/>
        <v>1574565.5360707133</v>
      </c>
      <c r="T29" s="130">
        <f t="shared" si="4"/>
        <v>311632.76234732865</v>
      </c>
      <c r="U29" s="130">
        <f t="shared" si="4"/>
        <v>164017.24334069929</v>
      </c>
      <c r="V29" s="130">
        <f t="shared" si="4"/>
        <v>114812.0703384895</v>
      </c>
      <c r="W29" s="130">
        <f t="shared" si="4"/>
        <v>196820.69200883913</v>
      </c>
      <c r="X29" s="130">
        <f t="shared" si="4"/>
        <v>688872.42203093693</v>
      </c>
      <c r="Y29" s="130">
        <f t="shared" si="4"/>
        <v>0</v>
      </c>
      <c r="Z29" s="130">
        <f t="shared" si="4"/>
        <v>0</v>
      </c>
      <c r="AA29" s="130">
        <f t="shared" si="4"/>
        <v>147615.51900662933</v>
      </c>
      <c r="AB29" s="130">
        <f t="shared" si="4"/>
        <v>196820.69200883913</v>
      </c>
      <c r="AC29" s="130">
        <f t="shared" si="4"/>
        <v>967701.73571012565</v>
      </c>
      <c r="AD29" s="130">
        <f t="shared" si="4"/>
        <v>262427.58934511885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719996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890000.00000000058</v>
      </c>
      <c r="K30" s="147">
        <f t="shared" si="6"/>
        <v>7536596.3518195758</v>
      </c>
      <c r="L30" s="147">
        <f t="shared" si="6"/>
        <v>4449351.0908387406</v>
      </c>
      <c r="M30" s="147">
        <f t="shared" si="6"/>
        <v>5814960.8576482702</v>
      </c>
      <c r="N30" s="147">
        <f t="shared" si="6"/>
        <v>834285.4603179621</v>
      </c>
      <c r="O30" s="147">
        <f t="shared" si="6"/>
        <v>1801946.8385445089</v>
      </c>
      <c r="P30" s="147">
        <f t="shared" si="6"/>
        <v>179168.50030223117</v>
      </c>
      <c r="Q30" s="147">
        <f t="shared" si="6"/>
        <v>1343763.7522667339</v>
      </c>
      <c r="R30" s="147">
        <f t="shared" si="6"/>
        <v>1463209.4191348876</v>
      </c>
      <c r="S30" s="147">
        <f t="shared" si="6"/>
        <v>2866696.0048356997</v>
      </c>
      <c r="T30" s="147">
        <f t="shared" si="6"/>
        <v>567366.91762373212</v>
      </c>
      <c r="U30" s="147">
        <f t="shared" si="6"/>
        <v>298614.16717038531</v>
      </c>
      <c r="V30" s="147">
        <f t="shared" si="6"/>
        <v>209029.91701926972</v>
      </c>
      <c r="W30" s="147">
        <f t="shared" si="6"/>
        <v>358337.00060446234</v>
      </c>
      <c r="X30" s="147">
        <f t="shared" si="6"/>
        <v>1254179.5021156182</v>
      </c>
      <c r="Y30" s="147">
        <f t="shared" si="6"/>
        <v>0</v>
      </c>
      <c r="Z30" s="147">
        <f t="shared" si="6"/>
        <v>0</v>
      </c>
      <c r="AA30" s="147">
        <f t="shared" si="6"/>
        <v>268752.75045334676</v>
      </c>
      <c r="AB30" s="147">
        <f t="shared" si="6"/>
        <v>358337.00060446234</v>
      </c>
      <c r="AC30" s="147">
        <f t="shared" si="6"/>
        <v>1761823.586305273</v>
      </c>
      <c r="AD30" s="147">
        <f t="shared" si="6"/>
        <v>477782.66747261648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33484429.036892243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35604844.023412034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18210787.688370429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32734201.78507778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25095291.660822947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25555218.503175311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11225332.992755715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21327140.599169061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0.74946153727673326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0.71774555412660779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0.63897301635307335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9.3209503687126993E-2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2.8838016195053707E-2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7.0779940303928521E-2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4.6332686218429016E-2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0.23495336065205721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9.2823892306712549E-2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0.38435235108117616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0.95128975044448416</v>
      </c>
      <c r="K46" s="177">
        <f>SUMPRODUCT($H19:$H25, K38:K44)</f>
        <v>0.566937399363308</v>
      </c>
      <c r="L46" s="177">
        <f>SUMPRODUCT($H19:$H25, L38:L44)</f>
        <v>0.47411350705659544</v>
      </c>
      <c r="M46" s="177">
        <f>SUMPRODUCT($H19:$H25, M38:M44)</f>
        <v>0.23916014640453823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0.95128975044448416</v>
      </c>
      <c r="K56" s="180">
        <f>SUMPRODUCT($H19:$H$25, K38:K$44)</f>
        <v>0.566937399363308</v>
      </c>
      <c r="L56" s="180">
        <f>SUMPRODUCT($H19:$H$25, L38:L$44)</f>
        <v>0.47411350705659544</v>
      </c>
      <c r="M56" s="180">
        <f>SUMPRODUCT($H19:$H$25, M38:M$44)</f>
        <v>0.23916014640453823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0.85808024675735717</v>
      </c>
      <c r="K57" s="177">
        <f>SUMPRODUCT($H20:$H$25, K39:K$44)</f>
        <v>0.47372789567618101</v>
      </c>
      <c r="L57" s="177">
        <f>SUMPRODUCT($H20:$H$25, L39:L$44)</f>
        <v>0.38090400336946845</v>
      </c>
      <c r="M57" s="177">
        <f>SUMPRODUCT($H20:$H$25, M39:M$44)</f>
        <v>0.14595064271741123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0.82924223056230351</v>
      </c>
      <c r="K58" s="177">
        <f>SUMPRODUCT($H21:$H$25, K40:K$44)</f>
        <v>0.44488987948112729</v>
      </c>
      <c r="L58" s="177">
        <f>SUMPRODUCT($H21:$H$25, L40:L$44)</f>
        <v>0.35206598717441473</v>
      </c>
      <c r="M58" s="177">
        <f>SUMPRODUCT($H21:$H$25, M40:M$44)</f>
        <v>0.11711262652235754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0.75846229025837497</v>
      </c>
      <c r="K59" s="177">
        <f>SUMPRODUCT($H22:$H$25, K41:K$44)</f>
        <v>0.37410993917719881</v>
      </c>
      <c r="L59" s="177">
        <f>SUMPRODUCT($H22:$H$25, L41:L$44)</f>
        <v>0.28128604687048625</v>
      </c>
      <c r="M59" s="177">
        <f>SUMPRODUCT($H22:$H$25, M41:M$44)</f>
        <v>4.6332686218429016E-2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0.71212960403994585</v>
      </c>
      <c r="K60" s="193">
        <f>SUMPRODUCT($H23:$H$25, K42:K$44)</f>
        <v>0.32777725295876975</v>
      </c>
      <c r="L60" s="193">
        <f>SUMPRODUCT($H23:$H$25, L42:L$44)</f>
        <v>0.23495336065205721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0.74946153727673326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2.335256576497146E-2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1.7733097435390841E-2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4.8710249555515964E-2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0.95128975044448394</v>
      </c>
      <c r="K94" s="180">
        <f t="shared" si="0"/>
        <v>0.9208796628378928</v>
      </c>
      <c r="L94" s="180">
        <f t="shared" si="0"/>
        <v>0.9068323714454799</v>
      </c>
      <c r="M94" s="180">
        <f t="shared" si="0"/>
        <v>0.83079104263894099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0.88143281252232841</v>
      </c>
      <c r="K95" s="177">
        <f t="shared" si="0"/>
        <v>0.80741063872184926</v>
      </c>
      <c r="L95" s="177">
        <f t="shared" si="0"/>
        <v>0.7732176742579856</v>
      </c>
      <c r="M95" s="177">
        <f t="shared" si="0"/>
        <v>0.5881230263978785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0.82924223056230328</v>
      </c>
      <c r="K96" s="177">
        <f t="shared" si="0"/>
        <v>0.72263717771427427</v>
      </c>
      <c r="L96" s="177">
        <f t="shared" si="0"/>
        <v>0.67339324719250715</v>
      </c>
      <c r="M96" s="177">
        <f t="shared" si="0"/>
        <v>0.40682414088390129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0.77619538769376561</v>
      </c>
      <c r="K97" s="177">
        <f t="shared" si="0"/>
        <v>0.63647288721191242</v>
      </c>
      <c r="L97" s="177">
        <f t="shared" si="0"/>
        <v>0.57193105807493483</v>
      </c>
      <c r="M97" s="177">
        <f t="shared" si="0"/>
        <v>0.22255078866362427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0.71212960403994574</v>
      </c>
      <c r="K98" s="193">
        <f t="shared" si="0"/>
        <v>0.53241046812149639</v>
      </c>
      <c r="L98" s="193">
        <f t="shared" si="0"/>
        <v>0.44939304628112303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0.95128975044448394</v>
      </c>
      <c r="K105" s="153">
        <f t="shared" si="1"/>
        <v>0.9208796628378928</v>
      </c>
      <c r="L105" s="153">
        <f t="shared" si="1"/>
        <v>0.9068323714454799</v>
      </c>
      <c r="M105" s="153">
        <f t="shared" si="1"/>
        <v>0.83079104263894099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0.88143281252232841</v>
      </c>
      <c r="K106" s="154">
        <f t="shared" si="1"/>
        <v>0.80741063872184926</v>
      </c>
      <c r="L106" s="154">
        <f t="shared" si="1"/>
        <v>0.7732176742579856</v>
      </c>
      <c r="M106" s="154">
        <f t="shared" si="1"/>
        <v>0.5881230263978785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0.82924223056230328</v>
      </c>
      <c r="K107" s="154">
        <f t="shared" si="1"/>
        <v>0.72263717771427427</v>
      </c>
      <c r="L107" s="154">
        <f t="shared" si="1"/>
        <v>0.67339324719250715</v>
      </c>
      <c r="M107" s="154">
        <f t="shared" si="1"/>
        <v>0.40682414088390129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0.77619538769376561</v>
      </c>
      <c r="K108" s="154">
        <f t="shared" si="1"/>
        <v>0.63647288721191242</v>
      </c>
      <c r="L108" s="154">
        <f t="shared" si="1"/>
        <v>0.57193105807493483</v>
      </c>
      <c r="M108" s="154">
        <f t="shared" si="1"/>
        <v>0.22255078866362427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0.71212960403994574</v>
      </c>
      <c r="K109" s="192">
        <f t="shared" si="1"/>
        <v>0.53241046812149639</v>
      </c>
      <c r="L109" s="192">
        <f t="shared" si="1"/>
        <v>0.44939304628112303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0.12821893335261444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0.2648828044130464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9.5115307614245748E-2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0.24161588753233812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0.88008786894454061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8.8708775209871735E-2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0.71774555412660779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0.63897301635307335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0.37808751458281853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0.57720921319878926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0.30335805338331945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0.17388654118999203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0.37808751458281853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0.57720921319878926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0.30335805338331945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0.17388654118999203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0.95128975044448394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0.9208796628378928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0.9068323714454799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0.83079104263894099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0.88143281252232841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0.80741063872184926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0.7732176742579856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0.5881230263978785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0.82924223056230328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0.72263717771427427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0.67339324719250715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0.40682414088390129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0.77619538769376561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0.63647288721191242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0.57193105807493483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0.22255078866362427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0.71212960403994574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0.53241046812149639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0.44939304628112303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South West - Final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44522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A_Charging Methodologies Pre-Release_01042023 (shared 15/11/2021)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60" x14ac:dyDescent="0.25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766</v>
      </c>
      <c r="J25" s="222" t="s">
        <v>728</v>
      </c>
      <c r="K25" s="222" t="s">
        <v>565</v>
      </c>
      <c r="L25" s="222" t="s">
        <v>767</v>
      </c>
      <c r="M25" s="42"/>
    </row>
    <row r="26" spans="1:13" ht="60" x14ac:dyDescent="0.25">
      <c r="A26" s="75"/>
      <c r="B26" s="75"/>
      <c r="C26" s="75"/>
      <c r="D26" s="75"/>
      <c r="E26" s="75"/>
      <c r="F26" s="18">
        <v>44522</v>
      </c>
      <c r="G26" s="18" t="s">
        <v>752</v>
      </c>
      <c r="H26" s="22">
        <v>4</v>
      </c>
      <c r="I26" s="18" t="s">
        <v>768</v>
      </c>
      <c r="J26" s="222" t="s">
        <v>728</v>
      </c>
      <c r="K26" s="222" t="s">
        <v>565</v>
      </c>
      <c r="L26" s="222" t="s">
        <v>769</v>
      </c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South West - Final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South West - Final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25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.75" thickBot="1" x14ac:dyDescent="0.3">
      <c r="F61" s="16"/>
      <c r="G61" s="7" t="str">
        <f>'Fixed inputs'!C405</f>
        <v>Input 401-L: Decimal places for error checks</v>
      </c>
    </row>
    <row r="62" spans="6:7" ht="15.75" thickTop="1" x14ac:dyDescent="0.25">
      <c r="F62" s="14" t="s">
        <v>310</v>
      </c>
      <c r="G62" s="7" t="str">
        <f>'DNO inputs'!$C$15</f>
        <v>Input 402-A: LV mains split</v>
      </c>
    </row>
    <row r="63" spans="6:7" x14ac:dyDescent="0.25">
      <c r="F63" s="16" t="s">
        <v>483</v>
      </c>
      <c r="G63" s="7" t="str">
        <f>'DNO inputs'!$C$21</f>
        <v>Input 402-B: HV split</v>
      </c>
    </row>
    <row r="64" spans="6:7" x14ac:dyDescent="0.25">
      <c r="F64" s="16" t="s">
        <v>483</v>
      </c>
      <c r="G64" s="7" t="str">
        <f>'DNO inputs'!$C$32</f>
        <v>Input 402-C: CDCM notional asset values</v>
      </c>
    </row>
    <row r="65" spans="6:7" x14ac:dyDescent="0.25">
      <c r="F65" s="16" t="s">
        <v>483</v>
      </c>
      <c r="G65" s="7" t="str">
        <f>'DNO inputs'!$C$44</f>
        <v>Input 402-D: EDCM notional asset value</v>
      </c>
    </row>
    <row r="66" spans="6:7" x14ac:dyDescent="0.25">
      <c r="F66" s="16" t="s">
        <v>483</v>
      </c>
      <c r="G66" s="7" t="str">
        <f>'DNO inputs'!$C$55</f>
        <v>Input 402-E: MEAV asset count</v>
      </c>
    </row>
    <row r="67" spans="6:7" x14ac:dyDescent="0.25">
      <c r="F67" s="16" t="s">
        <v>483</v>
      </c>
      <c r="G67" s="7" t="str">
        <f>'DNO inputs'!$C$147</f>
        <v>Input 402-F: MEAV per unit</v>
      </c>
    </row>
    <row r="68" spans="6:7" x14ac:dyDescent="0.25">
      <c r="F68" s="16" t="s">
        <v>483</v>
      </c>
      <c r="G68" s="7" t="str">
        <f>'DNO inputs'!$C$238</f>
        <v>Input 402-G: 2007/08 RRP expenditure, by cost category</v>
      </c>
    </row>
    <row r="69" spans="6:7" x14ac:dyDescent="0.25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25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25">
      <c r="F71" s="16" t="s">
        <v>483</v>
      </c>
      <c r="G71" s="7" t="str">
        <f>'DNO inputs'!$C$331</f>
        <v>Input 402-J: Net capex (2005/06 to 2014/15)</v>
      </c>
    </row>
    <row r="72" spans="6:7" x14ac:dyDescent="0.25">
      <c r="F72" s="16" t="s">
        <v>483</v>
      </c>
      <c r="G72" s="7" t="str">
        <f>'DNO inputs'!$C$343</f>
        <v>Input 402-K: LV services share of LV net capex</v>
      </c>
    </row>
    <row r="73" spans="6:7" x14ac:dyDescent="0.25">
      <c r="F73" s="16" t="s">
        <v>483</v>
      </c>
      <c r="G73" s="7" t="str">
        <f>'DNO inputs'!$C$350</f>
        <v>Input 402-L: Price control allowed revenue</v>
      </c>
    </row>
    <row r="74" spans="6:7" x14ac:dyDescent="0.25">
      <c r="F74" s="16" t="s">
        <v>483</v>
      </c>
      <c r="G74" s="7" t="str">
        <f>'DNO inputs'!$C$359</f>
        <v>Input 402-M: 2007/08 total allowed revenue</v>
      </c>
    </row>
    <row r="75" spans="6:7" x14ac:dyDescent="0.25">
      <c r="F75" s="16" t="s">
        <v>483</v>
      </c>
      <c r="G75" s="7" t="str">
        <f>'DNO inputs'!$C$365</f>
        <v>Input 402-N: 2007/08 net incentive revenue</v>
      </c>
    </row>
    <row r="76" spans="6:7" x14ac:dyDescent="0.25">
      <c r="F76" s="16" t="s">
        <v>483</v>
      </c>
      <c r="G76" s="7" t="str">
        <f>'DNO inputs'!$C$371</f>
        <v>Input 402-O: Additional DNO revenue</v>
      </c>
    </row>
    <row r="77" spans="6:7" x14ac:dyDescent="0.25">
      <c r="F77" s="16" t="s">
        <v>483</v>
      </c>
      <c r="G77" s="7" t="str">
        <f>'DNO inputs'!$C$378</f>
        <v>Input 402-P: 2007/08 units distributed, by network level</v>
      </c>
    </row>
    <row r="78" spans="6:7" ht="15.75" thickBot="1" x14ac:dyDescent="0.3">
      <c r="F78" s="16" t="s">
        <v>483</v>
      </c>
      <c r="G78" s="7" t="str">
        <f>'DNO inputs'!$C$387</f>
        <v>Input 402-Q: 2007/08 network losses</v>
      </c>
    </row>
    <row r="79" spans="6:7" ht="15.75" thickTop="1" x14ac:dyDescent="0.25">
      <c r="F79" s="12" t="s">
        <v>22</v>
      </c>
      <c r="G79" s="7" t="str">
        <f>MEAV!$C$18</f>
        <v>Section 401-A: MEAV by asset type</v>
      </c>
    </row>
    <row r="80" spans="6:7" x14ac:dyDescent="0.25">
      <c r="F80" s="13" t="s">
        <v>483</v>
      </c>
      <c r="G80" s="7" t="str">
        <f>MEAV!$C$27</f>
        <v>Section 401-B: Mapping of asset types to network levels</v>
      </c>
    </row>
    <row r="81" spans="6:7" x14ac:dyDescent="0.25">
      <c r="F81" s="13" t="s">
        <v>483</v>
      </c>
      <c r="G81" s="7" t="str">
        <f>MEAV!$C$49</f>
        <v>Section 401-C: MEAV shares, by asset type and network level</v>
      </c>
    </row>
    <row r="82" spans="6:7" x14ac:dyDescent="0.25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25">
      <c r="F83" s="13" t="s">
        <v>483</v>
      </c>
      <c r="G83" s="7" t="str">
        <f>MEAV!$C$103</f>
        <v>Section 401-E: EHV reduction ratio</v>
      </c>
    </row>
    <row r="84" spans="6:7" ht="15.75" thickBot="1" x14ac:dyDescent="0.3">
      <c r="F84" s="13" t="s">
        <v>483</v>
      </c>
      <c r="G84" s="7" t="str">
        <f>MEAV!$C$122</f>
        <v>Section 401-F: Adjusted MEAV</v>
      </c>
    </row>
    <row r="85" spans="6:7" ht="15.75" thickTop="1" x14ac:dyDescent="0.25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25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25">
      <c r="F87" s="13" t="s">
        <v>483</v>
      </c>
      <c r="G87" s="7" t="str">
        <f>Expenditure!$C$58</f>
        <v>Section 402-C: Expenditure for allocation based on MEAV</v>
      </c>
    </row>
    <row r="88" spans="6:7" x14ac:dyDescent="0.25">
      <c r="F88" s="13" t="s">
        <v>483</v>
      </c>
      <c r="G88" s="7" t="str">
        <f>Expenditure!$C$71</f>
        <v>Section 402-D: MEAV allocation shares</v>
      </c>
    </row>
    <row r="89" spans="6:7" x14ac:dyDescent="0.25">
      <c r="F89" s="13" t="s">
        <v>483</v>
      </c>
      <c r="G89" s="7" t="str">
        <f>Expenditure!$C$87</f>
        <v>Section 402-E: Expenditure allocated based on MEAV</v>
      </c>
    </row>
    <row r="90" spans="6:7" x14ac:dyDescent="0.25">
      <c r="F90" s="13" t="s">
        <v>483</v>
      </c>
      <c r="G90" s="7" t="str">
        <f>Expenditure!$C$107</f>
        <v>Section 402-F: Expenditure allocated to LV Services</v>
      </c>
    </row>
    <row r="91" spans="6:7" ht="15.75" thickBot="1" x14ac:dyDescent="0.3">
      <c r="F91" s="13" t="s">
        <v>483</v>
      </c>
      <c r="G91" s="7" t="str">
        <f>Expenditure!$C$126</f>
        <v>Section 402-G: Total expenditure allocated for discounts</v>
      </c>
    </row>
    <row r="92" spans="6:7" ht="15.75" thickTop="1" x14ac:dyDescent="0.25">
      <c r="F92" s="12" t="s">
        <v>311</v>
      </c>
      <c r="G92" s="7" t="str">
        <f>Expensed!$C$18</f>
        <v>Section 403-A: Total expenditure allocated</v>
      </c>
    </row>
    <row r="93" spans="6:7" x14ac:dyDescent="0.25">
      <c r="F93" s="13" t="s">
        <v>483</v>
      </c>
      <c r="G93" s="7" t="str">
        <f>Expensed!$C$34</f>
        <v>Section 403-B: Share expensed</v>
      </c>
    </row>
    <row r="94" spans="6:7" x14ac:dyDescent="0.25">
      <c r="F94" s="13" t="s">
        <v>483</v>
      </c>
      <c r="G94" s="7" t="str">
        <f>Expensed!$C$40</f>
        <v>Section 403-C: Value expensed</v>
      </c>
    </row>
    <row r="95" spans="6:7" ht="15.75" thickBot="1" x14ac:dyDescent="0.3">
      <c r="F95" s="13" t="s">
        <v>483</v>
      </c>
      <c r="G95" s="7" t="str">
        <f>Expensed!$C$65</f>
        <v>Section 403-D: Expensed proportions</v>
      </c>
    </row>
    <row r="96" spans="6:7" ht="15.75" thickTop="1" x14ac:dyDescent="0.25">
      <c r="F96" s="12" t="s">
        <v>24</v>
      </c>
      <c r="G96" s="7" t="str">
        <f>Capitalised!$C$18</f>
        <v>Section 404-A: Net capex (2005/06 to 2014/15)</v>
      </c>
    </row>
    <row r="97" spans="6:7" x14ac:dyDescent="0.25">
      <c r="F97" s="13" t="s">
        <v>483</v>
      </c>
      <c r="G97" s="7" t="str">
        <f>Capitalised!$C$27</f>
        <v>Section 404-B: Capitalised proportions (EDCM)</v>
      </c>
    </row>
    <row r="98" spans="6:7" ht="15.75" thickBot="1" x14ac:dyDescent="0.3">
      <c r="F98" s="13" t="s">
        <v>483</v>
      </c>
      <c r="G98" s="7" t="str">
        <f>Capitalised!$C$47</f>
        <v>Section 404-C: Capitalised proportions (CDCM)</v>
      </c>
    </row>
    <row r="99" spans="6:7" ht="15.75" thickTop="1" x14ac:dyDescent="0.25">
      <c r="F99" s="12" t="s">
        <v>25</v>
      </c>
      <c r="G99" s="7" t="str">
        <f>'Rev allocation'!$C$16</f>
        <v>Section 405-A: Breakdown of allowed revenue</v>
      </c>
    </row>
    <row r="100" spans="6:7" x14ac:dyDescent="0.25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25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25">
      <c r="F102" s="13" t="s">
        <v>483</v>
      </c>
      <c r="G102" s="7" t="str">
        <f>'Rev allocation'!$C$56</f>
        <v>Section 405-D: Revenue to share</v>
      </c>
    </row>
    <row r="103" spans="6:7" x14ac:dyDescent="0.25">
      <c r="F103" s="13" t="s">
        <v>483</v>
      </c>
      <c r="G103" s="7" t="str">
        <f>'Rev allocation'!$C$72</f>
        <v>Section 405-E: Additional DNO revenue shares</v>
      </c>
    </row>
    <row r="104" spans="6:7" x14ac:dyDescent="0.25">
      <c r="F104" s="13" t="s">
        <v>483</v>
      </c>
      <c r="G104" s="7" t="str">
        <f>'Rev allocation'!$C$80</f>
        <v>Section 405-F: Revenue allocation</v>
      </c>
    </row>
    <row r="105" spans="6:7" x14ac:dyDescent="0.25">
      <c r="F105" s="13" t="s">
        <v>483</v>
      </c>
      <c r="G105" s="7" t="str">
        <f>'Rev allocation'!$C$90</f>
        <v>Section 405-G: Revenue allocation</v>
      </c>
    </row>
    <row r="106" spans="6:7" x14ac:dyDescent="0.25">
      <c r="F106" s="13" t="s">
        <v>483</v>
      </c>
      <c r="G106" s="7" t="str">
        <f>'Rev allocation'!$C$126</f>
        <v>Section 405-H: Revenue per unit</v>
      </c>
    </row>
    <row r="107" spans="6:7" x14ac:dyDescent="0.25">
      <c r="F107" s="13" t="s">
        <v>483</v>
      </c>
      <c r="G107" s="7" t="str">
        <f>'Rev allocation'!$C$142</f>
        <v>Section 405-I: Shares of revenue per unit</v>
      </c>
    </row>
    <row r="108" spans="6:7" x14ac:dyDescent="0.25">
      <c r="F108" s="13" t="s">
        <v>483</v>
      </c>
      <c r="G108" s="7" t="str">
        <f>'Rev allocation'!$C$156</f>
        <v>Section 405-J: U</v>
      </c>
    </row>
    <row r="109" spans="6:7" ht="15.75" thickBot="1" x14ac:dyDescent="0.3">
      <c r="F109" s="13" t="s">
        <v>483</v>
      </c>
      <c r="G109" s="7" t="str">
        <f>'Rev allocation'!$C$160</f>
        <v>Section 405-K: Extended network level allocation (EDCM only)</v>
      </c>
    </row>
    <row r="110" spans="6:7" ht="15.75" thickTop="1" x14ac:dyDescent="0.25">
      <c r="F110" s="12" t="s">
        <v>312</v>
      </c>
      <c r="G110" s="7" t="str">
        <f>Direct!$C$18</f>
        <v>Section 406-A: Removal of negative expenditure</v>
      </c>
    </row>
    <row r="111" spans="6:7" ht="15.75" thickBot="1" x14ac:dyDescent="0.3">
      <c r="F111" s="13" t="s">
        <v>483</v>
      </c>
      <c r="G111" s="7" t="str">
        <f>Direct!$C$32</f>
        <v>Section 406-B: Direct share of positive expenditure</v>
      </c>
    </row>
    <row r="112" spans="6:7" ht="15.75" thickTop="1" x14ac:dyDescent="0.25">
      <c r="F112" s="12" t="s">
        <v>313</v>
      </c>
      <c r="G112" s="7" t="str">
        <f>'EDCM discounts'!$C$16</f>
        <v>Section 407-A: Allocation percentages</v>
      </c>
    </row>
    <row r="113" spans="2:7" x14ac:dyDescent="0.25">
      <c r="F113" s="13" t="s">
        <v>483</v>
      </c>
      <c r="G113" s="7" t="str">
        <f>'EDCM discounts'!$C$32</f>
        <v>Section 407-B: S</v>
      </c>
    </row>
    <row r="114" spans="2:7" x14ac:dyDescent="0.25">
      <c r="F114" s="13" t="s">
        <v>483</v>
      </c>
      <c r="G114" s="7" t="str">
        <f>'EDCM discounts'!$C$50</f>
        <v>Section 407-C: P</v>
      </c>
    </row>
    <row r="115" spans="2:7" x14ac:dyDescent="0.25">
      <c r="F115" s="13" t="s">
        <v>483</v>
      </c>
      <c r="G115" s="7" t="str">
        <f>'EDCM discounts'!$C$62</f>
        <v>Section 407-D: P adder</v>
      </c>
    </row>
    <row r="116" spans="2:7" x14ac:dyDescent="0.25">
      <c r="F116" s="13" t="s">
        <v>483</v>
      </c>
      <c r="G116" s="7" t="str">
        <f>'EDCM discounts'!$C$79</f>
        <v>Section 407-E: U</v>
      </c>
    </row>
    <row r="117" spans="2:7" x14ac:dyDescent="0.25">
      <c r="F117" s="13" t="s">
        <v>483</v>
      </c>
      <c r="G117" s="7" t="str">
        <f>'EDCM discounts'!$C$91</f>
        <v>Section 407-F: EDCM user discounts (before cap)</v>
      </c>
    </row>
    <row r="118" spans="2:7" ht="15.75" thickBot="1" x14ac:dyDescent="0.3">
      <c r="F118" s="13" t="s">
        <v>483</v>
      </c>
      <c r="G118" s="7" t="str">
        <f>'EDCM discounts'!$C$100</f>
        <v>Section 407-G: EDCM user discounts</v>
      </c>
    </row>
    <row r="119" spans="2:7" ht="15.75" thickTop="1" x14ac:dyDescent="0.25">
      <c r="F119" s="12" t="s">
        <v>26</v>
      </c>
      <c r="G119" s="7" t="str">
        <f>'CDCM discounts'!$C$15</f>
        <v>Section 408-A: Allocation percentages</v>
      </c>
    </row>
    <row r="120" spans="2:7" x14ac:dyDescent="0.25">
      <c r="F120" s="13" t="s">
        <v>483</v>
      </c>
      <c r="G120" s="7" t="str">
        <f>'CDCM discounts'!$C$25</f>
        <v>Section 408-B: Parameters for splitting allocations at circuits levels</v>
      </c>
    </row>
    <row r="121" spans="2:7" ht="15.75" thickBot="1" x14ac:dyDescent="0.3">
      <c r="F121" s="13" t="s">
        <v>483</v>
      </c>
      <c r="G121" s="7" t="str">
        <f>'CDCM discounts'!$C$33</f>
        <v>Section 408-C: PCDM user discounts for CDCM</v>
      </c>
    </row>
    <row r="122" spans="2:7" ht="15.75" thickTop="1" x14ac:dyDescent="0.25">
      <c r="F122" s="10" t="s">
        <v>512</v>
      </c>
      <c r="G122" s="7" t="str">
        <f>'Output to other models'!$C$15</f>
        <v>Output 401-A: PCDM user discount for CDCM</v>
      </c>
    </row>
    <row r="123" spans="2:7" x14ac:dyDescent="0.25">
      <c r="F123" s="11" t="s">
        <v>483</v>
      </c>
      <c r="G123" s="7" t="str">
        <f>'Output to other models'!$C$25</f>
        <v>Output 401-B: PCDM user discount for EDCM</v>
      </c>
    </row>
    <row r="125" spans="2:7" x14ac:dyDescent="0.25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72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25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25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25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25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25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25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15" activePane="bottomRight" state="frozenSplit"/>
      <selection pane="topRight"/>
      <selection pane="bottomLeft"/>
      <selection pane="bottomRight" activeCell="H43" sqref="H4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8.8708775209871735E-2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0.88008786894454061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612772557.48252308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87105183.826615706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258509131.28873485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262779629.69848031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147745074.03074408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7448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442000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198165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2727.8220000000001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4957.2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6391.3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1091923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6864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3328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1579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11751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37881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858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16591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213168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6617.3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20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697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4133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140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8698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7141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23664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21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38122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12901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2808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101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29358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431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767.17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63.135000000000005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34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66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296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675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14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2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3273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1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587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189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62.1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1382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558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3100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4710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7.93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67.5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153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856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94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161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0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393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1747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155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19440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310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1880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75860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75860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700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7940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8360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10380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20780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2000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84050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535000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8230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24460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6830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10020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12150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1740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12740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26870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29820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2560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45140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172860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173080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172810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1136020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66590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51190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33120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261250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59210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53460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3550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98340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3740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1191400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1325500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147020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1140570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44500000.000000007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14900000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13500000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7000000.0000000019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5300000.0000000009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4500000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4899999.9999999991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9600000.0000000019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1200000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4200000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6900000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3000000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899999.99999999988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1200000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5899999.9999999991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7300000.0000000009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20500000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5800000.0000000009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25200000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300000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1099999.9999999998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34000000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18017120.399999999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5167573.9700000007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719996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-11484694.370000085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12000000</v>
      </c>
      <c r="K286" s="37">
        <v>5000000</v>
      </c>
      <c r="L286" s="37">
        <v>14899999.999999998</v>
      </c>
      <c r="M286" s="37">
        <v>13300000.000000002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8499999.9999999981</v>
      </c>
      <c r="K288" s="37">
        <v>400000</v>
      </c>
      <c r="L288" s="37">
        <v>2500000</v>
      </c>
      <c r="M288" s="37">
        <v>1000000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1200000</v>
      </c>
      <c r="K289" s="37">
        <v>2700000</v>
      </c>
      <c r="L289" s="37">
        <v>800000</v>
      </c>
      <c r="M289" s="37">
        <v>2100000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2795916.4081484308</v>
      </c>
      <c r="K290" s="37">
        <v>0</v>
      </c>
      <c r="L290" s="37">
        <v>2119896.1128685074</v>
      </c>
      <c r="M290" s="37">
        <v>393330.13347943331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890000.00000000058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1160000.0000000002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4900000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116690169.08763137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34558479.357611723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130450344.51140504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73665828.71729888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80156402.243089825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0.27737839130950015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290321179.89561594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293900000.00000006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316402000.00000006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219175380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7475332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6129999.9999999991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519.3929296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3560.4307964999998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11135.698339690003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1023.462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7448</v>
      </c>
      <c r="K20" s="152">
        <f>'DNO inputs'!H62</f>
        <v>442000</v>
      </c>
      <c r="L20" s="152">
        <f>'DNO inputs'!H63</f>
        <v>198165</v>
      </c>
      <c r="M20" s="152">
        <f>'DNO inputs'!H64</f>
        <v>2727.8220000000001</v>
      </c>
      <c r="N20" s="152">
        <f>'DNO inputs'!H65</f>
        <v>4957.2</v>
      </c>
      <c r="O20" s="152">
        <f>'DNO inputs'!H66</f>
        <v>6391.3</v>
      </c>
      <c r="P20" s="152">
        <f>'DNO inputs'!H67</f>
        <v>1091923</v>
      </c>
      <c r="Q20" s="152">
        <f>'DNO inputs'!H68</f>
        <v>6864</v>
      </c>
      <c r="R20" s="152">
        <f>'DNO inputs'!H69</f>
        <v>3328</v>
      </c>
      <c r="S20" s="152">
        <f>'DNO inputs'!H70</f>
        <v>1579</v>
      </c>
      <c r="T20" s="152">
        <f>'DNO inputs'!H71</f>
        <v>11751</v>
      </c>
      <c r="U20" s="152">
        <f>'DNO inputs'!H72</f>
        <v>37881</v>
      </c>
      <c r="V20" s="152">
        <f>'DNO inputs'!H73</f>
        <v>858</v>
      </c>
      <c r="W20" s="152">
        <f>'DNO inputs'!H74</f>
        <v>16591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213168</v>
      </c>
      <c r="AB20" s="152">
        <f>'DNO inputs'!H79</f>
        <v>0</v>
      </c>
      <c r="AC20" s="152">
        <f>'DNO inputs'!H80</f>
        <v>6617.3</v>
      </c>
      <c r="AD20" s="152">
        <f>'DNO inputs'!H81</f>
        <v>0</v>
      </c>
      <c r="AE20" s="152">
        <f>'DNO inputs'!H82</f>
        <v>20</v>
      </c>
      <c r="AF20" s="152">
        <f>'DNO inputs'!H83</f>
        <v>697</v>
      </c>
      <c r="AG20" s="152">
        <f>'DNO inputs'!H84</f>
        <v>4133</v>
      </c>
      <c r="AH20" s="152">
        <f>'DNO inputs'!H85</f>
        <v>140</v>
      </c>
      <c r="AI20" s="152">
        <f>'DNO inputs'!H86</f>
        <v>8698</v>
      </c>
      <c r="AJ20" s="152">
        <f>'DNO inputs'!H87</f>
        <v>7141</v>
      </c>
      <c r="AK20" s="152">
        <f>'DNO inputs'!H88</f>
        <v>23664</v>
      </c>
      <c r="AL20" s="152">
        <f>'DNO inputs'!H89</f>
        <v>21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38122</v>
      </c>
      <c r="AU20" s="152">
        <f>'DNO inputs'!H98</f>
        <v>12901</v>
      </c>
      <c r="AV20" s="152">
        <f>'DNO inputs'!H99</f>
        <v>0</v>
      </c>
      <c r="AW20" s="152">
        <f>'DNO inputs'!H100</f>
        <v>0</v>
      </c>
      <c r="AX20" s="152">
        <f>'DNO inputs'!H101</f>
        <v>2808</v>
      </c>
      <c r="AY20" s="152">
        <f>'DNO inputs'!H102</f>
        <v>101</v>
      </c>
      <c r="AZ20" s="152">
        <f>'DNO inputs'!H103</f>
        <v>0</v>
      </c>
      <c r="BA20" s="152">
        <f>'DNO inputs'!H104</f>
        <v>0</v>
      </c>
      <c r="BB20" s="152">
        <f>'DNO inputs'!H105</f>
        <v>29358</v>
      </c>
      <c r="BC20" s="152">
        <f>'DNO inputs'!H106</f>
        <v>431</v>
      </c>
      <c r="BD20" s="152">
        <f>'DNO inputs'!H107</f>
        <v>0</v>
      </c>
      <c r="BE20" s="152">
        <f>'DNO inputs'!H108</f>
        <v>0</v>
      </c>
      <c r="BF20" s="152">
        <f>'DNO inputs'!H109</f>
        <v>767.17</v>
      </c>
      <c r="BG20" s="152">
        <f>'DNO inputs'!H110</f>
        <v>63.135000000000005</v>
      </c>
      <c r="BH20" s="152">
        <f>'DNO inputs'!H111</f>
        <v>34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66</v>
      </c>
      <c r="BM20" s="152">
        <f>'DNO inputs'!H116</f>
        <v>296</v>
      </c>
      <c r="BN20" s="152">
        <f>'DNO inputs'!H117</f>
        <v>675</v>
      </c>
      <c r="BO20" s="152">
        <f>'DNO inputs'!H118</f>
        <v>14</v>
      </c>
      <c r="BP20" s="152">
        <f>'DNO inputs'!H119</f>
        <v>0</v>
      </c>
      <c r="BQ20" s="152">
        <f>'DNO inputs'!H120</f>
        <v>2</v>
      </c>
      <c r="BR20" s="152">
        <f>'DNO inputs'!H121</f>
        <v>3273</v>
      </c>
      <c r="BS20" s="152">
        <f>'DNO inputs'!H122</f>
        <v>0</v>
      </c>
      <c r="BT20" s="152">
        <f>'DNO inputs'!H123</f>
        <v>0</v>
      </c>
      <c r="BU20" s="152">
        <f>'DNO inputs'!H124</f>
        <v>1</v>
      </c>
      <c r="BV20" s="152">
        <f>'DNO inputs'!H125</f>
        <v>587</v>
      </c>
      <c r="BW20" s="152">
        <f>'DNO inputs'!H126</f>
        <v>189</v>
      </c>
      <c r="BX20" s="152">
        <f>'DNO inputs'!H127</f>
        <v>0</v>
      </c>
      <c r="BY20" s="152">
        <f>'DNO inputs'!H128</f>
        <v>0</v>
      </c>
      <c r="BZ20" s="152">
        <f>'DNO inputs'!H129</f>
        <v>62.1</v>
      </c>
      <c r="CA20" s="152">
        <f>'DNO inputs'!H130</f>
        <v>1382</v>
      </c>
      <c r="CB20" s="152">
        <f>'DNO inputs'!H131</f>
        <v>558</v>
      </c>
      <c r="CC20" s="152">
        <f>'DNO inputs'!H132</f>
        <v>3100</v>
      </c>
      <c r="CD20" s="152">
        <f>'DNO inputs'!H133</f>
        <v>4710</v>
      </c>
      <c r="CE20" s="152">
        <f>'DNO inputs'!H134</f>
        <v>7.93</v>
      </c>
      <c r="CF20" s="152">
        <f>'DNO inputs'!H135</f>
        <v>67.5</v>
      </c>
      <c r="CG20" s="152">
        <f>'DNO inputs'!H136</f>
        <v>0</v>
      </c>
      <c r="CH20" s="152">
        <f>'DNO inputs'!H137</f>
        <v>0</v>
      </c>
      <c r="CI20" s="152">
        <f>'DNO inputs'!H138</f>
        <v>153</v>
      </c>
      <c r="CJ20" s="152">
        <f>'DNO inputs'!H139</f>
        <v>856</v>
      </c>
      <c r="CK20" s="152">
        <f>'DNO inputs'!H140</f>
        <v>94</v>
      </c>
      <c r="CL20" s="152">
        <f>'DNO inputs'!H141</f>
        <v>161</v>
      </c>
      <c r="CM20" s="152">
        <f>'DNO inputs'!H142</f>
        <v>0</v>
      </c>
      <c r="CN20" s="152">
        <f>'DNO inputs'!H143</f>
        <v>393</v>
      </c>
      <c r="CO20" s="152">
        <f>'DNO inputs'!H144</f>
        <v>1747</v>
      </c>
      <c r="CP20" s="152">
        <f>'DNO inputs'!H145</f>
        <v>155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19440</v>
      </c>
      <c r="K21" s="152">
        <f>'DNO inputs'!H153</f>
        <v>310</v>
      </c>
      <c r="L21" s="152">
        <f>'DNO inputs'!H154</f>
        <v>1880</v>
      </c>
      <c r="M21" s="152">
        <f>'DNO inputs'!H155</f>
        <v>75860</v>
      </c>
      <c r="N21" s="152">
        <f>'DNO inputs'!H156</f>
        <v>67220</v>
      </c>
      <c r="O21" s="152">
        <f>'DNO inputs'!H157</f>
        <v>75860</v>
      </c>
      <c r="P21" s="152">
        <f>'DNO inputs'!H158</f>
        <v>700</v>
      </c>
      <c r="Q21" s="152">
        <f>'DNO inputs'!H159</f>
        <v>7940</v>
      </c>
      <c r="R21" s="152">
        <f>'DNO inputs'!H160</f>
        <v>8360</v>
      </c>
      <c r="S21" s="152">
        <f>'DNO inputs'!H161</f>
        <v>10380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20780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2000</v>
      </c>
      <c r="AB21" s="152">
        <f>'DNO inputs'!H170</f>
        <v>0</v>
      </c>
      <c r="AC21" s="152">
        <f>'DNO inputs'!H171</f>
        <v>84050</v>
      </c>
      <c r="AD21" s="152">
        <f>'DNO inputs'!H172</f>
        <v>0</v>
      </c>
      <c r="AE21" s="152">
        <f>'DNO inputs'!H173</f>
        <v>535000</v>
      </c>
      <c r="AF21" s="152">
        <f>'DNO inputs'!H174</f>
        <v>8230</v>
      </c>
      <c r="AG21" s="152">
        <f>'DNO inputs'!H175</f>
        <v>24460</v>
      </c>
      <c r="AH21" s="152">
        <f>'DNO inputs'!H176</f>
        <v>6830</v>
      </c>
      <c r="AI21" s="152">
        <f>'DNO inputs'!H177</f>
        <v>10020</v>
      </c>
      <c r="AJ21" s="152">
        <f>'DNO inputs'!H178</f>
        <v>12150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1740</v>
      </c>
      <c r="AU21" s="152">
        <f>'DNO inputs'!H189</f>
        <v>12740</v>
      </c>
      <c r="AV21" s="152">
        <f>'DNO inputs'!H190</f>
        <v>0</v>
      </c>
      <c r="AW21" s="152">
        <f>'DNO inputs'!H191</f>
        <v>0</v>
      </c>
      <c r="AX21" s="152">
        <f>'DNO inputs'!H192</f>
        <v>26870</v>
      </c>
      <c r="AY21" s="152">
        <f>'DNO inputs'!H193</f>
        <v>29820</v>
      </c>
      <c r="AZ21" s="152">
        <f>'DNO inputs'!H194</f>
        <v>0</v>
      </c>
      <c r="BA21" s="152">
        <f>'DNO inputs'!H195</f>
        <v>0</v>
      </c>
      <c r="BB21" s="152">
        <f>'DNO inputs'!H196</f>
        <v>2560</v>
      </c>
      <c r="BC21" s="152">
        <f>'DNO inputs'!H197</f>
        <v>45140</v>
      </c>
      <c r="BD21" s="152">
        <f>'DNO inputs'!H198</f>
        <v>0</v>
      </c>
      <c r="BE21" s="152">
        <f>'DNO inputs'!H199</f>
        <v>0</v>
      </c>
      <c r="BF21" s="152">
        <f>'DNO inputs'!H200</f>
        <v>172860</v>
      </c>
      <c r="BG21" s="152">
        <f>'DNO inputs'!H201</f>
        <v>173080</v>
      </c>
      <c r="BH21" s="152">
        <f>'DNO inputs'!H202</f>
        <v>172810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1136020</v>
      </c>
      <c r="BM21" s="152">
        <f>'DNO inputs'!H207</f>
        <v>66590</v>
      </c>
      <c r="BN21" s="152">
        <f>'DNO inputs'!H208</f>
        <v>51190</v>
      </c>
      <c r="BO21" s="152">
        <f>'DNO inputs'!H209</f>
        <v>33120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261250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59210</v>
      </c>
      <c r="CA21" s="152">
        <f>'DNO inputs'!H221</f>
        <v>53460</v>
      </c>
      <c r="CB21" s="152">
        <f>'DNO inputs'!H222</f>
        <v>3550</v>
      </c>
      <c r="CC21" s="152">
        <f>'DNO inputs'!H223</f>
        <v>98340</v>
      </c>
      <c r="CD21" s="152">
        <f>'DNO inputs'!H224</f>
        <v>3740</v>
      </c>
      <c r="CE21" s="152">
        <f>'DNO inputs'!H225</f>
        <v>1191400</v>
      </c>
      <c r="CF21" s="152">
        <f>'DNO inputs'!H226</f>
        <v>1325500</v>
      </c>
      <c r="CG21" s="152">
        <f>'DNO inputs'!H227</f>
        <v>0</v>
      </c>
      <c r="CH21" s="152">
        <f>'DNO inputs'!H228</f>
        <v>0</v>
      </c>
      <c r="CI21" s="152">
        <f>'DNO inputs'!H229</f>
        <v>147020</v>
      </c>
      <c r="CJ21" s="152">
        <f>'DNO inputs'!H230</f>
        <v>0</v>
      </c>
      <c r="CK21" s="152">
        <f>'DNO inputs'!H231</f>
        <v>1140570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144.78912</v>
      </c>
      <c r="K24" s="130">
        <f t="shared" ref="K24:BV24" si="0">K20 * K21 / $H22</f>
        <v>137.02000000000001</v>
      </c>
      <c r="L24" s="130">
        <f t="shared" si="0"/>
        <v>372.55020000000002</v>
      </c>
      <c r="M24" s="130">
        <f t="shared" si="0"/>
        <v>206.93257692000003</v>
      </c>
      <c r="N24" s="130">
        <f t="shared" si="0"/>
        <v>333.222984</v>
      </c>
      <c r="O24" s="130">
        <f t="shared" si="0"/>
        <v>484.84401800000001</v>
      </c>
      <c r="P24" s="130">
        <f t="shared" si="0"/>
        <v>764.34609999999998</v>
      </c>
      <c r="Q24" s="130">
        <f t="shared" si="0"/>
        <v>54.500160000000001</v>
      </c>
      <c r="R24" s="130">
        <f t="shared" si="0"/>
        <v>27.82208</v>
      </c>
      <c r="S24" s="130">
        <f t="shared" si="0"/>
        <v>16.39002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344.76098000000002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426.33600000000001</v>
      </c>
      <c r="AB24" s="130">
        <f t="shared" si="0"/>
        <v>0</v>
      </c>
      <c r="AC24" s="130">
        <f t="shared" si="0"/>
        <v>556.18406500000003</v>
      </c>
      <c r="AD24" s="130">
        <f t="shared" si="0"/>
        <v>0</v>
      </c>
      <c r="AE24" s="130">
        <f t="shared" si="0"/>
        <v>10.7</v>
      </c>
      <c r="AF24" s="130">
        <f t="shared" si="0"/>
        <v>5.7363099999999996</v>
      </c>
      <c r="AG24" s="130">
        <f t="shared" si="0"/>
        <v>101.09318</v>
      </c>
      <c r="AH24" s="130">
        <f t="shared" si="0"/>
        <v>0.95620000000000005</v>
      </c>
      <c r="AI24" s="130">
        <f t="shared" si="0"/>
        <v>87.153959999999998</v>
      </c>
      <c r="AJ24" s="130">
        <f t="shared" si="0"/>
        <v>86.763149999999996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66.332279999999997</v>
      </c>
      <c r="AU24" s="130">
        <f t="shared" si="0"/>
        <v>164.35874000000001</v>
      </c>
      <c r="AV24" s="130">
        <f t="shared" si="0"/>
        <v>0</v>
      </c>
      <c r="AW24" s="130">
        <f t="shared" si="0"/>
        <v>0</v>
      </c>
      <c r="AX24" s="130">
        <f t="shared" si="0"/>
        <v>75.450959999999995</v>
      </c>
      <c r="AY24" s="130">
        <f t="shared" si="0"/>
        <v>3.0118200000000002</v>
      </c>
      <c r="AZ24" s="130">
        <f t="shared" si="0"/>
        <v>0</v>
      </c>
      <c r="BA24" s="130">
        <f t="shared" si="0"/>
        <v>0</v>
      </c>
      <c r="BB24" s="130">
        <f t="shared" si="0"/>
        <v>75.156480000000002</v>
      </c>
      <c r="BC24" s="130">
        <f t="shared" si="0"/>
        <v>19.45534</v>
      </c>
      <c r="BD24" s="130">
        <f t="shared" si="0"/>
        <v>0</v>
      </c>
      <c r="BE24" s="130">
        <f t="shared" si="0"/>
        <v>0</v>
      </c>
      <c r="BF24" s="130">
        <f t="shared" si="0"/>
        <v>132.6130062</v>
      </c>
      <c r="BG24" s="130">
        <f t="shared" si="0"/>
        <v>10.927405800000001</v>
      </c>
      <c r="BH24" s="130">
        <f t="shared" si="0"/>
        <v>5.87554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74.977320000000006</v>
      </c>
      <c r="BM24" s="130">
        <f t="shared" si="0"/>
        <v>19.710640000000001</v>
      </c>
      <c r="BN24" s="130">
        <f t="shared" si="0"/>
        <v>34.553249999999998</v>
      </c>
      <c r="BO24" s="130">
        <f t="shared" si="0"/>
        <v>0.46367999999999998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153.35374999999999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3.6769409999999998</v>
      </c>
      <c r="CA24" s="130">
        <f t="shared" si="1"/>
        <v>73.881720000000001</v>
      </c>
      <c r="CB24" s="130">
        <f t="shared" si="1"/>
        <v>1.9809000000000001</v>
      </c>
      <c r="CC24" s="130">
        <f t="shared" si="1"/>
        <v>304.85399999999998</v>
      </c>
      <c r="CD24" s="130">
        <f t="shared" si="1"/>
        <v>17.615400000000001</v>
      </c>
      <c r="CE24" s="130">
        <f t="shared" si="1"/>
        <v>9.4478019999999994</v>
      </c>
      <c r="CF24" s="130">
        <f t="shared" si="1"/>
        <v>89.471249999999998</v>
      </c>
      <c r="CG24" s="130">
        <f t="shared" si="1"/>
        <v>0</v>
      </c>
      <c r="CH24" s="130">
        <f t="shared" si="1"/>
        <v>0</v>
      </c>
      <c r="CI24" s="130">
        <f t="shared" si="1"/>
        <v>22.494060000000001</v>
      </c>
      <c r="CJ24" s="130">
        <f t="shared" si="1"/>
        <v>0</v>
      </c>
      <c r="CK24" s="130">
        <f t="shared" si="1"/>
        <v>107.21357999999999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5628.9769689199975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901.36609999999996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1641.05115892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404.60812999999996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1445.7667350000004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1236.1848450000002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5628.9769689200002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0.16012964788749881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0.29153630721549378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7.1879514205514652E-2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0.25684360461638051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0.21961092607511237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0.35453114426342969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0.64546885573657042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260.18324000000001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397.467872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161.94114999999999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523.42207300000007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1343.0143350000001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0.19373079886001365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0.2959520696404182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0.12058035851121424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0.38973677298835385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1236.1848450000002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612772557.48252308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87105183.826615706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258509131.28873485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262779629.69848031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0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1221166502.2963541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147745074.03074408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0.89207113404128247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1102.7648165637972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901.36609999999996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1641.05115892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404.60812999999996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1445.7667350000004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1102.7648165637972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5495.5569404837979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0.16401724334069928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0.2986141671703853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7.3624590625091496E-2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0.26307920210043773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0.20066479676338611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12000000</v>
      </c>
      <c r="L19" s="156">
        <f>'DNO inputs'!J287</f>
        <v>0</v>
      </c>
      <c r="M19" s="156">
        <f>'DNO inputs'!J288</f>
        <v>8499999.9999999981</v>
      </c>
      <c r="N19" s="156">
        <f>'DNO inputs'!J289</f>
        <v>1200000</v>
      </c>
      <c r="O19" s="156">
        <f>'DNO inputs'!J290</f>
        <v>2795916.4081484308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5000000</v>
      </c>
      <c r="L20" s="152">
        <f>'DNO inputs'!K287</f>
        <v>0</v>
      </c>
      <c r="M20" s="152">
        <f>'DNO inputs'!K288</f>
        <v>400000</v>
      </c>
      <c r="N20" s="152">
        <f>'DNO inputs'!K289</f>
        <v>2700000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14899999.999999998</v>
      </c>
      <c r="L21" s="152">
        <f>'DNO inputs'!L287</f>
        <v>0</v>
      </c>
      <c r="M21" s="152">
        <f>'DNO inputs'!L288</f>
        <v>2500000</v>
      </c>
      <c r="N21" s="152">
        <f>'DNO inputs'!L289</f>
        <v>800000</v>
      </c>
      <c r="O21" s="152">
        <f>'DNO inputs'!L290</f>
        <v>2119896.1128685074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13300000.000000002</v>
      </c>
      <c r="L22" s="162">
        <f>'DNO inputs'!M287</f>
        <v>0</v>
      </c>
      <c r="M22" s="162">
        <f>'DNO inputs'!M288</f>
        <v>1000000</v>
      </c>
      <c r="N22" s="162">
        <f>'DNO inputs'!M289</f>
        <v>2100000</v>
      </c>
      <c r="O22" s="162">
        <f>'DNO inputs'!M290</f>
        <v>393330.13347943331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890000.00000000058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1160000.0000000002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4900000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890000.00000000058</v>
      </c>
      <c r="K31" s="163">
        <f t="shared" si="0"/>
        <v>12000000</v>
      </c>
      <c r="L31" s="163">
        <f t="shared" si="0"/>
        <v>0</v>
      </c>
      <c r="M31" s="163">
        <f t="shared" si="0"/>
        <v>8499999.9999999981</v>
      </c>
      <c r="N31" s="163">
        <f t="shared" si="0"/>
        <v>1200000</v>
      </c>
      <c r="O31" s="163">
        <f t="shared" si="0"/>
        <v>2795916.4081484308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5000000</v>
      </c>
      <c r="L32" s="164">
        <f t="shared" si="2"/>
        <v>0</v>
      </c>
      <c r="M32" s="164">
        <f t="shared" si="2"/>
        <v>400000</v>
      </c>
      <c r="N32" s="164">
        <f t="shared" si="2"/>
        <v>2700000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1160000.0000000002</v>
      </c>
      <c r="K33" s="164">
        <f t="shared" si="4"/>
        <v>14899999.999999998</v>
      </c>
      <c r="L33" s="164">
        <f t="shared" si="4"/>
        <v>0</v>
      </c>
      <c r="M33" s="164">
        <f t="shared" si="4"/>
        <v>2500000</v>
      </c>
      <c r="N33" s="164">
        <f t="shared" si="4"/>
        <v>800000</v>
      </c>
      <c r="O33" s="164">
        <f t="shared" si="4"/>
        <v>2119896.1128685074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4900000</v>
      </c>
      <c r="K34" s="165">
        <f t="shared" si="6"/>
        <v>13300000.000000002</v>
      </c>
      <c r="L34" s="165">
        <f t="shared" si="6"/>
        <v>0</v>
      </c>
      <c r="M34" s="165">
        <f t="shared" si="6"/>
        <v>1000000</v>
      </c>
      <c r="N34" s="165">
        <f t="shared" si="6"/>
        <v>2100000</v>
      </c>
      <c r="O34" s="165">
        <f t="shared" si="6"/>
        <v>393330.13347943331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0.35453114426342969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4254373.7311611567</v>
      </c>
      <c r="L45" s="163">
        <f t="shared" si="10"/>
        <v>0</v>
      </c>
      <c r="M45" s="163">
        <f t="shared" si="10"/>
        <v>3013514.7262391518</v>
      </c>
      <c r="N45" s="163">
        <f t="shared" si="10"/>
        <v>425437.37311611563</v>
      </c>
      <c r="O45" s="163">
        <f t="shared" si="10"/>
        <v>991239.44344576146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890000.00000000058</v>
      </c>
      <c r="K46" s="171">
        <f t="shared" ref="K46:AQ46" si="12">K$31 - K45</f>
        <v>7745626.2688388433</v>
      </c>
      <c r="L46" s="171">
        <f t="shared" si="12"/>
        <v>0</v>
      </c>
      <c r="M46" s="171">
        <f t="shared" si="12"/>
        <v>5486485.2737608459</v>
      </c>
      <c r="N46" s="171">
        <f t="shared" si="12"/>
        <v>774562.62688388443</v>
      </c>
      <c r="O46" s="171">
        <f t="shared" si="12"/>
        <v>1804676.9647026693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5000000</v>
      </c>
      <c r="L47" s="164">
        <f t="shared" si="14"/>
        <v>0</v>
      </c>
      <c r="M47" s="164">
        <f t="shared" si="14"/>
        <v>400000</v>
      </c>
      <c r="N47" s="164">
        <f t="shared" si="14"/>
        <v>2700000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1160000.0000000002</v>
      </c>
      <c r="K48" s="164">
        <f t="shared" si="16"/>
        <v>14899999.999999998</v>
      </c>
      <c r="L48" s="164">
        <f t="shared" si="16"/>
        <v>0</v>
      </c>
      <c r="M48" s="164">
        <f t="shared" si="16"/>
        <v>2500000</v>
      </c>
      <c r="N48" s="164">
        <f t="shared" si="16"/>
        <v>800000</v>
      </c>
      <c r="O48" s="164">
        <f t="shared" si="16"/>
        <v>2119896.1128685074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4900000</v>
      </c>
      <c r="K49" s="165">
        <f t="shared" si="18"/>
        <v>13300000.000000002</v>
      </c>
      <c r="L49" s="165">
        <f t="shared" si="18"/>
        <v>0</v>
      </c>
      <c r="M49" s="165">
        <f t="shared" si="18"/>
        <v>1000000</v>
      </c>
      <c r="N49" s="165">
        <f t="shared" si="18"/>
        <v>2100000</v>
      </c>
      <c r="O49" s="165">
        <f t="shared" si="18"/>
        <v>393330.13347943331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6950000.0000000009</v>
      </c>
      <c r="K51" s="130">
        <f t="shared" si="20"/>
        <v>45200000</v>
      </c>
      <c r="L51" s="130">
        <f t="shared" si="20"/>
        <v>0</v>
      </c>
      <c r="M51" s="130">
        <f t="shared" si="20"/>
        <v>12399999.999999998</v>
      </c>
      <c r="N51" s="130">
        <f t="shared" si="20"/>
        <v>6800000</v>
      </c>
      <c r="O51" s="130">
        <f t="shared" si="20"/>
        <v>5309142.6544963717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44500000.000000007</v>
      </c>
      <c r="L60" s="152">
        <f>'DNO inputs'!H246</f>
        <v>14900000</v>
      </c>
      <c r="M60" s="152">
        <f>'DNO inputs'!H247</f>
        <v>13500000</v>
      </c>
      <c r="N60" s="152">
        <f>'DNO inputs'!H248</f>
        <v>7000000.0000000019</v>
      </c>
      <c r="O60" s="152">
        <f>'DNO inputs'!H249</f>
        <v>5300000.0000000009</v>
      </c>
      <c r="P60" s="152">
        <f>'DNO inputs'!H250</f>
        <v>600000</v>
      </c>
      <c r="Q60" s="152">
        <f>'DNO inputs'!H251</f>
        <v>4500000</v>
      </c>
      <c r="R60" s="152">
        <f>'DNO inputs'!H252</f>
        <v>4899999.9999999991</v>
      </c>
      <c r="S60" s="152">
        <f>'DNO inputs'!H253</f>
        <v>9600000.0000000019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1200000</v>
      </c>
      <c r="X60" s="152">
        <f>'DNO inputs'!H258</f>
        <v>4200000</v>
      </c>
      <c r="Y60" s="152">
        <f>'DNO inputs'!H259</f>
        <v>6900000</v>
      </c>
      <c r="Z60" s="152">
        <f>'DNO inputs'!H260</f>
        <v>3000000</v>
      </c>
      <c r="AA60" s="152">
        <f>'DNO inputs'!H261</f>
        <v>899999.99999999988</v>
      </c>
      <c r="AB60" s="152">
        <f>'DNO inputs'!H262</f>
        <v>1200000</v>
      </c>
      <c r="AC60" s="152">
        <f>'DNO inputs'!H263</f>
        <v>5899999.9999999991</v>
      </c>
      <c r="AD60" s="152">
        <f>'DNO inputs'!H264</f>
        <v>1600000</v>
      </c>
      <c r="AE60" s="152">
        <f>'DNO inputs'!H265</f>
        <v>7300000.0000000009</v>
      </c>
      <c r="AF60" s="152">
        <f>'DNO inputs'!H266</f>
        <v>20500000</v>
      </c>
      <c r="AG60" s="152">
        <f>'DNO inputs'!H267</f>
        <v>5800000.0000000009</v>
      </c>
      <c r="AH60" s="152">
        <f>'DNO inputs'!H268</f>
        <v>25200000</v>
      </c>
      <c r="AI60" s="152">
        <f>'DNO inputs'!H269</f>
        <v>300000</v>
      </c>
      <c r="AJ60" s="152">
        <f>'DNO inputs'!H270</f>
        <v>100000</v>
      </c>
      <c r="AK60" s="152">
        <f>'DNO inputs'!H271</f>
        <v>1099999.9999999998</v>
      </c>
      <c r="AL60" s="152">
        <f>'DNO inputs'!H272</f>
        <v>34000000</v>
      </c>
      <c r="AM60" s="152">
        <f>'DNO inputs'!H273</f>
        <v>18017120.399999999</v>
      </c>
      <c r="AN60" s="152">
        <f>'DNO inputs'!H274</f>
        <v>5167573.9700000007</v>
      </c>
      <c r="AO60" s="152">
        <f>'DNO inputs'!H275</f>
        <v>0</v>
      </c>
      <c r="AP60" s="152">
        <f>'DNO inputs'!H276</f>
        <v>719996</v>
      </c>
      <c r="AQ60" s="152">
        <f>'DNO inputs'!H277</f>
        <v>-11484694.370000085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-6950000.0000000009</v>
      </c>
      <c r="K62" s="130">
        <f t="shared" ref="K62:AQ62" si="22">K60 - K51</f>
        <v>-699999.99999999255</v>
      </c>
      <c r="L62" s="130">
        <f t="shared" si="22"/>
        <v>14900000</v>
      </c>
      <c r="M62" s="130">
        <f t="shared" si="22"/>
        <v>1100000.0000000019</v>
      </c>
      <c r="N62" s="130">
        <f t="shared" si="22"/>
        <v>200000.00000000186</v>
      </c>
      <c r="O62" s="130">
        <f t="shared" si="22"/>
        <v>-9142.6544963708147</v>
      </c>
      <c r="P62" s="130">
        <f t="shared" si="22"/>
        <v>600000</v>
      </c>
      <c r="Q62" s="130">
        <f t="shared" si="22"/>
        <v>4500000</v>
      </c>
      <c r="R62" s="130">
        <f t="shared" si="22"/>
        <v>4899999.9999999991</v>
      </c>
      <c r="S62" s="130">
        <f t="shared" si="22"/>
        <v>9600000.0000000019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1200000</v>
      </c>
      <c r="X62" s="130">
        <f t="shared" si="22"/>
        <v>4200000</v>
      </c>
      <c r="Y62" s="130">
        <f t="shared" si="22"/>
        <v>6900000</v>
      </c>
      <c r="Z62" s="130">
        <f t="shared" si="22"/>
        <v>3000000</v>
      </c>
      <c r="AA62" s="130">
        <f t="shared" si="22"/>
        <v>899999.99999999988</v>
      </c>
      <c r="AB62" s="130">
        <f t="shared" si="22"/>
        <v>1200000</v>
      </c>
      <c r="AC62" s="130">
        <f t="shared" si="22"/>
        <v>5899999.9999999991</v>
      </c>
      <c r="AD62" s="130">
        <f t="shared" si="22"/>
        <v>1600000</v>
      </c>
      <c r="AE62" s="130">
        <f t="shared" si="22"/>
        <v>7300000.0000000009</v>
      </c>
      <c r="AF62" s="130">
        <f t="shared" si="22"/>
        <v>20500000</v>
      </c>
      <c r="AG62" s="130">
        <f t="shared" si="22"/>
        <v>5800000.0000000009</v>
      </c>
      <c r="AH62" s="130">
        <f t="shared" si="22"/>
        <v>25200000</v>
      </c>
      <c r="AI62" s="130">
        <f t="shared" si="22"/>
        <v>300000</v>
      </c>
      <c r="AJ62" s="130">
        <f t="shared" si="22"/>
        <v>100000</v>
      </c>
      <c r="AK62" s="130">
        <f t="shared" si="22"/>
        <v>1099999.9999999998</v>
      </c>
      <c r="AL62" s="130">
        <f t="shared" si="22"/>
        <v>34000000</v>
      </c>
      <c r="AM62" s="130">
        <f t="shared" si="22"/>
        <v>18017120.399999999</v>
      </c>
      <c r="AN62" s="130">
        <f t="shared" si="22"/>
        <v>5167573.9700000007</v>
      </c>
      <c r="AO62" s="130">
        <f t="shared" si="22"/>
        <v>0</v>
      </c>
      <c r="AP62" s="130">
        <f t="shared" ref="AP62" si="23">AP60 - AP51</f>
        <v>719996</v>
      </c>
      <c r="AQ62" s="130">
        <f t="shared" si="22"/>
        <v>-11484694.370000085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-699999.99999999255</v>
      </c>
      <c r="L69" s="130">
        <f t="shared" si="26"/>
        <v>14900000</v>
      </c>
      <c r="M69" s="130">
        <f t="shared" si="26"/>
        <v>1100000.0000000019</v>
      </c>
      <c r="N69" s="130">
        <f t="shared" si="26"/>
        <v>200000.00000000186</v>
      </c>
      <c r="O69" s="130">
        <f t="shared" si="26"/>
        <v>-9142.6544963708147</v>
      </c>
      <c r="P69" s="130">
        <f t="shared" si="26"/>
        <v>600000</v>
      </c>
      <c r="Q69" s="130">
        <f t="shared" si="26"/>
        <v>4500000</v>
      </c>
      <c r="R69" s="130">
        <f t="shared" si="26"/>
        <v>4899999.9999999991</v>
      </c>
      <c r="S69" s="130">
        <f t="shared" si="26"/>
        <v>9600000.0000000019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1200000</v>
      </c>
      <c r="X69" s="130">
        <f t="shared" si="26"/>
        <v>4200000</v>
      </c>
      <c r="Y69" s="130">
        <f t="shared" si="26"/>
        <v>0</v>
      </c>
      <c r="Z69" s="130">
        <f t="shared" si="26"/>
        <v>0</v>
      </c>
      <c r="AA69" s="130">
        <f t="shared" si="26"/>
        <v>899999.99999999988</v>
      </c>
      <c r="AB69" s="130">
        <f t="shared" si="26"/>
        <v>1200000</v>
      </c>
      <c r="AC69" s="130">
        <f t="shared" si="26"/>
        <v>5899999.9999999991</v>
      </c>
      <c r="AD69" s="130">
        <f t="shared" si="26"/>
        <v>1600000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0.16012964788749881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0.29153630721549378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7.1879514205514652E-2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0.25684360461638051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0.21961092607511237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0.16401724334069928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0.2986141671703853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7.3624590625091496E-2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0.26307920210043773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0.20066479676338611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-112090.75352124797</v>
      </c>
      <c r="L90" s="163">
        <f t="shared" si="28"/>
        <v>2385931.7535237321</v>
      </c>
      <c r="M90" s="163">
        <f t="shared" si="28"/>
        <v>176142.612676249</v>
      </c>
      <c r="N90" s="163">
        <f t="shared" si="28"/>
        <v>32025.929577500061</v>
      </c>
      <c r="O90" s="163">
        <f t="shared" si="28"/>
        <v>-1464.0100452609163</v>
      </c>
      <c r="P90" s="163">
        <f t="shared" si="28"/>
        <v>96077.788732499292</v>
      </c>
      <c r="Q90" s="163">
        <f t="shared" si="28"/>
        <v>720583.41549374466</v>
      </c>
      <c r="R90" s="163">
        <f t="shared" si="28"/>
        <v>784635.27464874403</v>
      </c>
      <c r="S90" s="163">
        <f t="shared" si="28"/>
        <v>1537244.6197199889</v>
      </c>
      <c r="T90" s="163">
        <f t="shared" si="28"/>
        <v>304246.33098624775</v>
      </c>
      <c r="U90" s="163">
        <f t="shared" si="28"/>
        <v>160129.64788749881</v>
      </c>
      <c r="V90" s="163">
        <f t="shared" si="28"/>
        <v>112090.75352124916</v>
      </c>
      <c r="W90" s="163">
        <f t="shared" si="28"/>
        <v>192155.57746499858</v>
      </c>
      <c r="X90" s="163">
        <f t="shared" si="28"/>
        <v>672544.52112749498</v>
      </c>
      <c r="Y90" s="163">
        <f t="shared" si="28"/>
        <v>0</v>
      </c>
      <c r="Z90" s="163">
        <f t="shared" si="28"/>
        <v>0</v>
      </c>
      <c r="AA90" s="163">
        <f t="shared" si="28"/>
        <v>144116.68309874891</v>
      </c>
      <c r="AB90" s="163">
        <f t="shared" si="28"/>
        <v>192155.57746499858</v>
      </c>
      <c r="AC90" s="163">
        <f t="shared" si="28"/>
        <v>944764.92253624287</v>
      </c>
      <c r="AD90" s="163">
        <f t="shared" si="28"/>
        <v>256207.4366199981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-204075.41505084347</v>
      </c>
      <c r="L91" s="164">
        <f t="shared" si="30"/>
        <v>4343890.9775108574</v>
      </c>
      <c r="M91" s="164">
        <f t="shared" si="30"/>
        <v>320689.93793704372</v>
      </c>
      <c r="N91" s="164">
        <f t="shared" si="30"/>
        <v>58307.261443099298</v>
      </c>
      <c r="O91" s="164">
        <f t="shared" si="30"/>
        <v>-2665.4157300190773</v>
      </c>
      <c r="P91" s="164">
        <f t="shared" si="30"/>
        <v>174921.78432929626</v>
      </c>
      <c r="Q91" s="164">
        <f t="shared" si="30"/>
        <v>1311913.3824697221</v>
      </c>
      <c r="R91" s="164">
        <f t="shared" si="30"/>
        <v>1428527.9053559194</v>
      </c>
      <c r="S91" s="164">
        <f t="shared" si="30"/>
        <v>2798748.5492687407</v>
      </c>
      <c r="T91" s="164">
        <f t="shared" si="30"/>
        <v>553918.98370943824</v>
      </c>
      <c r="U91" s="164">
        <f t="shared" si="30"/>
        <v>291536.30721549381</v>
      </c>
      <c r="V91" s="164">
        <f t="shared" si="30"/>
        <v>204075.41505084565</v>
      </c>
      <c r="W91" s="164">
        <f t="shared" si="30"/>
        <v>349843.56865859253</v>
      </c>
      <c r="X91" s="164">
        <f t="shared" si="30"/>
        <v>1224452.4903050738</v>
      </c>
      <c r="Y91" s="164">
        <f t="shared" si="30"/>
        <v>0</v>
      </c>
      <c r="Z91" s="164">
        <f t="shared" si="30"/>
        <v>0</v>
      </c>
      <c r="AA91" s="164">
        <f t="shared" si="30"/>
        <v>262382.67649394437</v>
      </c>
      <c r="AB91" s="164">
        <f t="shared" si="30"/>
        <v>349843.56865859253</v>
      </c>
      <c r="AC91" s="164">
        <f t="shared" si="30"/>
        <v>1720064.212571413</v>
      </c>
      <c r="AD91" s="164">
        <f t="shared" si="30"/>
        <v>466458.09154479008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-50315.659943859719</v>
      </c>
      <c r="L92" s="164">
        <f t="shared" si="32"/>
        <v>1071004.7616621684</v>
      </c>
      <c r="M92" s="164">
        <f t="shared" si="32"/>
        <v>79067.465626066245</v>
      </c>
      <c r="N92" s="164">
        <f t="shared" si="32"/>
        <v>14375.902841103065</v>
      </c>
      <c r="O92" s="164">
        <f t="shared" si="32"/>
        <v>-657.16956374799838</v>
      </c>
      <c r="P92" s="164">
        <f t="shared" si="32"/>
        <v>43127.708523308793</v>
      </c>
      <c r="Q92" s="164">
        <f t="shared" si="32"/>
        <v>323457.81392481591</v>
      </c>
      <c r="R92" s="164">
        <f t="shared" si="32"/>
        <v>352209.61960702174</v>
      </c>
      <c r="S92" s="164">
        <f t="shared" si="32"/>
        <v>690043.3363729408</v>
      </c>
      <c r="T92" s="164">
        <f t="shared" si="32"/>
        <v>136571.07699047783</v>
      </c>
      <c r="U92" s="164">
        <f t="shared" si="32"/>
        <v>71879.514205514657</v>
      </c>
      <c r="V92" s="164">
        <f t="shared" si="32"/>
        <v>50315.659943860257</v>
      </c>
      <c r="W92" s="164">
        <f t="shared" si="32"/>
        <v>86255.417046617586</v>
      </c>
      <c r="X92" s="164">
        <f t="shared" si="32"/>
        <v>301893.95966316154</v>
      </c>
      <c r="Y92" s="164">
        <f t="shared" si="32"/>
        <v>0</v>
      </c>
      <c r="Z92" s="164">
        <f t="shared" si="32"/>
        <v>0</v>
      </c>
      <c r="AA92" s="164">
        <f t="shared" si="32"/>
        <v>64691.562784963178</v>
      </c>
      <c r="AB92" s="164">
        <f t="shared" si="32"/>
        <v>86255.417046617586</v>
      </c>
      <c r="AC92" s="164">
        <f t="shared" si="32"/>
        <v>424089.13381253637</v>
      </c>
      <c r="AD92" s="164">
        <f t="shared" si="32"/>
        <v>115007.22272882344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-179790.52323146444</v>
      </c>
      <c r="L93" s="164">
        <f t="shared" si="34"/>
        <v>3826969.7087840694</v>
      </c>
      <c r="M93" s="164">
        <f t="shared" si="34"/>
        <v>282527.96507801901</v>
      </c>
      <c r="N93" s="164">
        <f t="shared" si="34"/>
        <v>51368.720923276582</v>
      </c>
      <c r="O93" s="164">
        <f t="shared" si="34"/>
        <v>-2348.2323366100391</v>
      </c>
      <c r="P93" s="164">
        <f t="shared" si="34"/>
        <v>154106.16276982831</v>
      </c>
      <c r="Q93" s="164">
        <f t="shared" si="34"/>
        <v>1155796.2207737123</v>
      </c>
      <c r="R93" s="164">
        <f t="shared" si="34"/>
        <v>1258533.6626202643</v>
      </c>
      <c r="S93" s="164">
        <f t="shared" si="34"/>
        <v>2465698.6043172535</v>
      </c>
      <c r="T93" s="164">
        <f t="shared" si="34"/>
        <v>488002.84877112298</v>
      </c>
      <c r="U93" s="164">
        <f t="shared" si="34"/>
        <v>256843.6046163805</v>
      </c>
      <c r="V93" s="164">
        <f t="shared" si="34"/>
        <v>179790.52323146636</v>
      </c>
      <c r="W93" s="164">
        <f t="shared" si="34"/>
        <v>308212.32553965662</v>
      </c>
      <c r="X93" s="164">
        <f t="shared" si="34"/>
        <v>1078743.139388798</v>
      </c>
      <c r="Y93" s="164">
        <f t="shared" si="34"/>
        <v>0</v>
      </c>
      <c r="Z93" s="164">
        <f t="shared" si="34"/>
        <v>0</v>
      </c>
      <c r="AA93" s="164">
        <f t="shared" si="34"/>
        <v>231159.24415474242</v>
      </c>
      <c r="AB93" s="164">
        <f t="shared" si="34"/>
        <v>308212.32553965662</v>
      </c>
      <c r="AC93" s="164">
        <f t="shared" si="34"/>
        <v>1515377.2672366446</v>
      </c>
      <c r="AD93" s="164">
        <f t="shared" si="34"/>
        <v>410949.76738620881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-153727.64825257703</v>
      </c>
      <c r="L94" s="165">
        <f t="shared" si="36"/>
        <v>3272202.7985191746</v>
      </c>
      <c r="M94" s="165">
        <f t="shared" si="36"/>
        <v>241572.01868262401</v>
      </c>
      <c r="N94" s="165">
        <f t="shared" si="36"/>
        <v>43922.185215022881</v>
      </c>
      <c r="O94" s="165">
        <f t="shared" si="36"/>
        <v>-2007.8268207327847</v>
      </c>
      <c r="P94" s="165">
        <f t="shared" si="36"/>
        <v>131766.55564506742</v>
      </c>
      <c r="Q94" s="165">
        <f t="shared" si="36"/>
        <v>988249.16733800573</v>
      </c>
      <c r="R94" s="165">
        <f t="shared" si="36"/>
        <v>1076093.5377680503</v>
      </c>
      <c r="S94" s="165">
        <f t="shared" si="36"/>
        <v>2108264.8903210792</v>
      </c>
      <c r="T94" s="165">
        <f t="shared" si="36"/>
        <v>417260.75954271352</v>
      </c>
      <c r="U94" s="165">
        <f t="shared" si="36"/>
        <v>219610.92607511237</v>
      </c>
      <c r="V94" s="165">
        <f t="shared" si="36"/>
        <v>153727.64825257866</v>
      </c>
      <c r="W94" s="165">
        <f t="shared" si="36"/>
        <v>263533.11129013484</v>
      </c>
      <c r="X94" s="165">
        <f t="shared" si="36"/>
        <v>922365.88951547199</v>
      </c>
      <c r="Y94" s="165">
        <f t="shared" si="36"/>
        <v>0</v>
      </c>
      <c r="Z94" s="165">
        <f t="shared" si="36"/>
        <v>0</v>
      </c>
      <c r="AA94" s="165">
        <f t="shared" si="36"/>
        <v>197649.8334676011</v>
      </c>
      <c r="AB94" s="165">
        <f t="shared" si="36"/>
        <v>263533.11129013484</v>
      </c>
      <c r="AC94" s="165">
        <f t="shared" si="36"/>
        <v>1295704.4638431629</v>
      </c>
      <c r="AD94" s="165">
        <f t="shared" si="36"/>
        <v>351377.48172017979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-114812.07033848828</v>
      </c>
      <c r="L97" s="163">
        <f t="shared" si="38"/>
        <v>2443856.9257764192</v>
      </c>
      <c r="M97" s="163">
        <f t="shared" si="38"/>
        <v>180418.96767476952</v>
      </c>
      <c r="N97" s="163">
        <f t="shared" si="38"/>
        <v>32803.448668140161</v>
      </c>
      <c r="O97" s="163">
        <f t="shared" si="38"/>
        <v>-1499.5529873111905</v>
      </c>
      <c r="P97" s="163">
        <f t="shared" si="38"/>
        <v>98410.346004419567</v>
      </c>
      <c r="Q97" s="163">
        <f t="shared" si="38"/>
        <v>738077.59503314679</v>
      </c>
      <c r="R97" s="163">
        <f t="shared" si="38"/>
        <v>803684.4923694263</v>
      </c>
      <c r="S97" s="163">
        <f t="shared" si="38"/>
        <v>1574565.5360707133</v>
      </c>
      <c r="T97" s="163">
        <f t="shared" si="38"/>
        <v>311632.76234732865</v>
      </c>
      <c r="U97" s="163">
        <f t="shared" si="38"/>
        <v>164017.24334069929</v>
      </c>
      <c r="V97" s="163">
        <f t="shared" si="38"/>
        <v>114812.0703384895</v>
      </c>
      <c r="W97" s="163">
        <f t="shared" si="38"/>
        <v>196820.69200883913</v>
      </c>
      <c r="X97" s="163">
        <f t="shared" si="38"/>
        <v>688872.42203093693</v>
      </c>
      <c r="Y97" s="163">
        <f t="shared" si="38"/>
        <v>0</v>
      </c>
      <c r="Z97" s="163">
        <f t="shared" si="38"/>
        <v>0</v>
      </c>
      <c r="AA97" s="163">
        <f t="shared" si="38"/>
        <v>147615.51900662933</v>
      </c>
      <c r="AB97" s="163">
        <f t="shared" si="38"/>
        <v>196820.69200883913</v>
      </c>
      <c r="AC97" s="163">
        <f t="shared" si="38"/>
        <v>967701.73571012565</v>
      </c>
      <c r="AD97" s="163">
        <f t="shared" si="38"/>
        <v>262427.58934511885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-209029.91701926748</v>
      </c>
      <c r="L98" s="164">
        <f t="shared" si="40"/>
        <v>4449351.0908387406</v>
      </c>
      <c r="M98" s="164">
        <f t="shared" si="40"/>
        <v>328475.58388742438</v>
      </c>
      <c r="N98" s="164">
        <f t="shared" si="40"/>
        <v>59722.83343407762</v>
      </c>
      <c r="O98" s="164">
        <f t="shared" si="40"/>
        <v>-2730.1261581603494</v>
      </c>
      <c r="P98" s="164">
        <f t="shared" si="40"/>
        <v>179168.50030223117</v>
      </c>
      <c r="Q98" s="164">
        <f t="shared" si="40"/>
        <v>1343763.7522667339</v>
      </c>
      <c r="R98" s="164">
        <f t="shared" si="40"/>
        <v>1463209.4191348876</v>
      </c>
      <c r="S98" s="164">
        <f t="shared" si="40"/>
        <v>2866696.0048356997</v>
      </c>
      <c r="T98" s="164">
        <f t="shared" si="40"/>
        <v>567366.91762373212</v>
      </c>
      <c r="U98" s="164">
        <f t="shared" si="40"/>
        <v>298614.16717038531</v>
      </c>
      <c r="V98" s="164">
        <f t="shared" si="40"/>
        <v>209029.91701926972</v>
      </c>
      <c r="W98" s="164">
        <f t="shared" si="40"/>
        <v>358337.00060446234</v>
      </c>
      <c r="X98" s="164">
        <f t="shared" si="40"/>
        <v>1254179.5021156182</v>
      </c>
      <c r="Y98" s="164">
        <f t="shared" si="40"/>
        <v>0</v>
      </c>
      <c r="Z98" s="164">
        <f t="shared" si="40"/>
        <v>0</v>
      </c>
      <c r="AA98" s="164">
        <f t="shared" si="40"/>
        <v>268752.75045334676</v>
      </c>
      <c r="AB98" s="164">
        <f t="shared" si="40"/>
        <v>358337.00060446234</v>
      </c>
      <c r="AC98" s="164">
        <f t="shared" si="40"/>
        <v>1761823.586305273</v>
      </c>
      <c r="AD98" s="164">
        <f t="shared" si="40"/>
        <v>477782.66747261648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-51537.2134375635</v>
      </c>
      <c r="L99" s="164">
        <f t="shared" si="42"/>
        <v>1097006.4003138633</v>
      </c>
      <c r="M99" s="164">
        <f t="shared" si="42"/>
        <v>80987.049687600782</v>
      </c>
      <c r="N99" s="164">
        <f t="shared" si="42"/>
        <v>14724.918125018436</v>
      </c>
      <c r="O99" s="164">
        <f t="shared" si="42"/>
        <v>-673.12419452195331</v>
      </c>
      <c r="P99" s="164">
        <f t="shared" si="42"/>
        <v>44174.754375054901</v>
      </c>
      <c r="Q99" s="164">
        <f t="shared" si="42"/>
        <v>331310.65781291173</v>
      </c>
      <c r="R99" s="164">
        <f t="shared" si="42"/>
        <v>360760.49406294827</v>
      </c>
      <c r="S99" s="164">
        <f t="shared" si="42"/>
        <v>706796.07000087854</v>
      </c>
      <c r="T99" s="164">
        <f t="shared" si="42"/>
        <v>139886.72218767385</v>
      </c>
      <c r="U99" s="164">
        <f t="shared" si="42"/>
        <v>73624.5906250915</v>
      </c>
      <c r="V99" s="164">
        <f t="shared" si="42"/>
        <v>51537.213437564045</v>
      </c>
      <c r="W99" s="164">
        <f t="shared" si="42"/>
        <v>88349.508750109802</v>
      </c>
      <c r="X99" s="164">
        <f t="shared" si="42"/>
        <v>309223.2806253843</v>
      </c>
      <c r="Y99" s="164">
        <f t="shared" si="42"/>
        <v>0</v>
      </c>
      <c r="Z99" s="164">
        <f t="shared" si="42"/>
        <v>0</v>
      </c>
      <c r="AA99" s="164">
        <f t="shared" si="42"/>
        <v>66262.131562582334</v>
      </c>
      <c r="AB99" s="164">
        <f t="shared" si="42"/>
        <v>88349.508750109802</v>
      </c>
      <c r="AC99" s="164">
        <f t="shared" si="42"/>
        <v>434385.08468803973</v>
      </c>
      <c r="AD99" s="164">
        <f t="shared" si="42"/>
        <v>117799.34500014639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-184155.44147030445</v>
      </c>
      <c r="L100" s="164">
        <f t="shared" si="44"/>
        <v>3919880.111296522</v>
      </c>
      <c r="M100" s="164">
        <f t="shared" si="44"/>
        <v>289387.12231048197</v>
      </c>
      <c r="N100" s="164">
        <f t="shared" si="44"/>
        <v>52615.840420088032</v>
      </c>
      <c r="O100" s="164">
        <f t="shared" si="44"/>
        <v>-2405.2422499852132</v>
      </c>
      <c r="P100" s="164">
        <f t="shared" si="44"/>
        <v>157847.52126026264</v>
      </c>
      <c r="Q100" s="164">
        <f t="shared" si="44"/>
        <v>1183856.4094519697</v>
      </c>
      <c r="R100" s="164">
        <f t="shared" si="44"/>
        <v>1289088.0902921446</v>
      </c>
      <c r="S100" s="164">
        <f t="shared" si="44"/>
        <v>2525560.3401642027</v>
      </c>
      <c r="T100" s="164">
        <f t="shared" si="44"/>
        <v>499850.48399083165</v>
      </c>
      <c r="U100" s="164">
        <f t="shared" si="44"/>
        <v>263079.20210043772</v>
      </c>
      <c r="V100" s="164">
        <f t="shared" si="44"/>
        <v>184155.4414703064</v>
      </c>
      <c r="W100" s="164">
        <f t="shared" si="44"/>
        <v>315695.04252052528</v>
      </c>
      <c r="X100" s="164">
        <f t="shared" si="44"/>
        <v>1104932.6488218384</v>
      </c>
      <c r="Y100" s="164">
        <f t="shared" si="44"/>
        <v>0</v>
      </c>
      <c r="Z100" s="164">
        <f t="shared" si="44"/>
        <v>0</v>
      </c>
      <c r="AA100" s="164">
        <f t="shared" si="44"/>
        <v>236771.28189039393</v>
      </c>
      <c r="AB100" s="164">
        <f t="shared" si="44"/>
        <v>315695.04252052528</v>
      </c>
      <c r="AC100" s="164">
        <f t="shared" si="44"/>
        <v>1552167.2923925824</v>
      </c>
      <c r="AD100" s="164">
        <f t="shared" si="44"/>
        <v>420926.72336070036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-140465.35773436879</v>
      </c>
      <c r="L101" s="165">
        <f t="shared" si="46"/>
        <v>2989905.4717744528</v>
      </c>
      <c r="M101" s="165">
        <f t="shared" si="46"/>
        <v>220731.2764397251</v>
      </c>
      <c r="N101" s="165">
        <f t="shared" si="46"/>
        <v>40132.959352677593</v>
      </c>
      <c r="O101" s="165">
        <f t="shared" si="46"/>
        <v>-1834.6089063921077</v>
      </c>
      <c r="P101" s="165">
        <f t="shared" si="46"/>
        <v>120398.87805803167</v>
      </c>
      <c r="Q101" s="165">
        <f t="shared" si="46"/>
        <v>902991.5854352375</v>
      </c>
      <c r="R101" s="165">
        <f t="shared" si="46"/>
        <v>983257.50414059171</v>
      </c>
      <c r="S101" s="165">
        <f t="shared" si="46"/>
        <v>1926382.0489285071</v>
      </c>
      <c r="T101" s="165">
        <f t="shared" si="46"/>
        <v>381263.11385043361</v>
      </c>
      <c r="U101" s="165">
        <f t="shared" si="46"/>
        <v>200664.79676338611</v>
      </c>
      <c r="V101" s="165">
        <f t="shared" si="46"/>
        <v>140465.35773437028</v>
      </c>
      <c r="W101" s="165">
        <f t="shared" si="46"/>
        <v>240797.75611606333</v>
      </c>
      <c r="X101" s="165">
        <f t="shared" si="46"/>
        <v>842792.14640622167</v>
      </c>
      <c r="Y101" s="165">
        <f t="shared" si="46"/>
        <v>0</v>
      </c>
      <c r="Z101" s="165">
        <f t="shared" si="46"/>
        <v>0</v>
      </c>
      <c r="AA101" s="165">
        <f t="shared" si="46"/>
        <v>180598.31708704747</v>
      </c>
      <c r="AB101" s="165">
        <f t="shared" si="46"/>
        <v>240797.75611606333</v>
      </c>
      <c r="AC101" s="165">
        <f t="shared" si="46"/>
        <v>1183922.3009039778</v>
      </c>
      <c r="AD101" s="165">
        <f t="shared" si="46"/>
        <v>321063.67482141778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-6950000.0000000009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6900000</v>
      </c>
      <c r="Z109" s="130">
        <f t="shared" si="48"/>
        <v>3000000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7300000.0000000009</v>
      </c>
      <c r="AF109" s="130">
        <f t="shared" si="48"/>
        <v>20500000</v>
      </c>
      <c r="AG109" s="130">
        <f t="shared" si="48"/>
        <v>5800000.0000000009</v>
      </c>
      <c r="AH109" s="130">
        <f t="shared" si="48"/>
        <v>25200000</v>
      </c>
      <c r="AI109" s="130">
        <f t="shared" si="48"/>
        <v>300000</v>
      </c>
      <c r="AJ109" s="130">
        <f t="shared" si="48"/>
        <v>100000</v>
      </c>
      <c r="AK109" s="130">
        <f t="shared" si="48"/>
        <v>1099999.9999999998</v>
      </c>
      <c r="AL109" s="130">
        <f t="shared" si="48"/>
        <v>34000000</v>
      </c>
      <c r="AM109" s="130">
        <f t="shared" si="48"/>
        <v>18017120.399999999</v>
      </c>
      <c r="AN109" s="130">
        <f t="shared" si="48"/>
        <v>5167573.9700000007</v>
      </c>
      <c r="AO109" s="130">
        <f t="shared" si="48"/>
        <v>0</v>
      </c>
      <c r="AP109" s="130">
        <f t="shared" si="48"/>
        <v>719996</v>
      </c>
      <c r="AQ109" s="130">
        <f t="shared" si="48"/>
        <v>-11484694.370000085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719996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4142282.9776399089</v>
      </c>
      <c r="L129" s="221">
        <f t="shared" si="52"/>
        <v>2385931.7535237321</v>
      </c>
      <c r="M129" s="221">
        <f t="shared" si="52"/>
        <v>3189657.3389154007</v>
      </c>
      <c r="N129" s="221">
        <f t="shared" si="52"/>
        <v>457463.30269361567</v>
      </c>
      <c r="O129" s="221">
        <f t="shared" si="52"/>
        <v>989775.43340050057</v>
      </c>
      <c r="P129" s="221">
        <f t="shared" si="52"/>
        <v>96077.788732499292</v>
      </c>
      <c r="Q129" s="221">
        <f t="shared" si="52"/>
        <v>720583.41549374466</v>
      </c>
      <c r="R129" s="221">
        <f t="shared" si="52"/>
        <v>784635.27464874403</v>
      </c>
      <c r="S129" s="221">
        <f t="shared" si="52"/>
        <v>1537244.6197199889</v>
      </c>
      <c r="T129" s="221">
        <f t="shared" si="52"/>
        <v>304246.33098624775</v>
      </c>
      <c r="U129" s="221">
        <f t="shared" si="52"/>
        <v>160129.64788749881</v>
      </c>
      <c r="V129" s="221">
        <f t="shared" si="52"/>
        <v>112090.75352124916</v>
      </c>
      <c r="W129" s="221">
        <f t="shared" si="52"/>
        <v>192155.57746499858</v>
      </c>
      <c r="X129" s="221">
        <f t="shared" si="52"/>
        <v>672544.52112749498</v>
      </c>
      <c r="Y129" s="221">
        <f t="shared" si="52"/>
        <v>0</v>
      </c>
      <c r="Z129" s="221">
        <f t="shared" si="52"/>
        <v>0</v>
      </c>
      <c r="AA129" s="221">
        <f t="shared" si="52"/>
        <v>144116.68309874891</v>
      </c>
      <c r="AB129" s="221">
        <f t="shared" si="52"/>
        <v>192155.57746499858</v>
      </c>
      <c r="AC129" s="221">
        <f t="shared" si="52"/>
        <v>944764.92253624287</v>
      </c>
      <c r="AD129" s="221">
        <f t="shared" si="52"/>
        <v>256207.4366199981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719996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890000.00000000058</v>
      </c>
      <c r="K130" s="174">
        <f t="shared" si="53"/>
        <v>7541550.8537879996</v>
      </c>
      <c r="L130" s="174">
        <f t="shared" si="53"/>
        <v>4343890.9775108574</v>
      </c>
      <c r="M130" s="174">
        <f t="shared" si="53"/>
        <v>5807175.2116978895</v>
      </c>
      <c r="N130" s="174">
        <f t="shared" si="53"/>
        <v>832869.88832698367</v>
      </c>
      <c r="O130" s="174">
        <f t="shared" si="53"/>
        <v>1802011.5489726502</v>
      </c>
      <c r="P130" s="174">
        <f t="shared" si="53"/>
        <v>174921.78432929626</v>
      </c>
      <c r="Q130" s="174">
        <f t="shared" si="53"/>
        <v>1311913.3824697221</v>
      </c>
      <c r="R130" s="174">
        <f t="shared" si="53"/>
        <v>1428527.9053559194</v>
      </c>
      <c r="S130" s="174">
        <f t="shared" si="53"/>
        <v>2798748.5492687407</v>
      </c>
      <c r="T130" s="174">
        <f t="shared" si="53"/>
        <v>553918.98370943824</v>
      </c>
      <c r="U130" s="174">
        <f t="shared" si="53"/>
        <v>291536.30721549381</v>
      </c>
      <c r="V130" s="174">
        <f t="shared" si="53"/>
        <v>204075.41505084565</v>
      </c>
      <c r="W130" s="174">
        <f t="shared" si="53"/>
        <v>349843.56865859253</v>
      </c>
      <c r="X130" s="174">
        <f t="shared" si="53"/>
        <v>1224452.4903050738</v>
      </c>
      <c r="Y130" s="174">
        <f t="shared" si="53"/>
        <v>0</v>
      </c>
      <c r="Z130" s="174">
        <f t="shared" si="53"/>
        <v>0</v>
      </c>
      <c r="AA130" s="174">
        <f t="shared" si="53"/>
        <v>262382.67649394437</v>
      </c>
      <c r="AB130" s="174">
        <f t="shared" si="53"/>
        <v>349843.56865859253</v>
      </c>
      <c r="AC130" s="174">
        <f t="shared" si="53"/>
        <v>1720064.212571413</v>
      </c>
      <c r="AD130" s="174">
        <f t="shared" si="53"/>
        <v>466458.09154479008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4949684.34005614</v>
      </c>
      <c r="L131" s="174">
        <f t="shared" si="54"/>
        <v>1071004.7616621684</v>
      </c>
      <c r="M131" s="174">
        <f t="shared" si="54"/>
        <v>479067.46562606626</v>
      </c>
      <c r="N131" s="174">
        <f t="shared" si="54"/>
        <v>2714375.9028411033</v>
      </c>
      <c r="O131" s="174">
        <f t="shared" si="54"/>
        <v>-657.16956374799838</v>
      </c>
      <c r="P131" s="174">
        <f t="shared" si="54"/>
        <v>43127.708523308793</v>
      </c>
      <c r="Q131" s="174">
        <f t="shared" si="54"/>
        <v>323457.81392481591</v>
      </c>
      <c r="R131" s="174">
        <f t="shared" si="54"/>
        <v>352209.61960702174</v>
      </c>
      <c r="S131" s="174">
        <f t="shared" si="54"/>
        <v>690043.3363729408</v>
      </c>
      <c r="T131" s="174">
        <f t="shared" si="54"/>
        <v>136571.07699047783</v>
      </c>
      <c r="U131" s="174">
        <f t="shared" si="54"/>
        <v>71879.514205514657</v>
      </c>
      <c r="V131" s="174">
        <f t="shared" si="54"/>
        <v>50315.659943860257</v>
      </c>
      <c r="W131" s="174">
        <f t="shared" si="54"/>
        <v>86255.417046617586</v>
      </c>
      <c r="X131" s="174">
        <f t="shared" si="54"/>
        <v>301893.95966316154</v>
      </c>
      <c r="Y131" s="174">
        <f t="shared" si="54"/>
        <v>0</v>
      </c>
      <c r="Z131" s="174">
        <f t="shared" si="54"/>
        <v>0</v>
      </c>
      <c r="AA131" s="174">
        <f t="shared" si="54"/>
        <v>64691.562784963178</v>
      </c>
      <c r="AB131" s="174">
        <f t="shared" si="54"/>
        <v>86255.417046617586</v>
      </c>
      <c r="AC131" s="174">
        <f t="shared" si="54"/>
        <v>424089.13381253637</v>
      </c>
      <c r="AD131" s="174">
        <f t="shared" si="54"/>
        <v>115007.22272882344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1160000.0000000002</v>
      </c>
      <c r="K132" s="174">
        <f t="shared" si="55"/>
        <v>14720209.476768535</v>
      </c>
      <c r="L132" s="174">
        <f t="shared" si="55"/>
        <v>3826969.7087840694</v>
      </c>
      <c r="M132" s="174">
        <f t="shared" si="55"/>
        <v>2782527.9650780191</v>
      </c>
      <c r="N132" s="174">
        <f t="shared" si="55"/>
        <v>851368.72092327662</v>
      </c>
      <c r="O132" s="174">
        <f t="shared" si="55"/>
        <v>2117547.8805318973</v>
      </c>
      <c r="P132" s="174">
        <f t="shared" si="55"/>
        <v>154106.16276982831</v>
      </c>
      <c r="Q132" s="174">
        <f t="shared" si="55"/>
        <v>1155796.2207737123</v>
      </c>
      <c r="R132" s="174">
        <f t="shared" si="55"/>
        <v>1258533.6626202643</v>
      </c>
      <c r="S132" s="174">
        <f t="shared" si="55"/>
        <v>2465698.6043172535</v>
      </c>
      <c r="T132" s="174">
        <f t="shared" si="55"/>
        <v>488002.84877112298</v>
      </c>
      <c r="U132" s="174">
        <f t="shared" si="55"/>
        <v>256843.6046163805</v>
      </c>
      <c r="V132" s="174">
        <f t="shared" si="55"/>
        <v>179790.52323146636</v>
      </c>
      <c r="W132" s="174">
        <f t="shared" si="55"/>
        <v>308212.32553965662</v>
      </c>
      <c r="X132" s="174">
        <f t="shared" si="55"/>
        <v>1078743.139388798</v>
      </c>
      <c r="Y132" s="174">
        <f t="shared" si="55"/>
        <v>0</v>
      </c>
      <c r="Z132" s="174">
        <f t="shared" si="55"/>
        <v>0</v>
      </c>
      <c r="AA132" s="174">
        <f t="shared" si="55"/>
        <v>231159.24415474242</v>
      </c>
      <c r="AB132" s="174">
        <f t="shared" si="55"/>
        <v>308212.32553965662</v>
      </c>
      <c r="AC132" s="174">
        <f t="shared" si="55"/>
        <v>1515377.2672366446</v>
      </c>
      <c r="AD132" s="174">
        <f t="shared" si="55"/>
        <v>410949.76738620881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4900000</v>
      </c>
      <c r="K133" s="175">
        <f t="shared" si="56"/>
        <v>13146272.351747425</v>
      </c>
      <c r="L133" s="175">
        <f t="shared" si="56"/>
        <v>3272202.7985191746</v>
      </c>
      <c r="M133" s="175">
        <f t="shared" si="56"/>
        <v>1241572.018682624</v>
      </c>
      <c r="N133" s="175">
        <f t="shared" si="56"/>
        <v>2143922.1852150229</v>
      </c>
      <c r="O133" s="175">
        <f t="shared" si="56"/>
        <v>391322.30665870052</v>
      </c>
      <c r="P133" s="175">
        <f t="shared" si="56"/>
        <v>131766.55564506742</v>
      </c>
      <c r="Q133" s="175">
        <f t="shared" si="56"/>
        <v>988249.16733800573</v>
      </c>
      <c r="R133" s="175">
        <f t="shared" si="56"/>
        <v>1076093.5377680503</v>
      </c>
      <c r="S133" s="175">
        <f t="shared" si="56"/>
        <v>2108264.8903210792</v>
      </c>
      <c r="T133" s="175">
        <f t="shared" si="56"/>
        <v>417260.75954271352</v>
      </c>
      <c r="U133" s="175">
        <f t="shared" si="56"/>
        <v>219610.92607511237</v>
      </c>
      <c r="V133" s="175">
        <f t="shared" si="56"/>
        <v>153727.64825257866</v>
      </c>
      <c r="W133" s="175">
        <f t="shared" si="56"/>
        <v>263533.11129013484</v>
      </c>
      <c r="X133" s="175">
        <f t="shared" si="56"/>
        <v>922365.88951547199</v>
      </c>
      <c r="Y133" s="175">
        <f t="shared" si="56"/>
        <v>0</v>
      </c>
      <c r="Z133" s="175">
        <f t="shared" si="56"/>
        <v>0</v>
      </c>
      <c r="AA133" s="175">
        <f t="shared" si="56"/>
        <v>197649.8334676011</v>
      </c>
      <c r="AB133" s="175">
        <f t="shared" si="56"/>
        <v>263533.11129013484</v>
      </c>
      <c r="AC133" s="175">
        <f t="shared" si="56"/>
        <v>1295704.4638431629</v>
      </c>
      <c r="AD133" s="175">
        <f t="shared" si="56"/>
        <v>351377.48172017979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4139561.6608226686</v>
      </c>
      <c r="L136" s="221">
        <f t="shared" si="57"/>
        <v>2443856.9257764192</v>
      </c>
      <c r="M136" s="221">
        <f t="shared" si="57"/>
        <v>3193933.6939139212</v>
      </c>
      <c r="N136" s="221">
        <f t="shared" si="57"/>
        <v>458240.82178425579</v>
      </c>
      <c r="O136" s="221">
        <f t="shared" si="57"/>
        <v>989739.8904584503</v>
      </c>
      <c r="P136" s="221">
        <f t="shared" si="57"/>
        <v>98410.346004419567</v>
      </c>
      <c r="Q136" s="221">
        <f t="shared" si="57"/>
        <v>738077.59503314679</v>
      </c>
      <c r="R136" s="221">
        <f t="shared" si="57"/>
        <v>803684.4923694263</v>
      </c>
      <c r="S136" s="221">
        <f t="shared" si="57"/>
        <v>1574565.5360707133</v>
      </c>
      <c r="T136" s="221">
        <f t="shared" si="57"/>
        <v>311632.76234732865</v>
      </c>
      <c r="U136" s="221">
        <f t="shared" si="57"/>
        <v>164017.24334069929</v>
      </c>
      <c r="V136" s="221">
        <f t="shared" si="57"/>
        <v>114812.0703384895</v>
      </c>
      <c r="W136" s="221">
        <f t="shared" si="57"/>
        <v>196820.69200883913</v>
      </c>
      <c r="X136" s="221">
        <f t="shared" si="57"/>
        <v>688872.42203093693</v>
      </c>
      <c r="Y136" s="221">
        <f t="shared" si="57"/>
        <v>0</v>
      </c>
      <c r="Z136" s="221">
        <f t="shared" si="57"/>
        <v>0</v>
      </c>
      <c r="AA136" s="221">
        <f t="shared" si="57"/>
        <v>147615.51900662933</v>
      </c>
      <c r="AB136" s="221">
        <f t="shared" si="57"/>
        <v>196820.69200883913</v>
      </c>
      <c r="AC136" s="221">
        <f t="shared" si="57"/>
        <v>967701.73571012565</v>
      </c>
      <c r="AD136" s="221">
        <f t="shared" si="57"/>
        <v>262427.58934511885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719996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890000.00000000058</v>
      </c>
      <c r="K137" s="174">
        <f t="shared" si="58"/>
        <v>7536596.3518195758</v>
      </c>
      <c r="L137" s="174">
        <f t="shared" si="58"/>
        <v>4449351.0908387406</v>
      </c>
      <c r="M137" s="174">
        <f t="shared" si="58"/>
        <v>5814960.8576482702</v>
      </c>
      <c r="N137" s="174">
        <f t="shared" si="58"/>
        <v>834285.4603179621</v>
      </c>
      <c r="O137" s="174">
        <f t="shared" si="58"/>
        <v>1801946.8385445089</v>
      </c>
      <c r="P137" s="174">
        <f t="shared" si="58"/>
        <v>179168.50030223117</v>
      </c>
      <c r="Q137" s="174">
        <f t="shared" si="58"/>
        <v>1343763.7522667339</v>
      </c>
      <c r="R137" s="174">
        <f t="shared" si="58"/>
        <v>1463209.4191348876</v>
      </c>
      <c r="S137" s="174">
        <f t="shared" si="58"/>
        <v>2866696.0048356997</v>
      </c>
      <c r="T137" s="174">
        <f t="shared" si="58"/>
        <v>567366.91762373212</v>
      </c>
      <c r="U137" s="174">
        <f t="shared" si="58"/>
        <v>298614.16717038531</v>
      </c>
      <c r="V137" s="174">
        <f t="shared" si="58"/>
        <v>209029.91701926972</v>
      </c>
      <c r="W137" s="174">
        <f t="shared" si="58"/>
        <v>358337.00060446234</v>
      </c>
      <c r="X137" s="174">
        <f t="shared" si="58"/>
        <v>1254179.5021156182</v>
      </c>
      <c r="Y137" s="174">
        <f t="shared" si="58"/>
        <v>0</v>
      </c>
      <c r="Z137" s="174">
        <f t="shared" si="58"/>
        <v>0</v>
      </c>
      <c r="AA137" s="174">
        <f t="shared" si="58"/>
        <v>268752.75045334676</v>
      </c>
      <c r="AB137" s="174">
        <f t="shared" si="58"/>
        <v>358337.00060446234</v>
      </c>
      <c r="AC137" s="174">
        <f t="shared" si="58"/>
        <v>1761823.586305273</v>
      </c>
      <c r="AD137" s="174">
        <f t="shared" si="58"/>
        <v>477782.66747261648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4948462.7865624363</v>
      </c>
      <c r="L138" s="174">
        <f t="shared" si="60"/>
        <v>1097006.4003138633</v>
      </c>
      <c r="M138" s="174">
        <f t="shared" si="60"/>
        <v>480987.04968760081</v>
      </c>
      <c r="N138" s="174">
        <f t="shared" si="60"/>
        <v>2714724.9181250185</v>
      </c>
      <c r="O138" s="174">
        <f t="shared" si="60"/>
        <v>-673.12419452195331</v>
      </c>
      <c r="P138" s="174">
        <f t="shared" si="60"/>
        <v>44174.754375054901</v>
      </c>
      <c r="Q138" s="174">
        <f t="shared" si="60"/>
        <v>331310.65781291173</v>
      </c>
      <c r="R138" s="174">
        <f t="shared" si="60"/>
        <v>360760.49406294827</v>
      </c>
      <c r="S138" s="174">
        <f t="shared" si="60"/>
        <v>706796.07000087854</v>
      </c>
      <c r="T138" s="174">
        <f t="shared" si="60"/>
        <v>139886.72218767385</v>
      </c>
      <c r="U138" s="174">
        <f t="shared" si="60"/>
        <v>73624.5906250915</v>
      </c>
      <c r="V138" s="174">
        <f t="shared" si="60"/>
        <v>51537.213437564045</v>
      </c>
      <c r="W138" s="174">
        <f t="shared" si="60"/>
        <v>88349.508750109802</v>
      </c>
      <c r="X138" s="174">
        <f t="shared" si="60"/>
        <v>309223.2806253843</v>
      </c>
      <c r="Y138" s="174">
        <f t="shared" si="60"/>
        <v>0</v>
      </c>
      <c r="Z138" s="174">
        <f t="shared" si="60"/>
        <v>0</v>
      </c>
      <c r="AA138" s="174">
        <f t="shared" si="60"/>
        <v>66262.131562582334</v>
      </c>
      <c r="AB138" s="174">
        <f t="shared" si="60"/>
        <v>88349.508750109802</v>
      </c>
      <c r="AC138" s="174">
        <f t="shared" si="60"/>
        <v>434385.08468803973</v>
      </c>
      <c r="AD138" s="174">
        <f t="shared" si="60"/>
        <v>117799.34500014639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1160000.0000000002</v>
      </c>
      <c r="K139" s="174">
        <f t="shared" si="62"/>
        <v>14715844.558529694</v>
      </c>
      <c r="L139" s="174">
        <f t="shared" si="62"/>
        <v>3919880.111296522</v>
      </c>
      <c r="M139" s="174">
        <f t="shared" si="62"/>
        <v>2789387.122310482</v>
      </c>
      <c r="N139" s="174">
        <f t="shared" si="62"/>
        <v>852615.84042008803</v>
      </c>
      <c r="O139" s="174">
        <f t="shared" si="62"/>
        <v>2117490.8706185222</v>
      </c>
      <c r="P139" s="174">
        <f t="shared" si="62"/>
        <v>157847.52126026264</v>
      </c>
      <c r="Q139" s="174">
        <f t="shared" si="62"/>
        <v>1183856.4094519697</v>
      </c>
      <c r="R139" s="174">
        <f t="shared" si="62"/>
        <v>1289088.0902921446</v>
      </c>
      <c r="S139" s="174">
        <f t="shared" si="62"/>
        <v>2525560.3401642027</v>
      </c>
      <c r="T139" s="174">
        <f t="shared" si="62"/>
        <v>499850.48399083165</v>
      </c>
      <c r="U139" s="174">
        <f t="shared" si="62"/>
        <v>263079.20210043772</v>
      </c>
      <c r="V139" s="174">
        <f t="shared" si="62"/>
        <v>184155.4414703064</v>
      </c>
      <c r="W139" s="174">
        <f t="shared" si="62"/>
        <v>315695.04252052528</v>
      </c>
      <c r="X139" s="174">
        <f t="shared" si="62"/>
        <v>1104932.6488218384</v>
      </c>
      <c r="Y139" s="174">
        <f t="shared" si="62"/>
        <v>0</v>
      </c>
      <c r="Z139" s="174">
        <f t="shared" si="62"/>
        <v>0</v>
      </c>
      <c r="AA139" s="174">
        <f t="shared" si="62"/>
        <v>236771.28189039393</v>
      </c>
      <c r="AB139" s="174">
        <f t="shared" si="62"/>
        <v>315695.04252052528</v>
      </c>
      <c r="AC139" s="174">
        <f t="shared" si="62"/>
        <v>1552167.2923925824</v>
      </c>
      <c r="AD139" s="174">
        <f t="shared" si="62"/>
        <v>420926.72336070036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4900000</v>
      </c>
      <c r="K140" s="175">
        <f t="shared" si="64"/>
        <v>13159534.642265633</v>
      </c>
      <c r="L140" s="175">
        <f t="shared" si="64"/>
        <v>2989905.4717744528</v>
      </c>
      <c r="M140" s="175">
        <f t="shared" si="64"/>
        <v>1220731.2764397252</v>
      </c>
      <c r="N140" s="175">
        <f t="shared" si="64"/>
        <v>2140132.9593526777</v>
      </c>
      <c r="O140" s="175">
        <f t="shared" si="64"/>
        <v>391495.52457304118</v>
      </c>
      <c r="P140" s="175">
        <f t="shared" si="64"/>
        <v>120398.87805803167</v>
      </c>
      <c r="Q140" s="175">
        <f t="shared" si="64"/>
        <v>902991.5854352375</v>
      </c>
      <c r="R140" s="175">
        <f t="shared" si="64"/>
        <v>983257.50414059171</v>
      </c>
      <c r="S140" s="175">
        <f t="shared" si="64"/>
        <v>1926382.0489285071</v>
      </c>
      <c r="T140" s="175">
        <f t="shared" si="64"/>
        <v>381263.11385043361</v>
      </c>
      <c r="U140" s="175">
        <f t="shared" si="64"/>
        <v>200664.79676338611</v>
      </c>
      <c r="V140" s="175">
        <f t="shared" si="64"/>
        <v>140465.35773437028</v>
      </c>
      <c r="W140" s="175">
        <f t="shared" si="64"/>
        <v>240797.75611606333</v>
      </c>
      <c r="X140" s="175">
        <f t="shared" si="64"/>
        <v>842792.14640622167</v>
      </c>
      <c r="Y140" s="175">
        <f t="shared" si="64"/>
        <v>0</v>
      </c>
      <c r="Z140" s="175">
        <f t="shared" si="64"/>
        <v>0</v>
      </c>
      <c r="AA140" s="175">
        <f t="shared" si="64"/>
        <v>180598.31708704747</v>
      </c>
      <c r="AB140" s="175">
        <f t="shared" si="64"/>
        <v>240797.75611606333</v>
      </c>
      <c r="AC140" s="175">
        <f t="shared" si="64"/>
        <v>1183922.3009039778</v>
      </c>
      <c r="AD140" s="175">
        <f t="shared" si="64"/>
        <v>321063.67482141778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West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4142282.9776399089</v>
      </c>
      <c r="L21" s="156">
        <f>Expenditure!L129</f>
        <v>2385931.7535237321</v>
      </c>
      <c r="M21" s="156">
        <f>Expenditure!M129</f>
        <v>3189657.3389154007</v>
      </c>
      <c r="N21" s="156">
        <f>Expenditure!N129</f>
        <v>457463.30269361567</v>
      </c>
      <c r="O21" s="156">
        <f>Expenditure!O129</f>
        <v>989775.43340050057</v>
      </c>
      <c r="P21" s="156">
        <f>Expenditure!P129</f>
        <v>96077.788732499292</v>
      </c>
      <c r="Q21" s="156">
        <f>Expenditure!Q129</f>
        <v>720583.41549374466</v>
      </c>
      <c r="R21" s="156">
        <f>Expenditure!R129</f>
        <v>784635.27464874403</v>
      </c>
      <c r="S21" s="156">
        <f>Expenditure!S129</f>
        <v>1537244.6197199889</v>
      </c>
      <c r="T21" s="156">
        <f>Expenditure!T129</f>
        <v>304246.33098624775</v>
      </c>
      <c r="U21" s="156">
        <f>Expenditure!U129</f>
        <v>160129.64788749881</v>
      </c>
      <c r="V21" s="156">
        <f>Expenditure!V129</f>
        <v>112090.75352124916</v>
      </c>
      <c r="W21" s="156">
        <f>Expenditure!W129</f>
        <v>192155.57746499858</v>
      </c>
      <c r="X21" s="156">
        <f>Expenditure!X129</f>
        <v>672544.52112749498</v>
      </c>
      <c r="Y21" s="156">
        <f>Expenditure!Y129</f>
        <v>0</v>
      </c>
      <c r="Z21" s="156">
        <f>Expenditure!Z129</f>
        <v>0</v>
      </c>
      <c r="AA21" s="156">
        <f>Expenditure!AA129</f>
        <v>144116.68309874891</v>
      </c>
      <c r="AB21" s="156">
        <f>Expenditure!AB129</f>
        <v>192155.57746499858</v>
      </c>
      <c r="AC21" s="156">
        <f>Expenditure!AC129</f>
        <v>944764.92253624287</v>
      </c>
      <c r="AD21" s="156">
        <f>Expenditure!AD129</f>
        <v>256207.4366199981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719996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890000.00000000058</v>
      </c>
      <c r="K22" s="152">
        <f>Expenditure!K130</f>
        <v>7541550.8537879996</v>
      </c>
      <c r="L22" s="152">
        <f>Expenditure!L130</f>
        <v>4343890.9775108574</v>
      </c>
      <c r="M22" s="152">
        <f>Expenditure!M130</f>
        <v>5807175.2116978895</v>
      </c>
      <c r="N22" s="152">
        <f>Expenditure!N130</f>
        <v>832869.88832698367</v>
      </c>
      <c r="O22" s="152">
        <f>Expenditure!O130</f>
        <v>1802011.5489726502</v>
      </c>
      <c r="P22" s="152">
        <f>Expenditure!P130</f>
        <v>174921.78432929626</v>
      </c>
      <c r="Q22" s="152">
        <f>Expenditure!Q130</f>
        <v>1311913.3824697221</v>
      </c>
      <c r="R22" s="152">
        <f>Expenditure!R130</f>
        <v>1428527.9053559194</v>
      </c>
      <c r="S22" s="152">
        <f>Expenditure!S130</f>
        <v>2798748.5492687407</v>
      </c>
      <c r="T22" s="152">
        <f>Expenditure!T130</f>
        <v>553918.98370943824</v>
      </c>
      <c r="U22" s="152">
        <f>Expenditure!U130</f>
        <v>291536.30721549381</v>
      </c>
      <c r="V22" s="152">
        <f>Expenditure!V130</f>
        <v>204075.41505084565</v>
      </c>
      <c r="W22" s="152">
        <f>Expenditure!W130</f>
        <v>349843.56865859253</v>
      </c>
      <c r="X22" s="152">
        <f>Expenditure!X130</f>
        <v>1224452.4903050738</v>
      </c>
      <c r="Y22" s="152">
        <f>Expenditure!Y130</f>
        <v>0</v>
      </c>
      <c r="Z22" s="152">
        <f>Expenditure!Z130</f>
        <v>0</v>
      </c>
      <c r="AA22" s="152">
        <f>Expenditure!AA130</f>
        <v>262382.67649394437</v>
      </c>
      <c r="AB22" s="152">
        <f>Expenditure!AB130</f>
        <v>349843.56865859253</v>
      </c>
      <c r="AC22" s="152">
        <f>Expenditure!AC130</f>
        <v>1720064.212571413</v>
      </c>
      <c r="AD22" s="152">
        <f>Expenditure!AD130</f>
        <v>466458.09154479008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4949684.34005614</v>
      </c>
      <c r="L23" s="152">
        <f>Expenditure!L131</f>
        <v>1071004.7616621684</v>
      </c>
      <c r="M23" s="152">
        <f>Expenditure!M131</f>
        <v>479067.46562606626</v>
      </c>
      <c r="N23" s="152">
        <f>Expenditure!N131</f>
        <v>2714375.9028411033</v>
      </c>
      <c r="O23" s="152">
        <f>Expenditure!O131</f>
        <v>-657.16956374799838</v>
      </c>
      <c r="P23" s="152">
        <f>Expenditure!P131</f>
        <v>43127.708523308793</v>
      </c>
      <c r="Q23" s="152">
        <f>Expenditure!Q131</f>
        <v>323457.81392481591</v>
      </c>
      <c r="R23" s="152">
        <f>Expenditure!R131</f>
        <v>352209.61960702174</v>
      </c>
      <c r="S23" s="152">
        <f>Expenditure!S131</f>
        <v>690043.3363729408</v>
      </c>
      <c r="T23" s="152">
        <f>Expenditure!T131</f>
        <v>136571.07699047783</v>
      </c>
      <c r="U23" s="152">
        <f>Expenditure!U131</f>
        <v>71879.514205514657</v>
      </c>
      <c r="V23" s="152">
        <f>Expenditure!V131</f>
        <v>50315.659943860257</v>
      </c>
      <c r="W23" s="152">
        <f>Expenditure!W131</f>
        <v>86255.417046617586</v>
      </c>
      <c r="X23" s="152">
        <f>Expenditure!X131</f>
        <v>301893.95966316154</v>
      </c>
      <c r="Y23" s="152">
        <f>Expenditure!Y131</f>
        <v>0</v>
      </c>
      <c r="Z23" s="152">
        <f>Expenditure!Z131</f>
        <v>0</v>
      </c>
      <c r="AA23" s="152">
        <f>Expenditure!AA131</f>
        <v>64691.562784963178</v>
      </c>
      <c r="AB23" s="152">
        <f>Expenditure!AB131</f>
        <v>86255.417046617586</v>
      </c>
      <c r="AC23" s="152">
        <f>Expenditure!AC131</f>
        <v>424089.13381253637</v>
      </c>
      <c r="AD23" s="152">
        <f>Expenditure!AD131</f>
        <v>115007.22272882344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1160000.0000000002</v>
      </c>
      <c r="K24" s="152">
        <f>Expenditure!K132</f>
        <v>14720209.476768535</v>
      </c>
      <c r="L24" s="152">
        <f>Expenditure!L132</f>
        <v>3826969.7087840694</v>
      </c>
      <c r="M24" s="152">
        <f>Expenditure!M132</f>
        <v>2782527.9650780191</v>
      </c>
      <c r="N24" s="152">
        <f>Expenditure!N132</f>
        <v>851368.72092327662</v>
      </c>
      <c r="O24" s="152">
        <f>Expenditure!O132</f>
        <v>2117547.8805318973</v>
      </c>
      <c r="P24" s="152">
        <f>Expenditure!P132</f>
        <v>154106.16276982831</v>
      </c>
      <c r="Q24" s="152">
        <f>Expenditure!Q132</f>
        <v>1155796.2207737123</v>
      </c>
      <c r="R24" s="152">
        <f>Expenditure!R132</f>
        <v>1258533.6626202643</v>
      </c>
      <c r="S24" s="152">
        <f>Expenditure!S132</f>
        <v>2465698.6043172535</v>
      </c>
      <c r="T24" s="152">
        <f>Expenditure!T132</f>
        <v>488002.84877112298</v>
      </c>
      <c r="U24" s="152">
        <f>Expenditure!U132</f>
        <v>256843.6046163805</v>
      </c>
      <c r="V24" s="152">
        <f>Expenditure!V132</f>
        <v>179790.52323146636</v>
      </c>
      <c r="W24" s="152">
        <f>Expenditure!W132</f>
        <v>308212.32553965662</v>
      </c>
      <c r="X24" s="152">
        <f>Expenditure!X132</f>
        <v>1078743.139388798</v>
      </c>
      <c r="Y24" s="152">
        <f>Expenditure!Y132</f>
        <v>0</v>
      </c>
      <c r="Z24" s="152">
        <f>Expenditure!Z132</f>
        <v>0</v>
      </c>
      <c r="AA24" s="152">
        <f>Expenditure!AA132</f>
        <v>231159.24415474242</v>
      </c>
      <c r="AB24" s="152">
        <f>Expenditure!AB132</f>
        <v>308212.32553965662</v>
      </c>
      <c r="AC24" s="152">
        <f>Expenditure!AC132</f>
        <v>1515377.2672366446</v>
      </c>
      <c r="AD24" s="152">
        <f>Expenditure!AD132</f>
        <v>410949.76738620881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4900000</v>
      </c>
      <c r="K25" s="162">
        <f>Expenditure!K133</f>
        <v>13146272.351747425</v>
      </c>
      <c r="L25" s="162">
        <f>Expenditure!L133</f>
        <v>3272202.7985191746</v>
      </c>
      <c r="M25" s="162">
        <f>Expenditure!M133</f>
        <v>1241572.018682624</v>
      </c>
      <c r="N25" s="162">
        <f>Expenditure!N133</f>
        <v>2143922.1852150229</v>
      </c>
      <c r="O25" s="162">
        <f>Expenditure!O133</f>
        <v>391322.30665870052</v>
      </c>
      <c r="P25" s="162">
        <f>Expenditure!P133</f>
        <v>131766.55564506742</v>
      </c>
      <c r="Q25" s="162">
        <f>Expenditure!Q133</f>
        <v>988249.16733800573</v>
      </c>
      <c r="R25" s="162">
        <f>Expenditure!R133</f>
        <v>1076093.5377680503</v>
      </c>
      <c r="S25" s="162">
        <f>Expenditure!S133</f>
        <v>2108264.8903210792</v>
      </c>
      <c r="T25" s="162">
        <f>Expenditure!T133</f>
        <v>417260.75954271352</v>
      </c>
      <c r="U25" s="162">
        <f>Expenditure!U133</f>
        <v>219610.92607511237</v>
      </c>
      <c r="V25" s="162">
        <f>Expenditure!V133</f>
        <v>153727.64825257866</v>
      </c>
      <c r="W25" s="162">
        <f>Expenditure!W133</f>
        <v>263533.11129013484</v>
      </c>
      <c r="X25" s="162">
        <f>Expenditure!X133</f>
        <v>922365.88951547199</v>
      </c>
      <c r="Y25" s="162">
        <f>Expenditure!Y133</f>
        <v>0</v>
      </c>
      <c r="Z25" s="162">
        <f>Expenditure!Z133</f>
        <v>0</v>
      </c>
      <c r="AA25" s="162">
        <f>Expenditure!AA133</f>
        <v>197649.8334676011</v>
      </c>
      <c r="AB25" s="162">
        <f>Expenditure!AB133</f>
        <v>263533.11129013484</v>
      </c>
      <c r="AC25" s="162">
        <f>Expenditure!AC133</f>
        <v>1295704.4638431629</v>
      </c>
      <c r="AD25" s="162">
        <f>Expenditure!AD133</f>
        <v>351377.48172017979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4139561.6608226686</v>
      </c>
      <c r="L28" s="156">
        <f>Expenditure!L136</f>
        <v>2443856.9257764192</v>
      </c>
      <c r="M28" s="156">
        <f>Expenditure!M136</f>
        <v>3193933.6939139212</v>
      </c>
      <c r="N28" s="156">
        <f>Expenditure!N136</f>
        <v>458240.82178425579</v>
      </c>
      <c r="O28" s="156">
        <f>Expenditure!O136</f>
        <v>989739.8904584503</v>
      </c>
      <c r="P28" s="156">
        <f>Expenditure!P136</f>
        <v>98410.346004419567</v>
      </c>
      <c r="Q28" s="156">
        <f>Expenditure!Q136</f>
        <v>738077.59503314679</v>
      </c>
      <c r="R28" s="156">
        <f>Expenditure!R136</f>
        <v>803684.4923694263</v>
      </c>
      <c r="S28" s="156">
        <f>Expenditure!S136</f>
        <v>1574565.5360707133</v>
      </c>
      <c r="T28" s="156">
        <f>Expenditure!T136</f>
        <v>311632.76234732865</v>
      </c>
      <c r="U28" s="156">
        <f>Expenditure!U136</f>
        <v>164017.24334069929</v>
      </c>
      <c r="V28" s="156">
        <f>Expenditure!V136</f>
        <v>114812.0703384895</v>
      </c>
      <c r="W28" s="156">
        <f>Expenditure!W136</f>
        <v>196820.69200883913</v>
      </c>
      <c r="X28" s="156">
        <f>Expenditure!X136</f>
        <v>688872.42203093693</v>
      </c>
      <c r="Y28" s="156">
        <f>Expenditure!Y136</f>
        <v>0</v>
      </c>
      <c r="Z28" s="156">
        <f>Expenditure!Z136</f>
        <v>0</v>
      </c>
      <c r="AA28" s="156">
        <f>Expenditure!AA136</f>
        <v>147615.51900662933</v>
      </c>
      <c r="AB28" s="156">
        <f>Expenditure!AB136</f>
        <v>196820.69200883913</v>
      </c>
      <c r="AC28" s="156">
        <f>Expenditure!AC136</f>
        <v>967701.73571012565</v>
      </c>
      <c r="AD28" s="156">
        <f>Expenditure!AD136</f>
        <v>262427.58934511885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719996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890000.00000000058</v>
      </c>
      <c r="K29" s="152">
        <f>Expenditure!K137</f>
        <v>7536596.3518195758</v>
      </c>
      <c r="L29" s="152">
        <f>Expenditure!L137</f>
        <v>4449351.0908387406</v>
      </c>
      <c r="M29" s="152">
        <f>Expenditure!M137</f>
        <v>5814960.8576482702</v>
      </c>
      <c r="N29" s="152">
        <f>Expenditure!N137</f>
        <v>834285.4603179621</v>
      </c>
      <c r="O29" s="152">
        <f>Expenditure!O137</f>
        <v>1801946.8385445089</v>
      </c>
      <c r="P29" s="152">
        <f>Expenditure!P137</f>
        <v>179168.50030223117</v>
      </c>
      <c r="Q29" s="152">
        <f>Expenditure!Q137</f>
        <v>1343763.7522667339</v>
      </c>
      <c r="R29" s="152">
        <f>Expenditure!R137</f>
        <v>1463209.4191348876</v>
      </c>
      <c r="S29" s="152">
        <f>Expenditure!S137</f>
        <v>2866696.0048356997</v>
      </c>
      <c r="T29" s="152">
        <f>Expenditure!T137</f>
        <v>567366.91762373212</v>
      </c>
      <c r="U29" s="152">
        <f>Expenditure!U137</f>
        <v>298614.16717038531</v>
      </c>
      <c r="V29" s="152">
        <f>Expenditure!V137</f>
        <v>209029.91701926972</v>
      </c>
      <c r="W29" s="152">
        <f>Expenditure!W137</f>
        <v>358337.00060446234</v>
      </c>
      <c r="X29" s="152">
        <f>Expenditure!X137</f>
        <v>1254179.5021156182</v>
      </c>
      <c r="Y29" s="152">
        <f>Expenditure!Y137</f>
        <v>0</v>
      </c>
      <c r="Z29" s="152">
        <f>Expenditure!Z137</f>
        <v>0</v>
      </c>
      <c r="AA29" s="152">
        <f>Expenditure!AA137</f>
        <v>268752.75045334676</v>
      </c>
      <c r="AB29" s="152">
        <f>Expenditure!AB137</f>
        <v>358337.00060446234</v>
      </c>
      <c r="AC29" s="152">
        <f>Expenditure!AC137</f>
        <v>1761823.586305273</v>
      </c>
      <c r="AD29" s="152">
        <f>Expenditure!AD137</f>
        <v>477782.66747261648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4948462.7865624363</v>
      </c>
      <c r="L30" s="152">
        <f>Expenditure!L138</f>
        <v>1097006.4003138633</v>
      </c>
      <c r="M30" s="152">
        <f>Expenditure!M138</f>
        <v>480987.04968760081</v>
      </c>
      <c r="N30" s="152">
        <f>Expenditure!N138</f>
        <v>2714724.9181250185</v>
      </c>
      <c r="O30" s="152">
        <f>Expenditure!O138</f>
        <v>-673.12419452195331</v>
      </c>
      <c r="P30" s="152">
        <f>Expenditure!P138</f>
        <v>44174.754375054901</v>
      </c>
      <c r="Q30" s="152">
        <f>Expenditure!Q138</f>
        <v>331310.65781291173</v>
      </c>
      <c r="R30" s="152">
        <f>Expenditure!R138</f>
        <v>360760.49406294827</v>
      </c>
      <c r="S30" s="152">
        <f>Expenditure!S138</f>
        <v>706796.07000087854</v>
      </c>
      <c r="T30" s="152">
        <f>Expenditure!T138</f>
        <v>139886.72218767385</v>
      </c>
      <c r="U30" s="152">
        <f>Expenditure!U138</f>
        <v>73624.5906250915</v>
      </c>
      <c r="V30" s="152">
        <f>Expenditure!V138</f>
        <v>51537.213437564045</v>
      </c>
      <c r="W30" s="152">
        <f>Expenditure!W138</f>
        <v>88349.508750109802</v>
      </c>
      <c r="X30" s="152">
        <f>Expenditure!X138</f>
        <v>309223.2806253843</v>
      </c>
      <c r="Y30" s="152">
        <f>Expenditure!Y138</f>
        <v>0</v>
      </c>
      <c r="Z30" s="152">
        <f>Expenditure!Z138</f>
        <v>0</v>
      </c>
      <c r="AA30" s="152">
        <f>Expenditure!AA138</f>
        <v>66262.131562582334</v>
      </c>
      <c r="AB30" s="152">
        <f>Expenditure!AB138</f>
        <v>88349.508750109802</v>
      </c>
      <c r="AC30" s="152">
        <f>Expenditure!AC138</f>
        <v>434385.08468803973</v>
      </c>
      <c r="AD30" s="152">
        <f>Expenditure!AD138</f>
        <v>117799.34500014639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1160000.0000000002</v>
      </c>
      <c r="K31" s="152">
        <f>Expenditure!K139</f>
        <v>14715844.558529694</v>
      </c>
      <c r="L31" s="152">
        <f>Expenditure!L139</f>
        <v>3919880.111296522</v>
      </c>
      <c r="M31" s="152">
        <f>Expenditure!M139</f>
        <v>2789387.122310482</v>
      </c>
      <c r="N31" s="152">
        <f>Expenditure!N139</f>
        <v>852615.84042008803</v>
      </c>
      <c r="O31" s="152">
        <f>Expenditure!O139</f>
        <v>2117490.8706185222</v>
      </c>
      <c r="P31" s="152">
        <f>Expenditure!P139</f>
        <v>157847.52126026264</v>
      </c>
      <c r="Q31" s="152">
        <f>Expenditure!Q139</f>
        <v>1183856.4094519697</v>
      </c>
      <c r="R31" s="152">
        <f>Expenditure!R139</f>
        <v>1289088.0902921446</v>
      </c>
      <c r="S31" s="152">
        <f>Expenditure!S139</f>
        <v>2525560.3401642027</v>
      </c>
      <c r="T31" s="152">
        <f>Expenditure!T139</f>
        <v>499850.48399083165</v>
      </c>
      <c r="U31" s="152">
        <f>Expenditure!U139</f>
        <v>263079.20210043772</v>
      </c>
      <c r="V31" s="152">
        <f>Expenditure!V139</f>
        <v>184155.4414703064</v>
      </c>
      <c r="W31" s="152">
        <f>Expenditure!W139</f>
        <v>315695.04252052528</v>
      </c>
      <c r="X31" s="152">
        <f>Expenditure!X139</f>
        <v>1104932.6488218384</v>
      </c>
      <c r="Y31" s="152">
        <f>Expenditure!Y139</f>
        <v>0</v>
      </c>
      <c r="Z31" s="152">
        <f>Expenditure!Z139</f>
        <v>0</v>
      </c>
      <c r="AA31" s="152">
        <f>Expenditure!AA139</f>
        <v>236771.28189039393</v>
      </c>
      <c r="AB31" s="152">
        <f>Expenditure!AB139</f>
        <v>315695.04252052528</v>
      </c>
      <c r="AC31" s="152">
        <f>Expenditure!AC139</f>
        <v>1552167.2923925824</v>
      </c>
      <c r="AD31" s="152">
        <f>Expenditure!AD139</f>
        <v>420926.72336070036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4900000</v>
      </c>
      <c r="K32" s="162">
        <f>Expenditure!K140</f>
        <v>13159534.642265633</v>
      </c>
      <c r="L32" s="162">
        <f>Expenditure!L140</f>
        <v>2989905.4717744528</v>
      </c>
      <c r="M32" s="162">
        <f>Expenditure!M140</f>
        <v>1220731.2764397252</v>
      </c>
      <c r="N32" s="162">
        <f>Expenditure!N140</f>
        <v>2140132.9593526777</v>
      </c>
      <c r="O32" s="162">
        <f>Expenditure!O140</f>
        <v>391495.52457304118</v>
      </c>
      <c r="P32" s="162">
        <f>Expenditure!P140</f>
        <v>120398.87805803167</v>
      </c>
      <c r="Q32" s="162">
        <f>Expenditure!Q140</f>
        <v>902991.5854352375</v>
      </c>
      <c r="R32" s="162">
        <f>Expenditure!R140</f>
        <v>983257.50414059171</v>
      </c>
      <c r="S32" s="162">
        <f>Expenditure!S140</f>
        <v>1926382.0489285071</v>
      </c>
      <c r="T32" s="162">
        <f>Expenditure!T140</f>
        <v>381263.11385043361</v>
      </c>
      <c r="U32" s="162">
        <f>Expenditure!U140</f>
        <v>200664.79676338611</v>
      </c>
      <c r="V32" s="162">
        <f>Expenditure!V140</f>
        <v>140465.35773437028</v>
      </c>
      <c r="W32" s="162">
        <f>Expenditure!W140</f>
        <v>240797.75611606333</v>
      </c>
      <c r="X32" s="162">
        <f>Expenditure!X140</f>
        <v>842792.14640622167</v>
      </c>
      <c r="Y32" s="162">
        <f>Expenditure!Y140</f>
        <v>0</v>
      </c>
      <c r="Z32" s="162">
        <f>Expenditure!Z140</f>
        <v>0</v>
      </c>
      <c r="AA32" s="162">
        <f>Expenditure!AA140</f>
        <v>180598.31708704747</v>
      </c>
      <c r="AB32" s="162">
        <f>Expenditure!AB140</f>
        <v>240797.75611606333</v>
      </c>
      <c r="AC32" s="162">
        <f>Expenditure!AC140</f>
        <v>1183922.3009039778</v>
      </c>
      <c r="AD32" s="162">
        <f>Expenditure!AD140</f>
        <v>321063.67482141778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8993729.8829620909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15063380.547849108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4564131.811881884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11981046.128394486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9371467.6289124377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49973756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9112318.1282588392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15279285.469698861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4617364.0869469205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12171258.451902172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8793529.8631932084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49973756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0.17996905981935982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0.3014258233431385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9.133057382922917E-2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0.23974676084772348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0.18752778216054919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0.18234207027102065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0.30574618945389781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9.2395778435123435E-2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0.243553005139381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0.17596295670057716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6" ma:contentTypeDescription="Create a new document." ma:contentTypeScope="" ma:versionID="b0c4a1b394f54adf9dea6fa0d344b31f">
  <xsd:schema xmlns:xsd="http://www.w3.org/2001/XMLSchema" xmlns:xs="http://www.w3.org/2001/XMLSchema" xmlns:p="http://schemas.microsoft.com/office/2006/metadata/properties" xmlns:ns2="56525fcc-fd9b-4a18-b571-66fa38027e5b" xmlns:ns3="dcbf8a88-e063-4a69-82e9-42d02808f636" targetNamespace="http://schemas.microsoft.com/office/2006/metadata/properties" ma:root="true" ma:fieldsID="c30160deef21f5587b767b69d66c6457" ns2:_="" ns3:_="">
    <xsd:import namespace="56525fcc-fd9b-4a18-b571-66fa38027e5b"/>
    <xsd:import namespace="dcbf8a88-e063-4a69-82e9-42d02808f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8a88-e063-4a69-82e9-42d02808f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7DC67-CB01-4257-BCCE-2D66F7B3E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dcbf8a88-e063-4a69-82e9-42d02808f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www.w3.org/XML/1998/namespace"/>
    <ds:schemaRef ds:uri="http://schemas.microsoft.com/office/2006/documentManagement/types"/>
    <ds:schemaRef ds:uri="df11e38d-df47-44a9-bb81-9cb5331e96c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2021-12-21T09:49:49Z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