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3\Publish\01 - Original LC14 published Dec 21\Excel\"/>
    </mc:Choice>
  </mc:AlternateContent>
  <bookViews>
    <workbookView xWindow="0" yWindow="0" windowWidth="20490" windowHeight="7095" tabRatio="862" activeTab="7"/>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2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charges'!$A$10:$P$329</definedName>
    <definedName name="_xlnm._FilterDatabase" localSheetId="3" hidden="1">'Annex 2a Import'!$A$4:$H$287</definedName>
    <definedName name="_xlnm._FilterDatabase" localSheetId="4" hidden="1">'Annex 2b Export'!$A$4:$H$267</definedName>
    <definedName name="_xlnm._FilterDatabase" localSheetId="6" hidden="1">'Annex 4 LDNO charges'!$A$13:$Q$203</definedName>
    <definedName name="_xlnm._FilterDatabase" localSheetId="9" hidden="1">'Annex 7 Pass-Through Costs'!$A$4:$F$229</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charges'!$A$2:$P$328</definedName>
    <definedName name="_xlnm.Print_Area" localSheetId="3">'Annex 2a Import'!$A$2:$H$316</definedName>
    <definedName name="_xlnm.Print_Area" localSheetId="4">'Annex 2b Export'!$A$2:$H$297</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T10" i="15" l="1"/>
  <c r="R10" i="15"/>
  <c r="S10" i="15"/>
  <c r="D169" i="24" l="1"/>
  <c r="F226" i="24"/>
  <c r="F225" i="24"/>
  <c r="F224" i="24"/>
  <c r="F223" i="24"/>
  <c r="F222" i="24"/>
  <c r="F221" i="24"/>
  <c r="F205" i="24"/>
  <c r="F199" i="24"/>
  <c r="E199" i="24"/>
  <c r="D199" i="24"/>
  <c r="F197" i="24"/>
  <c r="F196" i="24"/>
  <c r="F195" i="24"/>
  <c r="F194" i="24"/>
  <c r="F193" i="24"/>
  <c r="F192" i="24"/>
  <c r="F176" i="24"/>
  <c r="F170" i="24"/>
  <c r="E170" i="24"/>
  <c r="D170" i="24"/>
  <c r="F168" i="24"/>
  <c r="F167" i="24"/>
  <c r="F166" i="24"/>
  <c r="F165" i="24"/>
  <c r="F164" i="24"/>
  <c r="F163" i="24"/>
  <c r="F147" i="24"/>
  <c r="F141" i="24"/>
  <c r="E141" i="24"/>
  <c r="D141" i="24"/>
  <c r="F139" i="24"/>
  <c r="F138" i="24"/>
  <c r="F137" i="24"/>
  <c r="F136" i="24"/>
  <c r="F135" i="24"/>
  <c r="F134" i="24"/>
  <c r="F118" i="24"/>
  <c r="F112" i="24"/>
  <c r="E112" i="24"/>
  <c r="D112" i="24"/>
  <c r="D111" i="24"/>
  <c r="F110" i="24"/>
  <c r="F109" i="24"/>
  <c r="F108" i="24"/>
  <c r="F107" i="24"/>
  <c r="F106" i="24"/>
  <c r="F105" i="24"/>
  <c r="F89" i="24"/>
  <c r="F83" i="24"/>
  <c r="E83" i="24"/>
  <c r="D83" i="24"/>
  <c r="D82" i="24"/>
  <c r="F81" i="24"/>
  <c r="F80" i="24"/>
  <c r="F79" i="24"/>
  <c r="F78" i="24"/>
  <c r="F77" i="24"/>
  <c r="F76" i="24"/>
  <c r="F60" i="24"/>
  <c r="F54" i="24"/>
  <c r="E54" i="24"/>
  <c r="D54" i="24"/>
  <c r="D53" i="24"/>
  <c r="F52" i="24"/>
  <c r="F51" i="24"/>
  <c r="F50" i="24"/>
  <c r="F44" i="24"/>
  <c r="F38" i="24"/>
  <c r="E38" i="24"/>
  <c r="D38" i="24"/>
  <c r="F36" i="24"/>
  <c r="F35" i="24"/>
  <c r="F34" i="24"/>
  <c r="F33" i="24"/>
  <c r="F32" i="24"/>
  <c r="F31" i="24"/>
  <c r="F30" i="24"/>
  <c r="F29" i="24"/>
  <c r="F28" i="24"/>
  <c r="F15" i="24"/>
  <c r="F12" i="24"/>
  <c r="F9" i="24"/>
  <c r="F6" i="24"/>
  <c r="E6" i="24"/>
  <c r="D6" i="24"/>
  <c r="F220" i="24"/>
  <c r="E37" i="24"/>
  <c r="D37" i="24"/>
  <c r="C4" i="1"/>
  <c r="F21" i="24" l="1"/>
  <c r="F41" i="24"/>
  <c r="F61" i="24"/>
  <c r="F73" i="24"/>
  <c r="F93" i="24"/>
  <c r="F113" i="24"/>
  <c r="F125" i="24"/>
  <c r="F145" i="24"/>
  <c r="F157" i="24"/>
  <c r="F177" i="24"/>
  <c r="F189" i="24"/>
  <c r="F203" i="24"/>
  <c r="F209" i="24"/>
  <c r="F10" i="24"/>
  <c r="F16" i="24"/>
  <c r="F22" i="24"/>
  <c r="F42" i="24"/>
  <c r="F48" i="24"/>
  <c r="E53" i="24"/>
  <c r="F56" i="24"/>
  <c r="F62" i="24"/>
  <c r="F68" i="24"/>
  <c r="F74" i="24"/>
  <c r="F88" i="24"/>
  <c r="F94" i="24"/>
  <c r="F100" i="24"/>
  <c r="E111" i="24"/>
  <c r="F114" i="24"/>
  <c r="F120" i="24"/>
  <c r="F126" i="24"/>
  <c r="F132" i="24"/>
  <c r="F146" i="24"/>
  <c r="F152" i="24"/>
  <c r="F158" i="24"/>
  <c r="E169" i="24"/>
  <c r="F172" i="24"/>
  <c r="F178" i="24"/>
  <c r="F184" i="24"/>
  <c r="F190" i="24"/>
  <c r="F204" i="24"/>
  <c r="F210" i="24"/>
  <c r="F216" i="24"/>
  <c r="F27" i="24"/>
  <c r="F37" i="24"/>
  <c r="F55" i="24"/>
  <c r="F67" i="24"/>
  <c r="F87" i="24"/>
  <c r="F99" i="24"/>
  <c r="F119" i="24"/>
  <c r="F131" i="24"/>
  <c r="F151" i="24"/>
  <c r="F171" i="24"/>
  <c r="F183" i="24"/>
  <c r="F215" i="24"/>
  <c r="F11" i="24"/>
  <c r="F17" i="24"/>
  <c r="F23" i="24"/>
  <c r="F43" i="24"/>
  <c r="F49" i="24"/>
  <c r="F53" i="24"/>
  <c r="F57" i="24"/>
  <c r="F63" i="24"/>
  <c r="F69" i="24"/>
  <c r="F75" i="24"/>
  <c r="F95" i="24"/>
  <c r="F101" i="24"/>
  <c r="F111" i="24"/>
  <c r="F115" i="24"/>
  <c r="F121" i="24"/>
  <c r="F127" i="24"/>
  <c r="F133" i="24"/>
  <c r="F153" i="24"/>
  <c r="F159" i="24"/>
  <c r="F169" i="24"/>
  <c r="F173" i="24"/>
  <c r="F179" i="24"/>
  <c r="F185" i="24"/>
  <c r="F191" i="24"/>
  <c r="F211" i="24"/>
  <c r="F217" i="24"/>
  <c r="D140" i="24"/>
  <c r="F142" i="24"/>
  <c r="F148" i="24"/>
  <c r="F154" i="24"/>
  <c r="F160" i="24"/>
  <c r="F174" i="24"/>
  <c r="F180" i="24"/>
  <c r="F186" i="24"/>
  <c r="D198" i="24"/>
  <c r="F200" i="24"/>
  <c r="F206" i="24"/>
  <c r="F212" i="24"/>
  <c r="F218" i="24"/>
  <c r="F47" i="24"/>
  <c r="F24" i="24"/>
  <c r="F64" i="24"/>
  <c r="F84" i="24"/>
  <c r="F96" i="24"/>
  <c r="F116" i="24"/>
  <c r="F122" i="24"/>
  <c r="F7" i="24"/>
  <c r="F13" i="24"/>
  <c r="F19" i="24"/>
  <c r="F25" i="24"/>
  <c r="F39" i="24"/>
  <c r="F45"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18" i="24"/>
  <c r="F58" i="24"/>
  <c r="F70" i="24"/>
  <c r="F90" i="24"/>
  <c r="F102" i="24"/>
  <c r="F128" i="24"/>
  <c r="F8" i="24"/>
  <c r="F14" i="24"/>
  <c r="F20" i="24"/>
  <c r="F26" i="24"/>
  <c r="F40" i="24"/>
  <c r="F46" i="24"/>
  <c r="F66" i="24"/>
  <c r="F72" i="24"/>
  <c r="F82" i="24"/>
  <c r="F86" i="24"/>
  <c r="F92" i="24"/>
  <c r="F98" i="24"/>
  <c r="F104" i="24"/>
  <c r="F124" i="24"/>
  <c r="F130" i="24"/>
  <c r="F140" i="24"/>
  <c r="F144" i="24"/>
  <c r="F150" i="24"/>
  <c r="F156" i="24"/>
  <c r="F162" i="24"/>
  <c r="F182" i="24"/>
  <c r="F188" i="24"/>
  <c r="F198" i="24"/>
  <c r="F202" i="24"/>
  <c r="F208" i="24"/>
  <c r="F214" i="24"/>
  <c r="A3" i="26" l="1"/>
  <c r="J8" i="5" l="1"/>
  <c r="I8" i="5"/>
  <c r="H8" i="5"/>
  <c r="J7" i="5"/>
  <c r="I7" i="5"/>
  <c r="H7" i="5"/>
  <c r="J6" i="5"/>
  <c r="I6" i="5"/>
  <c r="H6" i="5"/>
  <c r="F7" i="5"/>
  <c r="F8" i="5"/>
  <c r="F9" i="5"/>
  <c r="F6" i="5"/>
  <c r="D7" i="5"/>
  <c r="D6" i="5"/>
  <c r="C7" i="5"/>
  <c r="B7" i="5"/>
  <c r="A7" i="5"/>
  <c r="C6" i="5"/>
  <c r="B6" i="5"/>
  <c r="A6" i="5"/>
  <c r="A2" i="24" l="1"/>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C14" i="15" l="1"/>
  <c r="R13" i="15" l="1"/>
  <c r="R14" i="15" s="1"/>
  <c r="N14" i="15"/>
  <c r="O14" i="15"/>
  <c r="P14" i="15"/>
  <c r="Q14" i="15"/>
  <c r="S14" i="15"/>
  <c r="T14" i="15"/>
  <c r="M14" i="15"/>
  <c r="D14" i="15"/>
  <c r="E14" i="15"/>
  <c r="F14" i="15"/>
  <c r="H18" i="15" s="1"/>
  <c r="G14" i="15"/>
  <c r="S17" i="15" l="1"/>
  <c r="T18" i="15"/>
  <c r="R17" i="15"/>
  <c r="T17" i="15"/>
  <c r="S18" i="15"/>
  <c r="R18" i="15"/>
  <c r="E10" i="15" l="1"/>
  <c r="C10" i="15"/>
  <c r="C17" i="15" s="1"/>
  <c r="F10" i="15"/>
  <c r="D10" i="15"/>
  <c r="C18" i="15" l="1"/>
  <c r="G17" i="15"/>
  <c r="G18" i="15"/>
  <c r="D17" i="15"/>
  <c r="D18" i="15"/>
  <c r="E18" i="15"/>
  <c r="E17" i="15"/>
  <c r="F17" i="15"/>
  <c r="F18" i="15"/>
  <c r="I17" i="15"/>
  <c r="I18" i="15"/>
  <c r="C21" i="15" l="1"/>
  <c r="C22" i="15"/>
  <c r="Q10" i="15" l="1"/>
  <c r="Q17" i="15" l="1"/>
  <c r="N21" i="15" s="1"/>
  <c r="Q18" i="15"/>
  <c r="N22" i="15" s="1"/>
  <c r="N10" i="15" l="1"/>
  <c r="P10" i="15" l="1"/>
  <c r="O10" i="15"/>
  <c r="M10" i="15"/>
  <c r="N17" i="15"/>
  <c r="N18" i="15"/>
  <c r="M17" i="15" l="1"/>
  <c r="M18" i="15"/>
  <c r="O17" i="15"/>
  <c r="O18" i="15"/>
  <c r="P17" i="15"/>
  <c r="P18" i="15"/>
  <c r="M22" i="15" l="1"/>
  <c r="M21" i="15"/>
  <c r="B241" i="12" l="1"/>
  <c r="B212" i="12"/>
  <c r="E76" i="12"/>
  <c r="B274" i="12"/>
  <c r="B31" i="12"/>
  <c r="B236" i="12"/>
  <c r="E272" i="12"/>
  <c r="E276" i="12"/>
  <c r="E159" i="12"/>
  <c r="B24" i="12"/>
  <c r="B144" i="12"/>
  <c r="E145" i="12"/>
  <c r="E274" i="12"/>
  <c r="E222" i="12"/>
  <c r="E44" i="12"/>
  <c r="E191" i="12"/>
  <c r="B254" i="12"/>
  <c r="E243" i="12"/>
  <c r="B162" i="12"/>
  <c r="E313" i="12"/>
  <c r="B188" i="12"/>
  <c r="B142" i="12"/>
  <c r="E119" i="12"/>
  <c r="B304" i="12"/>
  <c r="E156" i="12"/>
  <c r="E54" i="12"/>
  <c r="B122" i="12"/>
  <c r="E207" i="12"/>
  <c r="E131" i="12"/>
  <c r="B299" i="12"/>
  <c r="B46" i="12"/>
  <c r="B119" i="12"/>
  <c r="B302" i="12"/>
  <c r="B143" i="12"/>
  <c r="B189" i="12"/>
  <c r="B112" i="12"/>
  <c r="B27" i="12"/>
  <c r="E223" i="12"/>
  <c r="B39" i="12"/>
  <c r="E47" i="12"/>
  <c r="E162" i="12"/>
  <c r="E275" i="12"/>
  <c r="E248" i="12"/>
  <c r="E302" i="12"/>
  <c r="E253" i="12"/>
  <c r="E25" i="12"/>
  <c r="B125" i="12"/>
  <c r="B204" i="12"/>
  <c r="B316" i="12"/>
  <c r="E301" i="12"/>
  <c r="E269" i="12"/>
  <c r="E104" i="12"/>
  <c r="B167" i="12"/>
  <c r="B85" i="12"/>
  <c r="E38" i="12"/>
  <c r="B48" i="12"/>
  <c r="B18" i="12"/>
  <c r="B166" i="12"/>
  <c r="E61" i="12"/>
  <c r="B128" i="12"/>
  <c r="E277" i="12"/>
  <c r="E103" i="12"/>
  <c r="E86" i="12"/>
  <c r="B36" i="12"/>
  <c r="E217" i="12"/>
  <c r="B206" i="12"/>
  <c r="B121" i="12"/>
  <c r="E176" i="12"/>
  <c r="B223" i="12"/>
  <c r="E118" i="12"/>
  <c r="E261" i="12"/>
  <c r="E220" i="12"/>
  <c r="B92" i="12"/>
  <c r="E129" i="12"/>
  <c r="E173" i="12"/>
  <c r="E88" i="12"/>
  <c r="E204" i="12"/>
  <c r="B196" i="12"/>
  <c r="B231" i="12"/>
  <c r="B298" i="12"/>
  <c r="E225" i="12"/>
  <c r="E184" i="12"/>
  <c r="B80" i="12"/>
  <c r="E13" i="12"/>
  <c r="E306" i="12"/>
  <c r="E161" i="12"/>
  <c r="B285" i="12"/>
  <c r="B54" i="12"/>
  <c r="B265" i="12"/>
  <c r="B220" i="12"/>
  <c r="E260" i="12"/>
  <c r="B117" i="12"/>
  <c r="B86" i="12"/>
  <c r="B116" i="12"/>
  <c r="B81" i="12"/>
  <c r="B248" i="12"/>
  <c r="E107" i="12"/>
  <c r="B293" i="12"/>
  <c r="B103" i="12"/>
  <c r="B250" i="12"/>
  <c r="E26" i="12"/>
  <c r="B138" i="12"/>
  <c r="B317" i="12"/>
  <c r="B131" i="12"/>
  <c r="E281" i="12"/>
  <c r="E80" i="12"/>
  <c r="E305" i="12"/>
  <c r="E194" i="12"/>
  <c r="B99" i="12"/>
  <c r="B26" i="12"/>
  <c r="E255" i="12"/>
  <c r="E202" i="12"/>
  <c r="B150" i="12"/>
  <c r="E135" i="12"/>
  <c r="B168" i="12"/>
  <c r="B301" i="12"/>
  <c r="B57" i="12"/>
  <c r="E91" i="12"/>
  <c r="E190" i="12"/>
  <c r="B183" i="12"/>
  <c r="E121" i="12"/>
  <c r="E39" i="12"/>
  <c r="E37" i="12"/>
  <c r="E75" i="12"/>
  <c r="B282" i="12"/>
  <c r="E263" i="12"/>
  <c r="B290" i="12"/>
  <c r="B249" i="12"/>
  <c r="E175" i="12"/>
  <c r="B305" i="12"/>
  <c r="E181" i="12"/>
  <c r="B269" i="12"/>
  <c r="E318" i="12"/>
  <c r="B60" i="12"/>
  <c r="B251" i="12"/>
  <c r="E231" i="12"/>
  <c r="E140" i="12"/>
  <c r="E326" i="12"/>
  <c r="E67" i="12"/>
  <c r="B326" i="12"/>
  <c r="E178" i="12"/>
  <c r="B225" i="12"/>
  <c r="B186" i="12"/>
  <c r="E84" i="12"/>
  <c r="E19" i="12"/>
  <c r="E265" i="12"/>
  <c r="E327" i="12"/>
  <c r="B190" i="12"/>
  <c r="B267" i="12"/>
  <c r="B263" i="12"/>
  <c r="B90" i="12"/>
  <c r="B179" i="12"/>
  <c r="E289" i="12"/>
  <c r="B64" i="12"/>
  <c r="B255" i="12"/>
  <c r="E29" i="12"/>
  <c r="B173" i="12"/>
  <c r="E93" i="12"/>
  <c r="E148" i="12"/>
  <c r="B172" i="12"/>
  <c r="E46" i="12"/>
  <c r="E323" i="12"/>
  <c r="E299" i="12"/>
  <c r="E200" i="12"/>
  <c r="B77" i="12"/>
  <c r="E138" i="12"/>
  <c r="E164" i="12"/>
  <c r="E310" i="12"/>
  <c r="B327" i="12"/>
  <c r="E314" i="12"/>
  <c r="E290" i="12"/>
  <c r="B164" i="12"/>
  <c r="B89" i="12"/>
  <c r="E212" i="12"/>
  <c r="B261" i="12"/>
  <c r="B260" i="12"/>
  <c r="E57" i="12"/>
  <c r="B134" i="12"/>
  <c r="B213" i="12"/>
  <c r="E126" i="12"/>
  <c r="B209" i="12"/>
  <c r="E309" i="12"/>
  <c r="B318" i="12"/>
  <c r="B307" i="12"/>
  <c r="E185" i="12"/>
  <c r="E149" i="12"/>
  <c r="B40" i="12"/>
  <c r="B21" i="12"/>
  <c r="B286" i="12"/>
  <c r="B328" i="12"/>
  <c r="B234" i="12"/>
  <c r="E251" i="12"/>
  <c r="E56" i="12"/>
  <c r="B100" i="12"/>
  <c r="E307" i="12"/>
  <c r="B20" i="12"/>
  <c r="B98" i="12"/>
  <c r="E293" i="12"/>
  <c r="B205" i="12"/>
  <c r="B114" i="12"/>
  <c r="B30" i="12"/>
  <c r="B108" i="12"/>
  <c r="B178" i="12"/>
  <c r="E97" i="12"/>
  <c r="E197" i="12"/>
  <c r="E30" i="12"/>
  <c r="E213" i="12"/>
  <c r="E48" i="12"/>
  <c r="B53" i="12"/>
  <c r="E297" i="12"/>
  <c r="E179" i="12"/>
  <c r="E205" i="12"/>
  <c r="E114" i="12"/>
  <c r="B19" i="12"/>
  <c r="E311" i="12"/>
  <c r="B257" i="12"/>
  <c r="B73" i="12"/>
  <c r="B132" i="12"/>
  <c r="E174" i="12"/>
  <c r="E62" i="12"/>
  <c r="B66" i="12"/>
  <c r="B137" i="12"/>
  <c r="E98" i="12"/>
  <c r="E291" i="12"/>
  <c r="B29" i="12"/>
  <c r="E283" i="12"/>
  <c r="B314" i="12"/>
  <c r="B322" i="12"/>
  <c r="B226" i="12"/>
  <c r="B319" i="12"/>
  <c r="E218" i="12"/>
  <c r="B324" i="12"/>
  <c r="E292" i="12"/>
  <c r="E95" i="12"/>
  <c r="B123" i="12"/>
  <c r="B243" i="12"/>
  <c r="B200" i="12"/>
  <c r="B211" i="12"/>
  <c r="B158" i="12"/>
  <c r="B240" i="12"/>
  <c r="E147" i="12"/>
  <c r="B47" i="12"/>
  <c r="B310" i="12"/>
  <c r="B187" i="12"/>
  <c r="B43" i="12"/>
  <c r="B202" i="12"/>
  <c r="E304" i="12"/>
  <c r="B292" i="12"/>
  <c r="B230" i="12"/>
  <c r="B237" i="12"/>
  <c r="B115" i="12"/>
  <c r="E64" i="12"/>
  <c r="B91" i="12"/>
  <c r="E53" i="12"/>
  <c r="E300" i="12"/>
  <c r="E112" i="12"/>
  <c r="E186" i="12"/>
  <c r="B107" i="12"/>
  <c r="E83" i="12"/>
  <c r="B198" i="12"/>
  <c r="B175" i="12"/>
  <c r="B154" i="12"/>
  <c r="E70" i="12"/>
  <c r="E294" i="12"/>
  <c r="B96" i="12"/>
  <c r="E17" i="12"/>
  <c r="E132" i="12"/>
  <c r="B239" i="12"/>
  <c r="B227" i="12"/>
  <c r="E247" i="12"/>
  <c r="E201" i="12"/>
  <c r="B174" i="12"/>
  <c r="B12" i="12"/>
  <c r="B325" i="12"/>
  <c r="B105" i="12"/>
  <c r="B71" i="12"/>
  <c r="B15" i="12"/>
  <c r="B67" i="12"/>
  <c r="E108" i="12"/>
  <c r="B110" i="12"/>
  <c r="B323" i="12"/>
  <c r="E303" i="12"/>
  <c r="B102" i="12"/>
  <c r="E208" i="12"/>
  <c r="B193" i="12"/>
  <c r="E229" i="12"/>
  <c r="B253" i="12"/>
  <c r="E41" i="12"/>
  <c r="B247" i="12"/>
  <c r="B296" i="12"/>
  <c r="B258" i="12"/>
  <c r="E130" i="12"/>
  <c r="E36" i="12"/>
  <c r="E68" i="12"/>
  <c r="E244" i="12"/>
  <c r="B221" i="12"/>
  <c r="B62" i="12"/>
  <c r="B55" i="12"/>
  <c r="B311" i="12"/>
  <c r="E245" i="12"/>
  <c r="B309" i="12"/>
  <c r="E69" i="12"/>
  <c r="B284" i="12"/>
  <c r="B109" i="12"/>
  <c r="E189" i="12"/>
  <c r="B147" i="12"/>
  <c r="E123" i="12"/>
  <c r="E111" i="12"/>
  <c r="E252" i="12"/>
  <c r="B194" i="12"/>
  <c r="E55" i="12"/>
  <c r="E136" i="12"/>
  <c r="B185" i="12"/>
  <c r="B146" i="12"/>
  <c r="E319" i="12"/>
  <c r="E188" i="12"/>
  <c r="B13" i="12"/>
  <c r="B87" i="12"/>
  <c r="B315" i="12"/>
  <c r="E71" i="12"/>
  <c r="B45" i="12"/>
  <c r="B153" i="12"/>
  <c r="E96" i="12"/>
  <c r="E163" i="12"/>
  <c r="B313" i="12"/>
  <c r="E287" i="12"/>
  <c r="E182" i="12"/>
  <c r="E267" i="12"/>
  <c r="B120" i="12"/>
  <c r="E165" i="12"/>
  <c r="E285" i="12"/>
  <c r="B28" i="12"/>
  <c r="B199" i="12"/>
  <c r="B94" i="12"/>
  <c r="E105" i="12"/>
  <c r="E183" i="12"/>
  <c r="E94" i="12"/>
  <c r="E85" i="12"/>
  <c r="B228" i="12"/>
  <c r="B277" i="12"/>
  <c r="E115" i="12"/>
  <c r="E193" i="12"/>
  <c r="B283" i="12"/>
  <c r="B74" i="12"/>
  <c r="E78" i="12"/>
  <c r="E320" i="12"/>
  <c r="B245" i="12"/>
  <c r="E42" i="12"/>
  <c r="E125" i="12"/>
  <c r="B23" i="12"/>
  <c r="E160" i="12"/>
  <c r="E279" i="12"/>
  <c r="E128" i="12"/>
  <c r="E154" i="12"/>
  <c r="E23" i="12"/>
  <c r="E296" i="12"/>
  <c r="E58" i="12"/>
  <c r="E215" i="12"/>
  <c r="B17" i="12"/>
  <c r="E240" i="12"/>
  <c r="B259" i="12"/>
  <c r="B256" i="12"/>
  <c r="E241" i="12"/>
  <c r="B278" i="12"/>
  <c r="B242" i="12"/>
  <c r="B264" i="12"/>
  <c r="E284" i="12"/>
  <c r="E282" i="12"/>
  <c r="E43" i="12"/>
  <c r="B106" i="12"/>
  <c r="E21" i="12"/>
  <c r="E203" i="12"/>
  <c r="B118" i="12"/>
  <c r="E280" i="12"/>
  <c r="E122" i="12"/>
  <c r="E146" i="12"/>
  <c r="E32" i="12"/>
  <c r="B133" i="12"/>
  <c r="E152" i="12"/>
  <c r="E166" i="12"/>
  <c r="B182" i="12"/>
  <c r="B288" i="12"/>
  <c r="E18" i="12"/>
  <c r="E12" i="12"/>
  <c r="B216" i="12"/>
  <c r="E249" i="12"/>
  <c r="B156" i="12"/>
  <c r="E60" i="12"/>
  <c r="B218" i="12"/>
  <c r="B101" i="12"/>
  <c r="E209" i="12"/>
  <c r="E20" i="12"/>
  <c r="B276" i="12"/>
  <c r="B279" i="12"/>
  <c r="E298" i="12"/>
  <c r="E238" i="12"/>
  <c r="E308" i="12"/>
  <c r="B35" i="12"/>
  <c r="E198" i="12"/>
  <c r="E40" i="12"/>
  <c r="B44" i="12"/>
  <c r="E34" i="12"/>
  <c r="E172" i="12"/>
  <c r="B289" i="12"/>
  <c r="E102" i="12"/>
  <c r="B75" i="12"/>
  <c r="B41" i="12"/>
  <c r="E124" i="12"/>
  <c r="B203" i="12"/>
  <c r="B312" i="12"/>
  <c r="B51" i="12"/>
  <c r="E266" i="12"/>
  <c r="B281" i="12"/>
  <c r="E168" i="12"/>
  <c r="B111" i="12"/>
  <c r="E224" i="12"/>
  <c r="E150" i="12"/>
  <c r="E52" i="12"/>
  <c r="E74" i="12"/>
  <c r="B165" i="12"/>
  <c r="E317" i="12"/>
  <c r="E211" i="12"/>
  <c r="E196" i="12"/>
  <c r="B229" i="12"/>
  <c r="E262" i="12"/>
  <c r="B244" i="12"/>
  <c r="E139" i="12"/>
  <c r="B320" i="12"/>
  <c r="E295" i="12"/>
  <c r="E214" i="12"/>
  <c r="B34" i="12"/>
  <c r="B65" i="12"/>
  <c r="E219" i="12"/>
  <c r="B22" i="12"/>
  <c r="E65" i="12"/>
  <c r="E109" i="12"/>
  <c r="B176" i="12"/>
  <c r="E210" i="12"/>
  <c r="E101" i="12"/>
  <c r="B275" i="12"/>
  <c r="B303" i="12"/>
  <c r="E312" i="12"/>
  <c r="E141" i="12"/>
  <c r="B297" i="12"/>
  <c r="B295" i="12"/>
  <c r="B82" i="12"/>
  <c r="B160" i="12"/>
  <c r="E66" i="12"/>
  <c r="E324" i="12"/>
  <c r="B159" i="12"/>
  <c r="E234" i="12"/>
  <c r="E77" i="12"/>
  <c r="B72" i="12"/>
  <c r="B233" i="12"/>
  <c r="B113" i="12"/>
  <c r="B208" i="12"/>
  <c r="E120" i="12"/>
  <c r="E325" i="12"/>
  <c r="B95" i="12"/>
  <c r="B83" i="12"/>
  <c r="E49" i="12"/>
  <c r="E315" i="12"/>
  <c r="B246" i="12"/>
  <c r="E31" i="12"/>
  <c r="E45" i="12"/>
  <c r="E22" i="12"/>
  <c r="E221" i="12"/>
  <c r="E254" i="12"/>
  <c r="B78" i="12"/>
  <c r="B177" i="12"/>
  <c r="E187" i="12"/>
  <c r="E51" i="12"/>
  <c r="B184" i="12"/>
  <c r="B306" i="12"/>
  <c r="B181" i="12"/>
  <c r="B151" i="12"/>
  <c r="E226" i="12"/>
  <c r="E206" i="12"/>
  <c r="E50" i="12"/>
  <c r="E316" i="12"/>
  <c r="B136" i="12"/>
  <c r="B16" i="12"/>
  <c r="B63" i="12"/>
  <c r="B273" i="12"/>
  <c r="E153" i="12"/>
  <c r="E134" i="12"/>
  <c r="E35" i="12"/>
  <c r="B280" i="12"/>
  <c r="B139" i="12"/>
  <c r="B38" i="12"/>
  <c r="B148" i="12"/>
  <c r="E236" i="12"/>
  <c r="B124" i="12"/>
  <c r="B161" i="12"/>
  <c r="E286" i="12"/>
  <c r="B58" i="12"/>
  <c r="E82" i="12"/>
  <c r="B69" i="12"/>
  <c r="B127" i="12"/>
  <c r="E158" i="12"/>
  <c r="E72" i="12"/>
  <c r="E192" i="12"/>
  <c r="E151" i="12"/>
  <c r="E16" i="12"/>
  <c r="B130" i="12"/>
  <c r="B180" i="12"/>
  <c r="E216" i="12"/>
  <c r="E228" i="12"/>
  <c r="B14" i="12"/>
  <c r="E242" i="12"/>
  <c r="B145" i="12"/>
  <c r="B195" i="12"/>
  <c r="E322" i="12"/>
  <c r="E89" i="12"/>
  <c r="E256" i="12"/>
  <c r="E116" i="12"/>
  <c r="E321" i="12"/>
  <c r="B32" i="12"/>
  <c r="E250" i="12"/>
  <c r="E237" i="12"/>
  <c r="E199" i="12"/>
  <c r="B207" i="12"/>
  <c r="B88" i="12"/>
  <c r="B169" i="12"/>
  <c r="E142" i="12"/>
  <c r="B93" i="12"/>
  <c r="E14" i="12"/>
  <c r="B252" i="12"/>
  <c r="B56" i="12"/>
  <c r="E288" i="12"/>
  <c r="E144" i="12"/>
  <c r="E259" i="12"/>
  <c r="B214" i="12"/>
  <c r="B235" i="12"/>
  <c r="B104" i="12"/>
  <c r="E278" i="12"/>
  <c r="B217" i="12"/>
  <c r="E273" i="12"/>
  <c r="B59" i="12"/>
  <c r="E169" i="12"/>
  <c r="E110" i="12"/>
  <c r="B192" i="12"/>
  <c r="E195" i="12"/>
  <c r="E133" i="12"/>
  <c r="B266" i="12"/>
  <c r="B171" i="12"/>
  <c r="E113" i="12"/>
  <c r="B97" i="12"/>
  <c r="B201" i="12"/>
  <c r="B42" i="12"/>
  <c r="B84" i="12"/>
  <c r="E15" i="12"/>
  <c r="E258" i="12"/>
  <c r="B238" i="12"/>
  <c r="B224" i="12"/>
  <c r="E143" i="12"/>
  <c r="E63" i="12"/>
  <c r="B262" i="12"/>
  <c r="B135" i="12"/>
  <c r="B50" i="12"/>
  <c r="E27" i="12"/>
  <c r="E92" i="12"/>
  <c r="B140" i="12"/>
  <c r="B129" i="12"/>
  <c r="E268" i="12"/>
  <c r="B170" i="12"/>
  <c r="E106" i="12"/>
  <c r="B49" i="12"/>
  <c r="E28" i="12"/>
  <c r="E264" i="12"/>
  <c r="E155" i="12"/>
  <c r="B271" i="12"/>
  <c r="B141" i="12"/>
  <c r="B76" i="12"/>
  <c r="E246" i="12"/>
  <c r="B232" i="12"/>
  <c r="E117" i="12"/>
  <c r="E167" i="12"/>
  <c r="E177" i="12"/>
  <c r="E87" i="12"/>
  <c r="B272" i="12"/>
  <c r="B287" i="12"/>
  <c r="E239" i="12"/>
  <c r="E230" i="12"/>
  <c r="E257" i="12"/>
  <c r="E270" i="12"/>
  <c r="E100" i="12"/>
  <c r="B222" i="12"/>
  <c r="B157" i="12"/>
  <c r="E180" i="12"/>
  <c r="B163" i="12"/>
  <c r="B191" i="12"/>
  <c r="B308" i="12"/>
  <c r="E171" i="12"/>
  <c r="E233" i="12"/>
  <c r="E170" i="12"/>
  <c r="E24" i="12"/>
  <c r="B52" i="12"/>
  <c r="B70" i="12"/>
  <c r="E99" i="12"/>
  <c r="B268" i="12"/>
  <c r="E235" i="12"/>
  <c r="B210" i="12"/>
  <c r="E137" i="12"/>
  <c r="E328" i="12"/>
  <c r="B33" i="12"/>
  <c r="E73" i="12"/>
  <c r="E232" i="12"/>
  <c r="B155" i="12"/>
  <c r="B300" i="12"/>
  <c r="B37" i="12"/>
  <c r="E59" i="12"/>
  <c r="E81" i="12"/>
  <c r="B219" i="12"/>
  <c r="B152" i="12"/>
  <c r="E271" i="12"/>
  <c r="E227" i="12"/>
  <c r="E127" i="12"/>
  <c r="B79" i="12"/>
  <c r="B294" i="12"/>
  <c r="B61" i="12"/>
  <c r="B126" i="12"/>
  <c r="B25" i="12"/>
  <c r="B68" i="12"/>
  <c r="E79" i="12"/>
  <c r="B215" i="12"/>
  <c r="E90" i="12"/>
  <c r="B197" i="12"/>
  <c r="B149" i="12"/>
  <c r="B321" i="12"/>
  <c r="B270" i="12"/>
  <c r="E33" i="12"/>
  <c r="E157" i="12"/>
  <c r="B291" i="12"/>
  <c r="A5" i="13" l="1" a="1"/>
  <c r="A5" i="13" s="1"/>
  <c r="B11" i="12"/>
  <c r="A5" i="14" a="1"/>
  <c r="A5" i="14" s="1"/>
  <c r="A6" i="14" s="1" a="1"/>
  <c r="A6" i="14" s="1"/>
  <c r="E11" i="12"/>
  <c r="D6" i="14" l="1"/>
  <c r="C6" i="14"/>
  <c r="H6" i="14"/>
  <c r="B6" i="14"/>
  <c r="H5" i="14"/>
  <c r="D5" i="14"/>
  <c r="C5" i="14"/>
  <c r="B5" i="14"/>
  <c r="A6" i="13" a="1"/>
  <c r="A6" i="13" s="1"/>
  <c r="A7" i="14" a="1"/>
  <c r="A7" i="14" s="1"/>
  <c r="A8" i="14" s="1" a="1"/>
  <c r="A8" i="14" s="1"/>
  <c r="D5" i="13"/>
  <c r="C5" i="13"/>
  <c r="B5" i="13"/>
  <c r="A9" i="14" l="1" a="1"/>
  <c r="A9" i="14" s="1"/>
  <c r="A10" i="14" s="1" a="1"/>
  <c r="A10" i="14" s="1"/>
  <c r="A7" i="13" a="1"/>
  <c r="A7" i="13" s="1"/>
  <c r="B7" i="14"/>
  <c r="H7" i="14"/>
  <c r="C7" i="14"/>
  <c r="D7" i="14"/>
  <c r="C8" i="14"/>
  <c r="E8" i="14"/>
  <c r="H8" i="14"/>
  <c r="D8" i="14"/>
  <c r="B8" i="14"/>
  <c r="D6" i="13"/>
  <c r="C6" i="13"/>
  <c r="B6" i="13"/>
  <c r="A11" i="14" l="1" a="1"/>
  <c r="A11" i="14" s="1"/>
  <c r="B11" i="14" s="1"/>
  <c r="D9" i="14"/>
  <c r="C9" i="14"/>
  <c r="H9" i="14"/>
  <c r="B9" i="14"/>
  <c r="B7" i="13"/>
  <c r="D7" i="13"/>
  <c r="C7" i="13"/>
  <c r="A8" i="13" a="1"/>
  <c r="A8" i="13" s="1"/>
  <c r="H10" i="14"/>
  <c r="B10" i="14"/>
  <c r="D10" i="14"/>
  <c r="C10" i="14"/>
  <c r="E10" i="14"/>
  <c r="G5" i="14" l="1"/>
  <c r="G7" i="14"/>
  <c r="C11" i="14"/>
  <c r="D11" i="14"/>
  <c r="A12" i="14" a="1"/>
  <c r="A12" i="14" s="1"/>
  <c r="A13" i="14" s="1" a="1"/>
  <c r="A13" i="14" s="1"/>
  <c r="H11" i="14"/>
  <c r="G10" i="14"/>
  <c r="C8" i="13"/>
  <c r="B8" i="13"/>
  <c r="D8" i="13"/>
  <c r="A9" i="13" a="1"/>
  <c r="A9" i="13" s="1"/>
  <c r="G6" i="14"/>
  <c r="G9" i="14"/>
  <c r="G11" i="14"/>
  <c r="G8" i="14"/>
  <c r="G12" i="14" l="1"/>
  <c r="C12" i="14"/>
  <c r="B13" i="14"/>
  <c r="A14" i="14" a="1"/>
  <c r="A14" i="14" s="1"/>
  <c r="B14" i="14" s="1"/>
  <c r="C13" i="14"/>
  <c r="D13" i="14"/>
  <c r="G13" i="14"/>
  <c r="H13" i="14"/>
  <c r="H12" i="14"/>
  <c r="B12" i="14"/>
  <c r="D12" i="14"/>
  <c r="C9" i="13"/>
  <c r="B9" i="13"/>
  <c r="D9" i="13"/>
  <c r="A10" i="13" a="1"/>
  <c r="A10" i="13" s="1"/>
  <c r="C14" i="14" l="1"/>
  <c r="H14" i="14"/>
  <c r="A15" i="14" a="1"/>
  <c r="A15" i="14" s="1"/>
  <c r="G15" i="14" s="1"/>
  <c r="D14" i="14"/>
  <c r="G14" i="14"/>
  <c r="B10" i="13"/>
  <c r="C10" i="13"/>
  <c r="D10" i="13"/>
  <c r="A11" i="13" a="1"/>
  <c r="A11" i="13" s="1"/>
  <c r="D15" i="14" l="1"/>
  <c r="C15" i="14"/>
  <c r="A16" i="14" a="1"/>
  <c r="A16" i="14" s="1"/>
  <c r="H16" i="14" s="1"/>
  <c r="B15" i="14"/>
  <c r="H15" i="14"/>
  <c r="E15" i="14"/>
  <c r="C11" i="13"/>
  <c r="D11" i="13"/>
  <c r="B11" i="13"/>
  <c r="A12" i="13" a="1"/>
  <c r="A12" i="13" s="1"/>
  <c r="C16" i="14" l="1"/>
  <c r="G16" i="14"/>
  <c r="B16" i="14"/>
  <c r="D16" i="14"/>
  <c r="A17" i="14" a="1"/>
  <c r="A17" i="14" s="1"/>
  <c r="B12" i="13"/>
  <c r="C12" i="13"/>
  <c r="D12" i="13"/>
  <c r="A13" i="13" a="1"/>
  <c r="A13" i="13" s="1"/>
  <c r="A14" i="13" s="1" a="1"/>
  <c r="A14" i="13" s="1"/>
  <c r="A15" i="13" l="1" a="1"/>
  <c r="A15" i="13" s="1"/>
  <c r="D15" i="13" s="1"/>
  <c r="D17" i="14"/>
  <c r="B17" i="14"/>
  <c r="H17" i="14"/>
  <c r="G17" i="14"/>
  <c r="A18" i="14" a="1"/>
  <c r="A18" i="14" s="1"/>
  <c r="H18" i="14" s="1"/>
  <c r="C17" i="14"/>
  <c r="B13" i="13"/>
  <c r="C13" i="13"/>
  <c r="D13" i="13"/>
  <c r="B14" i="13"/>
  <c r="C14" i="13"/>
  <c r="D14" i="13"/>
  <c r="G18" i="14" l="1"/>
  <c r="B18" i="14"/>
  <c r="C15" i="13"/>
  <c r="A19" i="14" a="1"/>
  <c r="A19" i="14" s="1"/>
  <c r="H19" i="14" s="1"/>
  <c r="E18" i="14"/>
  <c r="A16" i="13" a="1"/>
  <c r="A16" i="13" s="1"/>
  <c r="B16" i="13" s="1"/>
  <c r="D18" i="14"/>
  <c r="B15" i="13"/>
  <c r="C18" i="14"/>
  <c r="F14" i="14"/>
  <c r="F8" i="14"/>
  <c r="F10" i="14"/>
  <c r="F18" i="14"/>
  <c r="F5" i="14"/>
  <c r="A17" i="13" l="1" a="1"/>
  <c r="A17" i="13" s="1"/>
  <c r="D17" i="13" s="1"/>
  <c r="C16" i="13"/>
  <c r="F19" i="14"/>
  <c r="D16" i="13"/>
  <c r="E19" i="14"/>
  <c r="A20" i="14" a="1"/>
  <c r="A20" i="14" s="1"/>
  <c r="B20" i="14" s="1"/>
  <c r="B19" i="14"/>
  <c r="C19" i="14"/>
  <c r="D19" i="14"/>
  <c r="G19" i="14"/>
  <c r="F9" i="14"/>
  <c r="F6" i="14"/>
  <c r="F12" i="14"/>
  <c r="F15" i="14"/>
  <c r="F13" i="14"/>
  <c r="F16" i="14"/>
  <c r="F7" i="14"/>
  <c r="F17" i="14"/>
  <c r="F11" i="14"/>
  <c r="A18" i="13" l="1" a="1"/>
  <c r="A18" i="13" s="1"/>
  <c r="D18" i="13" s="1"/>
  <c r="B17" i="13"/>
  <c r="C17" i="13"/>
  <c r="F20" i="14"/>
  <c r="H20" i="14"/>
  <c r="A21" i="14" a="1"/>
  <c r="A21" i="14" s="1"/>
  <c r="C21" i="14" s="1"/>
  <c r="C20" i="14"/>
  <c r="D20" i="14"/>
  <c r="G20" i="14"/>
  <c r="C18" i="13" l="1"/>
  <c r="B18" i="13"/>
  <c r="A19" i="13" a="1"/>
  <c r="A19" i="13" s="1"/>
  <c r="D19" i="13" s="1"/>
  <c r="H21" i="14"/>
  <c r="B21" i="14"/>
  <c r="F21" i="14"/>
  <c r="A22" i="14" a="1"/>
  <c r="A22" i="14" s="1"/>
  <c r="E22" i="14" s="1"/>
  <c r="E21" i="14"/>
  <c r="D21" i="14"/>
  <c r="G21" i="14"/>
  <c r="E12" i="14"/>
  <c r="E5" i="14"/>
  <c r="E17" i="14"/>
  <c r="A20" i="13" l="1" a="1"/>
  <c r="A20" i="13" s="1"/>
  <c r="A21" i="13" s="1" a="1"/>
  <c r="A21" i="13" s="1"/>
  <c r="B19" i="13"/>
  <c r="C19" i="13"/>
  <c r="G22" i="14"/>
  <c r="H22" i="14"/>
  <c r="A23" i="14" a="1"/>
  <c r="A23" i="14" s="1"/>
  <c r="G23" i="14" s="1"/>
  <c r="B22" i="14"/>
  <c r="D22" i="14"/>
  <c r="F22" i="14"/>
  <c r="C22" i="14"/>
  <c r="E11" i="14"/>
  <c r="E7" i="14"/>
  <c r="E6" i="14"/>
  <c r="E13" i="14"/>
  <c r="E20" i="14"/>
  <c r="E14" i="14"/>
  <c r="E9" i="14"/>
  <c r="E16" i="14"/>
  <c r="C20" i="13" l="1"/>
  <c r="D20" i="13"/>
  <c r="B20" i="13"/>
  <c r="H23" i="14"/>
  <c r="B23" i="14"/>
  <c r="E23" i="14"/>
  <c r="C23" i="14"/>
  <c r="F23" i="14"/>
  <c r="D23" i="14"/>
  <c r="A24" i="14" a="1"/>
  <c r="A24" i="14" s="1"/>
  <c r="G24" i="14" s="1"/>
  <c r="C21" i="13"/>
  <c r="B21" i="13"/>
  <c r="D21" i="13"/>
  <c r="A22" i="13" a="1"/>
  <c r="A22" i="13" s="1"/>
  <c r="A25" i="14" l="1" a="1"/>
  <c r="A25" i="14" s="1"/>
  <c r="G25" i="14" s="1"/>
  <c r="C24" i="14"/>
  <c r="H24" i="14"/>
  <c r="E24" i="14"/>
  <c r="B24" i="14"/>
  <c r="F24" i="14"/>
  <c r="D24" i="14"/>
  <c r="D22" i="13"/>
  <c r="B22" i="13"/>
  <c r="C22" i="13"/>
  <c r="A23" i="13" a="1"/>
  <c r="A23" i="13" s="1"/>
  <c r="C25" i="14" l="1"/>
  <c r="D25" i="14"/>
  <c r="H25" i="14"/>
  <c r="B25" i="14"/>
  <c r="A26" i="14" a="1"/>
  <c r="A26" i="14" s="1"/>
  <c r="G26" i="14" s="1"/>
  <c r="E25" i="14"/>
  <c r="F25" i="14"/>
  <c r="D23" i="13"/>
  <c r="B23" i="13"/>
  <c r="C23" i="13"/>
  <c r="A24" i="13" a="1"/>
  <c r="A24" i="13" s="1"/>
  <c r="A27" i="14" l="1" a="1"/>
  <c r="A27" i="14" s="1"/>
  <c r="G27" i="14" s="1"/>
  <c r="E26" i="14"/>
  <c r="C26" i="14"/>
  <c r="F26" i="14"/>
  <c r="B26" i="14"/>
  <c r="D26" i="14"/>
  <c r="H26" i="14"/>
  <c r="B24" i="13"/>
  <c r="C24" i="13"/>
  <c r="D24" i="13"/>
  <c r="A25" i="13" a="1"/>
  <c r="A25" i="13" s="1"/>
  <c r="D27" i="14" l="1"/>
  <c r="B27" i="14"/>
  <c r="C27" i="14"/>
  <c r="A28" i="14" a="1"/>
  <c r="A28" i="14" s="1"/>
  <c r="B28" i="14" s="1"/>
  <c r="E27" i="14"/>
  <c r="H27" i="14"/>
  <c r="F27" i="14"/>
  <c r="C25" i="13"/>
  <c r="D25" i="13"/>
  <c r="B25" i="13"/>
  <c r="A26" i="13" a="1"/>
  <c r="A26" i="13" s="1"/>
  <c r="F28" i="14" l="1"/>
  <c r="D28" i="14"/>
  <c r="G28" i="14"/>
  <c r="A29" i="14" a="1"/>
  <c r="A29" i="14" s="1"/>
  <c r="G29" i="14" s="1"/>
  <c r="E28" i="14"/>
  <c r="C28" i="14"/>
  <c r="H28" i="14"/>
  <c r="B26" i="13"/>
  <c r="C26" i="13"/>
  <c r="D26" i="13"/>
  <c r="A27" i="13" a="1"/>
  <c r="A27" i="13" s="1"/>
  <c r="D29" i="14" l="1"/>
  <c r="E29" i="14"/>
  <c r="C29" i="14"/>
  <c r="H29" i="14"/>
  <c r="A30" i="14" a="1"/>
  <c r="A30" i="14" s="1"/>
  <c r="F30" i="14" s="1"/>
  <c r="F29" i="14"/>
  <c r="B29" i="14"/>
  <c r="F13" i="13"/>
  <c r="F11" i="13"/>
  <c r="F18" i="13"/>
  <c r="F7" i="13"/>
  <c r="F24" i="13"/>
  <c r="F16" i="13"/>
  <c r="F21" i="13"/>
  <c r="F6" i="13"/>
  <c r="F10" i="13"/>
  <c r="B27" i="13"/>
  <c r="C27" i="13"/>
  <c r="D27" i="13"/>
  <c r="A28" i="13" a="1"/>
  <c r="A28" i="13" s="1"/>
  <c r="F25" i="13"/>
  <c r="F27" i="13"/>
  <c r="F23" i="13"/>
  <c r="F20" i="13"/>
  <c r="F26" i="13"/>
  <c r="F12" i="13"/>
  <c r="F15" i="13"/>
  <c r="F19" i="13"/>
  <c r="F8" i="13"/>
  <c r="F14" i="13"/>
  <c r="E24" i="13"/>
  <c r="F22" i="13"/>
  <c r="E30" i="14" l="1"/>
  <c r="A31" i="14" a="1"/>
  <c r="A31" i="14" s="1"/>
  <c r="H31" i="14" s="1"/>
  <c r="C30" i="14"/>
  <c r="H30" i="14"/>
  <c r="G30" i="14"/>
  <c r="D30" i="14"/>
  <c r="B30" i="14"/>
  <c r="E17" i="13"/>
  <c r="H18" i="13"/>
  <c r="H15" i="13"/>
  <c r="E20" i="13"/>
  <c r="E15" i="13"/>
  <c r="G6" i="13"/>
  <c r="E25" i="13"/>
  <c r="E13" i="13"/>
  <c r="E14" i="13"/>
  <c r="H25" i="13"/>
  <c r="G9" i="13"/>
  <c r="H28" i="13"/>
  <c r="H5" i="13"/>
  <c r="H24" i="13"/>
  <c r="E28" i="13"/>
  <c r="D28" i="13"/>
  <c r="B28" i="13"/>
  <c r="C28" i="13"/>
  <c r="F28" i="13"/>
  <c r="A29" i="13" a="1"/>
  <c r="A29" i="13" s="1"/>
  <c r="G27" i="13"/>
  <c r="H16" i="13"/>
  <c r="G23" i="13"/>
  <c r="E5" i="13"/>
  <c r="G24" i="13"/>
  <c r="H12" i="13"/>
  <c r="H19" i="13"/>
  <c r="E16" i="13"/>
  <c r="E22" i="13"/>
  <c r="H11" i="13"/>
  <c r="G12" i="13"/>
  <c r="H27" i="13"/>
  <c r="E23" i="13"/>
  <c r="G16" i="13"/>
  <c r="E19" i="13"/>
  <c r="H23" i="13"/>
  <c r="H26" i="13"/>
  <c r="G19" i="13"/>
  <c r="G11" i="13"/>
  <c r="H7" i="13"/>
  <c r="H14" i="13"/>
  <c r="G20" i="13"/>
  <c r="H22" i="13"/>
  <c r="H21" i="13"/>
  <c r="G13" i="13"/>
  <c r="G10" i="13"/>
  <c r="H8" i="13"/>
  <c r="H17" i="13"/>
  <c r="G26" i="13"/>
  <c r="E8" i="13"/>
  <c r="E6" i="13"/>
  <c r="G7" i="13"/>
  <c r="E12" i="13"/>
  <c r="G14" i="13"/>
  <c r="H20" i="13"/>
  <c r="G22" i="13"/>
  <c r="E9" i="13"/>
  <c r="G21" i="13"/>
  <c r="E11" i="13"/>
  <c r="E10" i="13"/>
  <c r="E27" i="13"/>
  <c r="H13" i="13"/>
  <c r="E21" i="13"/>
  <c r="H10" i="13"/>
  <c r="G8" i="13"/>
  <c r="G17" i="13"/>
  <c r="E18" i="13"/>
  <c r="E7" i="13"/>
  <c r="E26" i="13"/>
  <c r="G18" i="13"/>
  <c r="G15" i="13"/>
  <c r="H6" i="13"/>
  <c r="G25" i="13"/>
  <c r="H9" i="13"/>
  <c r="G28" i="13"/>
  <c r="G5" i="13"/>
  <c r="A32" i="14" l="1" a="1"/>
  <c r="A32" i="14" s="1"/>
  <c r="D32" i="14" s="1"/>
  <c r="E31" i="14"/>
  <c r="B31" i="14"/>
  <c r="C31" i="14"/>
  <c r="D31" i="14"/>
  <c r="F31" i="14"/>
  <c r="G31" i="14"/>
  <c r="B29" i="13"/>
  <c r="C29" i="13"/>
  <c r="D29" i="13"/>
  <c r="H29" i="13"/>
  <c r="E29" i="13"/>
  <c r="G29" i="13"/>
  <c r="A30" i="13" a="1"/>
  <c r="A30" i="13" s="1"/>
  <c r="A33" i="14" l="1" a="1"/>
  <c r="A33" i="14" s="1"/>
  <c r="D33" i="14" s="1"/>
  <c r="E32" i="14"/>
  <c r="F32" i="14"/>
  <c r="H32" i="14"/>
  <c r="C32" i="14"/>
  <c r="G32" i="14"/>
  <c r="B32" i="14"/>
  <c r="E30" i="13"/>
  <c r="G30" i="13"/>
  <c r="B30" i="13"/>
  <c r="H30" i="13"/>
  <c r="C30" i="13"/>
  <c r="D30" i="13"/>
  <c r="F30" i="13"/>
  <c r="A31" i="13" a="1"/>
  <c r="A31" i="13" s="1"/>
  <c r="H33" i="14" l="1"/>
  <c r="F33" i="14"/>
  <c r="A34" i="14" a="1"/>
  <c r="A34" i="14" s="1"/>
  <c r="C34" i="14" s="1"/>
  <c r="G33" i="14"/>
  <c r="B33" i="14"/>
  <c r="E33" i="14"/>
  <c r="C33" i="14"/>
  <c r="C31" i="13"/>
  <c r="H31" i="13"/>
  <c r="D31" i="13"/>
  <c r="B31" i="13"/>
  <c r="F31" i="13"/>
  <c r="E31" i="13"/>
  <c r="G31" i="13"/>
  <c r="A32" i="13" a="1"/>
  <c r="A32" i="13" s="1"/>
  <c r="H34" i="14" l="1"/>
  <c r="B34" i="14"/>
  <c r="E34" i="14"/>
  <c r="A35" i="14" a="1"/>
  <c r="A35" i="14" s="1"/>
  <c r="C35" i="14" s="1"/>
  <c r="D34" i="14"/>
  <c r="G34" i="14"/>
  <c r="F34" i="14"/>
  <c r="B32" i="13"/>
  <c r="E32" i="13"/>
  <c r="C32" i="13"/>
  <c r="D32" i="13"/>
  <c r="F32" i="13"/>
  <c r="G32" i="13"/>
  <c r="H32" i="13"/>
  <c r="A33" i="13" a="1"/>
  <c r="A33" i="13" s="1"/>
  <c r="A36" i="14" l="1" a="1"/>
  <c r="A36" i="14" s="1"/>
  <c r="E36" i="14" s="1"/>
  <c r="D35" i="14"/>
  <c r="B35" i="14"/>
  <c r="G35" i="14"/>
  <c r="E35" i="14"/>
  <c r="F35" i="14"/>
  <c r="H35" i="14"/>
  <c r="G33" i="13"/>
  <c r="E33" i="13"/>
  <c r="D33" i="13"/>
  <c r="C33" i="13"/>
  <c r="B33" i="13"/>
  <c r="H33" i="13"/>
  <c r="A34" i="13" a="1"/>
  <c r="A34" i="13" s="1"/>
  <c r="C36" i="14" l="1"/>
  <c r="H36" i="14"/>
  <c r="B36" i="14"/>
  <c r="D36" i="14"/>
  <c r="F36" i="14"/>
  <c r="G36" i="14"/>
  <c r="A37" i="14" a="1"/>
  <c r="A37" i="14" s="1"/>
  <c r="F37" i="14" s="1"/>
  <c r="E34" i="13"/>
  <c r="H34" i="13"/>
  <c r="B34" i="13"/>
  <c r="G34" i="13"/>
  <c r="D34" i="13"/>
  <c r="C34" i="13"/>
  <c r="F34" i="13"/>
  <c r="A35" i="13" a="1"/>
  <c r="A35" i="13" s="1"/>
  <c r="F17" i="13"/>
  <c r="F9" i="13"/>
  <c r="F5" i="13"/>
  <c r="F33" i="13"/>
  <c r="F29" i="13"/>
  <c r="H37" i="14" l="1"/>
  <c r="B37" i="14"/>
  <c r="G37" i="14"/>
  <c r="A38" i="14" a="1"/>
  <c r="A38" i="14" s="1"/>
  <c r="D38" i="14" s="1"/>
  <c r="E37" i="14"/>
  <c r="C37" i="14"/>
  <c r="D37" i="14"/>
  <c r="G35" i="13"/>
  <c r="H35" i="13"/>
  <c r="D35" i="13"/>
  <c r="E35" i="13"/>
  <c r="C35" i="13"/>
  <c r="B35" i="13"/>
  <c r="F35" i="13"/>
  <c r="A36" i="13" a="1"/>
  <c r="A36" i="13" s="1"/>
  <c r="F38" i="14" l="1"/>
  <c r="A39" i="14" a="1"/>
  <c r="A39" i="14" s="1"/>
  <c r="G39" i="14" s="1"/>
  <c r="C38" i="14"/>
  <c r="B38" i="14"/>
  <c r="G38" i="14"/>
  <c r="E38" i="14"/>
  <c r="H38" i="14"/>
  <c r="C36" i="13"/>
  <c r="G36" i="13"/>
  <c r="B36" i="13"/>
  <c r="D36" i="13"/>
  <c r="F36" i="13"/>
  <c r="H36" i="13"/>
  <c r="E36" i="13"/>
  <c r="A37" i="13" a="1"/>
  <c r="A37" i="13" s="1"/>
  <c r="F39" i="14" l="1"/>
  <c r="C39" i="14"/>
  <c r="A40" i="14" a="1"/>
  <c r="A40" i="14" s="1"/>
  <c r="B40" i="14" s="1"/>
  <c r="E39" i="14"/>
  <c r="B39" i="14"/>
  <c r="D39" i="14"/>
  <c r="H39" i="14"/>
  <c r="C37" i="13"/>
  <c r="H37" i="13"/>
  <c r="B37" i="13"/>
  <c r="D37" i="13"/>
  <c r="F37" i="13"/>
  <c r="G37" i="13"/>
  <c r="E37" i="13"/>
  <c r="A38" i="13" a="1"/>
  <c r="A38" i="13" s="1"/>
  <c r="A41" i="14" l="1" a="1"/>
  <c r="A41" i="14" s="1"/>
  <c r="E41" i="14" s="1"/>
  <c r="E40" i="14"/>
  <c r="H40" i="14"/>
  <c r="F40" i="14"/>
  <c r="C40" i="14"/>
  <c r="D40" i="14"/>
  <c r="G40" i="14"/>
  <c r="G38" i="13"/>
  <c r="H38" i="13"/>
  <c r="E38" i="13"/>
  <c r="C38" i="13"/>
  <c r="D38" i="13"/>
  <c r="B38" i="13"/>
  <c r="F38" i="13"/>
  <c r="A39" i="13" a="1"/>
  <c r="A39" i="13" s="1"/>
  <c r="F41" i="14" l="1"/>
  <c r="A42" i="14" a="1"/>
  <c r="A42" i="14" s="1"/>
  <c r="H42" i="14" s="1"/>
  <c r="D41" i="14"/>
  <c r="B41" i="14"/>
  <c r="G41" i="14"/>
  <c r="H41" i="14"/>
  <c r="C41" i="14"/>
  <c r="H39" i="13"/>
  <c r="E39" i="13"/>
  <c r="C39" i="13"/>
  <c r="G39" i="13"/>
  <c r="B39" i="13"/>
  <c r="D39" i="13"/>
  <c r="F39" i="13"/>
  <c r="A40" i="13" a="1"/>
  <c r="A40" i="13" s="1"/>
  <c r="B42" i="14" l="1"/>
  <c r="C42" i="14"/>
  <c r="G42" i="14"/>
  <c r="F42" i="14"/>
  <c r="A43" i="14" a="1"/>
  <c r="A43" i="14" s="1"/>
  <c r="F43" i="14" s="1"/>
  <c r="E42" i="14"/>
  <c r="D42" i="14"/>
  <c r="B40" i="13"/>
  <c r="H40" i="13"/>
  <c r="C40" i="13"/>
  <c r="D40" i="13"/>
  <c r="F40" i="13"/>
  <c r="G40" i="13"/>
  <c r="E40" i="13"/>
  <c r="A41" i="13" a="1"/>
  <c r="A41" i="13" s="1"/>
  <c r="D43" i="14" l="1"/>
  <c r="B43" i="14"/>
  <c r="G43" i="14"/>
  <c r="C43" i="14"/>
  <c r="H43" i="14"/>
  <c r="A44" i="14" a="1"/>
  <c r="A44" i="14" s="1"/>
  <c r="H44" i="14" s="1"/>
  <c r="E43" i="14"/>
  <c r="G41" i="13"/>
  <c r="E41" i="13"/>
  <c r="B41" i="13"/>
  <c r="H41" i="13"/>
  <c r="D41" i="13"/>
  <c r="C41" i="13"/>
  <c r="F41" i="13"/>
  <c r="A42" i="13" a="1"/>
  <c r="A42" i="13" s="1"/>
  <c r="A45" i="14" l="1" a="1"/>
  <c r="A45" i="14" s="1"/>
  <c r="F45" i="14" s="1"/>
  <c r="E44" i="14"/>
  <c r="D44" i="14"/>
  <c r="G44" i="14"/>
  <c r="C44" i="14"/>
  <c r="B44" i="14"/>
  <c r="F44" i="14"/>
  <c r="E42" i="13"/>
  <c r="G42" i="13"/>
  <c r="B42" i="13"/>
  <c r="H42" i="13"/>
  <c r="D42" i="13"/>
  <c r="C42" i="13"/>
  <c r="F42" i="13"/>
  <c r="A43" i="13" a="1"/>
  <c r="A43" i="13" s="1"/>
  <c r="E45" i="14" l="1"/>
  <c r="A46" i="14" a="1"/>
  <c r="A46" i="14" s="1"/>
  <c r="B46" i="14" s="1"/>
  <c r="C45" i="14"/>
  <c r="H45" i="14"/>
  <c r="D45" i="14"/>
  <c r="G45" i="14"/>
  <c r="B45" i="14"/>
  <c r="D43" i="13"/>
  <c r="E43" i="13"/>
  <c r="C43" i="13"/>
  <c r="B43" i="13"/>
  <c r="F43" i="13"/>
  <c r="H43" i="13"/>
  <c r="G43" i="13"/>
  <c r="A44" i="13" a="1"/>
  <c r="A44" i="13" s="1"/>
  <c r="D46" i="14" l="1"/>
  <c r="C46" i="14"/>
  <c r="A47" i="14" a="1"/>
  <c r="A47" i="14" s="1"/>
  <c r="F47" i="14" s="1"/>
  <c r="H46" i="14"/>
  <c r="E46" i="14"/>
  <c r="F46" i="14"/>
  <c r="G46" i="14"/>
  <c r="H44" i="13"/>
  <c r="G44" i="13"/>
  <c r="D44" i="13"/>
  <c r="E44" i="13"/>
  <c r="C44" i="13"/>
  <c r="B44" i="13"/>
  <c r="F44" i="13"/>
  <c r="A45" i="13" a="1"/>
  <c r="A45" i="13" s="1"/>
  <c r="A48" i="14" l="1" a="1"/>
  <c r="A48" i="14" s="1"/>
  <c r="C48" i="14" s="1"/>
  <c r="C47" i="14"/>
  <c r="G47" i="14"/>
  <c r="D47" i="14"/>
  <c r="H47" i="14"/>
  <c r="B47" i="14"/>
  <c r="E47" i="14"/>
  <c r="E45" i="13"/>
  <c r="H45" i="13"/>
  <c r="G45" i="13"/>
  <c r="B45" i="13"/>
  <c r="C45" i="13"/>
  <c r="D45" i="13"/>
  <c r="F45" i="13"/>
  <c r="A46" i="13" a="1"/>
  <c r="A46" i="13" s="1"/>
  <c r="B48" i="14" l="1"/>
  <c r="A49" i="14" a="1"/>
  <c r="A49" i="14" s="1"/>
  <c r="C49" i="14" s="1"/>
  <c r="H48" i="14"/>
  <c r="E48" i="14"/>
  <c r="F48" i="14"/>
  <c r="G48" i="14"/>
  <c r="D48" i="14"/>
  <c r="E46" i="13"/>
  <c r="G46" i="13"/>
  <c r="F46" i="13"/>
  <c r="D46" i="13"/>
  <c r="H46" i="13"/>
  <c r="B46" i="13"/>
  <c r="C46" i="13"/>
  <c r="A47" i="13" a="1"/>
  <c r="A47" i="13" s="1"/>
  <c r="B49" i="14" l="1"/>
  <c r="E49" i="14"/>
  <c r="G49" i="14"/>
  <c r="H49" i="14"/>
  <c r="A50" i="14" a="1"/>
  <c r="A50" i="14" s="1"/>
  <c r="C50" i="14" s="1"/>
  <c r="D49" i="14"/>
  <c r="F49" i="14"/>
  <c r="D47" i="13"/>
  <c r="F47" i="13"/>
  <c r="H47" i="13"/>
  <c r="B47" i="13"/>
  <c r="C47" i="13"/>
  <c r="G47" i="13"/>
  <c r="E47" i="13"/>
  <c r="A48" i="13" a="1"/>
  <c r="A48" i="13" s="1"/>
  <c r="A51" i="14" l="1" a="1"/>
  <c r="A51" i="14" s="1"/>
  <c r="G51" i="14" s="1"/>
  <c r="E50" i="14"/>
  <c r="F50" i="14"/>
  <c r="G50" i="14"/>
  <c r="H50" i="14"/>
  <c r="B50" i="14"/>
  <c r="D50" i="14"/>
  <c r="D48" i="13"/>
  <c r="G48" i="13"/>
  <c r="B48" i="13"/>
  <c r="C48" i="13"/>
  <c r="F48" i="13"/>
  <c r="E48" i="13"/>
  <c r="H48" i="13"/>
  <c r="A49" i="13" a="1"/>
  <c r="A49" i="13" s="1"/>
  <c r="E51" i="14" l="1"/>
  <c r="D51" i="14"/>
  <c r="H51" i="14"/>
  <c r="A52" i="14" a="1"/>
  <c r="A52" i="14" s="1"/>
  <c r="E52" i="14" s="1"/>
  <c r="C51" i="14"/>
  <c r="B51" i="14"/>
  <c r="F51" i="14"/>
  <c r="D49" i="13"/>
  <c r="H49" i="13"/>
  <c r="B49" i="13"/>
  <c r="C49" i="13"/>
  <c r="G49" i="13"/>
  <c r="F49" i="13"/>
  <c r="E49" i="13"/>
  <c r="A50" i="13" a="1"/>
  <c r="A50" i="13" s="1"/>
  <c r="D52" i="14" l="1"/>
  <c r="A53" i="14" a="1"/>
  <c r="A53" i="14" s="1"/>
  <c r="D53" i="14" s="1"/>
  <c r="C52" i="14"/>
  <c r="G52" i="14"/>
  <c r="B52" i="14"/>
  <c r="H52" i="14"/>
  <c r="F52" i="14"/>
  <c r="B50" i="13"/>
  <c r="H50" i="13"/>
  <c r="D50" i="13"/>
  <c r="C50" i="13"/>
  <c r="F50" i="13"/>
  <c r="G50" i="13"/>
  <c r="E50" i="13"/>
  <c r="A51" i="13" a="1"/>
  <c r="A51" i="13" s="1"/>
  <c r="C53" i="14" l="1"/>
  <c r="G53" i="14"/>
  <c r="F53" i="14"/>
  <c r="H53" i="14"/>
  <c r="B53" i="14"/>
  <c r="A54" i="14" a="1"/>
  <c r="A54" i="14" s="1"/>
  <c r="G54" i="14" s="1"/>
  <c r="E53" i="14"/>
  <c r="C51" i="13"/>
  <c r="G51" i="13"/>
  <c r="H51" i="13"/>
  <c r="E51" i="13"/>
  <c r="B51" i="13"/>
  <c r="D51" i="13"/>
  <c r="F51" i="13"/>
  <c r="A52" i="13" a="1"/>
  <c r="A52" i="13" s="1"/>
  <c r="A55" i="14" l="1" a="1"/>
  <c r="A55" i="14" s="1"/>
  <c r="H55" i="14" s="1"/>
  <c r="C54" i="14"/>
  <c r="H54" i="14"/>
  <c r="E54" i="14"/>
  <c r="F54" i="14"/>
  <c r="B54" i="14"/>
  <c r="D54" i="14"/>
  <c r="H52" i="13"/>
  <c r="G52" i="13"/>
  <c r="E52" i="13"/>
  <c r="D52" i="13"/>
  <c r="C52" i="13"/>
  <c r="B52" i="13"/>
  <c r="F52" i="13"/>
  <c r="A53" i="13" a="1"/>
  <c r="A53" i="13" s="1"/>
  <c r="C55" i="14" l="1"/>
  <c r="E55" i="14"/>
  <c r="G55" i="14"/>
  <c r="A56" i="14" a="1"/>
  <c r="A56" i="14" s="1"/>
  <c r="F56" i="14" s="1"/>
  <c r="D55" i="14"/>
  <c r="F55" i="14"/>
  <c r="B55" i="14"/>
  <c r="C53" i="13"/>
  <c r="E53" i="13"/>
  <c r="B53" i="13"/>
  <c r="F53" i="13"/>
  <c r="D53" i="13"/>
  <c r="G53" i="13"/>
  <c r="H53" i="13"/>
  <c r="A54" i="13" a="1"/>
  <c r="A54" i="13" s="1"/>
  <c r="A57" i="14" l="1" a="1"/>
  <c r="A57" i="14" s="1"/>
  <c r="B57" i="14" s="1"/>
  <c r="E56" i="14"/>
  <c r="D56" i="14"/>
  <c r="B56" i="14"/>
  <c r="G56" i="14"/>
  <c r="H56" i="14"/>
  <c r="C56" i="14"/>
  <c r="D54" i="13"/>
  <c r="G54" i="13"/>
  <c r="C54" i="13"/>
  <c r="B54" i="13"/>
  <c r="F54" i="13"/>
  <c r="E54" i="13"/>
  <c r="H54" i="13"/>
  <c r="A55" i="13" a="1"/>
  <c r="A55" i="13" s="1"/>
  <c r="E57" i="14" l="1"/>
  <c r="A58" i="14" a="1"/>
  <c r="A58" i="14" s="1"/>
  <c r="C58" i="14" s="1"/>
  <c r="D57" i="14"/>
  <c r="F57" i="14"/>
  <c r="C57" i="14"/>
  <c r="G57" i="14"/>
  <c r="H57" i="14"/>
  <c r="H55" i="13"/>
  <c r="E55" i="13"/>
  <c r="C55" i="13"/>
  <c r="G55" i="13"/>
  <c r="B55" i="13"/>
  <c r="D55" i="13"/>
  <c r="F55" i="13"/>
  <c r="A56" i="13" a="1"/>
  <c r="A56" i="13" s="1"/>
  <c r="G58" i="14" l="1"/>
  <c r="H58" i="14"/>
  <c r="F58" i="14"/>
  <c r="E58" i="14"/>
  <c r="A59" i="14" a="1"/>
  <c r="A59" i="14" s="1"/>
  <c r="B59" i="14" s="1"/>
  <c r="D58" i="14"/>
  <c r="B58" i="14"/>
  <c r="D56" i="13"/>
  <c r="F56" i="13"/>
  <c r="B56" i="13"/>
  <c r="C56" i="13"/>
  <c r="E56" i="13"/>
  <c r="H56" i="13"/>
  <c r="G56" i="13"/>
  <c r="A57" i="13" a="1"/>
  <c r="A57" i="13" s="1"/>
  <c r="A60" i="14" l="1" a="1"/>
  <c r="A60" i="14" s="1"/>
  <c r="G60" i="14" s="1"/>
  <c r="G59" i="14"/>
  <c r="D59" i="14"/>
  <c r="C59" i="14"/>
  <c r="E59" i="14"/>
  <c r="H59" i="14"/>
  <c r="F59" i="14"/>
  <c r="C57" i="13"/>
  <c r="E57" i="13"/>
  <c r="D57" i="13"/>
  <c r="F57" i="13"/>
  <c r="H57" i="13"/>
  <c r="G57" i="13"/>
  <c r="B57" i="13"/>
  <c r="A58" i="13" a="1"/>
  <c r="A58" i="13" s="1"/>
  <c r="D60" i="14" l="1"/>
  <c r="B60" i="14"/>
  <c r="H60" i="14"/>
  <c r="F60" i="14"/>
  <c r="E60" i="14"/>
  <c r="A61" i="14" a="1"/>
  <c r="A61" i="14" s="1"/>
  <c r="G61" i="14" s="1"/>
  <c r="C60" i="14"/>
  <c r="E58" i="13"/>
  <c r="G58" i="13"/>
  <c r="D58" i="13"/>
  <c r="F58" i="13"/>
  <c r="B58" i="13"/>
  <c r="C58" i="13"/>
  <c r="H58" i="13"/>
  <c r="A59" i="13" a="1"/>
  <c r="A59" i="13" s="1"/>
  <c r="A62" i="14" l="1" a="1"/>
  <c r="A62" i="14" s="1"/>
  <c r="G62" i="14" s="1"/>
  <c r="E61" i="14"/>
  <c r="C61" i="14"/>
  <c r="F61" i="14"/>
  <c r="B61" i="14"/>
  <c r="H61" i="14"/>
  <c r="D61" i="14"/>
  <c r="D59" i="13"/>
  <c r="G59" i="13"/>
  <c r="C59" i="13"/>
  <c r="B59" i="13"/>
  <c r="F59" i="13"/>
  <c r="H59" i="13"/>
  <c r="E59" i="13"/>
  <c r="A60" i="13" a="1"/>
  <c r="A60" i="13" s="1"/>
  <c r="E62" i="14" l="1"/>
  <c r="F62" i="14"/>
  <c r="H62" i="14"/>
  <c r="A63" i="14" a="1"/>
  <c r="A63" i="14" s="1"/>
  <c r="C63" i="14" s="1"/>
  <c r="D62" i="14"/>
  <c r="B62" i="14"/>
  <c r="C62" i="14"/>
  <c r="B60" i="13"/>
  <c r="E60" i="13"/>
  <c r="D60" i="13"/>
  <c r="C60" i="13"/>
  <c r="F60" i="13"/>
  <c r="G60" i="13"/>
  <c r="H60" i="13"/>
  <c r="A61" i="13" a="1"/>
  <c r="A61" i="13" s="1"/>
  <c r="A64" i="14" l="1" a="1"/>
  <c r="A64" i="14" s="1"/>
  <c r="D64" i="14" s="1"/>
  <c r="E63" i="14"/>
  <c r="B63" i="14"/>
  <c r="H63" i="14"/>
  <c r="F63" i="14"/>
  <c r="D63" i="14"/>
  <c r="G63" i="14"/>
  <c r="C61" i="13"/>
  <c r="G61" i="13"/>
  <c r="B61" i="13"/>
  <c r="D61" i="13"/>
  <c r="F61" i="13"/>
  <c r="H61" i="13"/>
  <c r="E61" i="13"/>
  <c r="A62" i="13" a="1"/>
  <c r="A62" i="13" s="1"/>
  <c r="G64" i="14" l="1"/>
  <c r="A65" i="14" a="1"/>
  <c r="A65" i="14" s="1"/>
  <c r="H65" i="14" s="1"/>
  <c r="B64" i="14"/>
  <c r="H64" i="14"/>
  <c r="C64" i="14"/>
  <c r="E64" i="14"/>
  <c r="F64" i="14"/>
  <c r="G62" i="13"/>
  <c r="H62" i="13"/>
  <c r="B62" i="13"/>
  <c r="D62" i="13"/>
  <c r="E62" i="13"/>
  <c r="C62" i="13"/>
  <c r="F62" i="13"/>
  <c r="A63" i="13" a="1"/>
  <c r="A63" i="13" s="1"/>
  <c r="C65" i="14" l="1"/>
  <c r="B65" i="14"/>
  <c r="F65" i="14"/>
  <c r="G65" i="14"/>
  <c r="A66" i="14" a="1"/>
  <c r="A66" i="14" s="1"/>
  <c r="B66" i="14" s="1"/>
  <c r="E65" i="14"/>
  <c r="D65" i="14"/>
  <c r="H63" i="13"/>
  <c r="C63" i="13"/>
  <c r="E63" i="13"/>
  <c r="B63" i="13"/>
  <c r="D63" i="13"/>
  <c r="F63" i="13"/>
  <c r="G63" i="13"/>
  <c r="A64" i="13" a="1"/>
  <c r="A64" i="13" s="1"/>
  <c r="A67" i="14" l="1" a="1"/>
  <c r="A67" i="14" s="1"/>
  <c r="H67" i="14" s="1"/>
  <c r="E66" i="14"/>
  <c r="C66" i="14"/>
  <c r="H66" i="14"/>
  <c r="D66" i="14"/>
  <c r="G66" i="14"/>
  <c r="F66" i="14"/>
  <c r="D64" i="13"/>
  <c r="G64" i="13"/>
  <c r="C64" i="13"/>
  <c r="B64" i="13"/>
  <c r="F64" i="13"/>
  <c r="E64" i="13"/>
  <c r="H64" i="13"/>
  <c r="A65" i="13" a="1"/>
  <c r="A65" i="13" s="1"/>
  <c r="F67" i="14" l="1"/>
  <c r="E67" i="14"/>
  <c r="G67" i="14"/>
  <c r="A68" i="14" a="1"/>
  <c r="A68" i="14" s="1"/>
  <c r="E68" i="14" s="1"/>
  <c r="B67" i="14"/>
  <c r="C67" i="14"/>
  <c r="D67" i="14"/>
  <c r="G65" i="13"/>
  <c r="H65" i="13"/>
  <c r="D65" i="13"/>
  <c r="E65" i="13"/>
  <c r="C65" i="13"/>
  <c r="B65" i="13"/>
  <c r="F65" i="13"/>
  <c r="A66" i="13" a="1"/>
  <c r="A66" i="13" s="1"/>
  <c r="G68" i="14" l="1"/>
  <c r="D68" i="14"/>
  <c r="F68" i="14"/>
  <c r="A69" i="14" a="1"/>
  <c r="A69" i="14" s="1"/>
  <c r="E69" i="14" s="1"/>
  <c r="B68" i="14"/>
  <c r="C68" i="14"/>
  <c r="H68" i="14"/>
  <c r="C66" i="13"/>
  <c r="G66" i="13"/>
  <c r="B66" i="13"/>
  <c r="D66" i="13"/>
  <c r="F66" i="13"/>
  <c r="E66" i="13"/>
  <c r="H66" i="13"/>
  <c r="A67" i="13" a="1"/>
  <c r="A67" i="13" s="1"/>
  <c r="A70" i="14" l="1" a="1"/>
  <c r="A70" i="14" s="1"/>
  <c r="E70" i="14" s="1"/>
  <c r="C69" i="14"/>
  <c r="G69" i="14"/>
  <c r="D69" i="14"/>
  <c r="B69" i="14"/>
  <c r="H69" i="14"/>
  <c r="F69" i="14"/>
  <c r="G67" i="13"/>
  <c r="E67" i="13"/>
  <c r="B67" i="13"/>
  <c r="H67" i="13"/>
  <c r="D67" i="13"/>
  <c r="C67" i="13"/>
  <c r="F67" i="13"/>
  <c r="A68" i="13" a="1"/>
  <c r="A68" i="13" s="1"/>
  <c r="F70" i="14" l="1"/>
  <c r="A71" i="14" a="1"/>
  <c r="A71" i="14" s="1"/>
  <c r="B71" i="14" s="1"/>
  <c r="D70" i="14"/>
  <c r="C70" i="14"/>
  <c r="H70" i="14"/>
  <c r="B70" i="14"/>
  <c r="G70" i="14"/>
  <c r="E68" i="13"/>
  <c r="G68" i="13"/>
  <c r="C68" i="13"/>
  <c r="H68" i="13"/>
  <c r="B68" i="13"/>
  <c r="D68" i="13"/>
  <c r="F68" i="13"/>
  <c r="A69" i="13" a="1"/>
  <c r="A69" i="13" s="1"/>
  <c r="C71" i="14" l="1"/>
  <c r="G71" i="14"/>
  <c r="A72" i="14" a="1"/>
  <c r="A72" i="14" s="1"/>
  <c r="F72" i="14" s="1"/>
  <c r="E71" i="14"/>
  <c r="H71" i="14"/>
  <c r="F71" i="14"/>
  <c r="D71" i="14"/>
  <c r="D69" i="13"/>
  <c r="E69" i="13"/>
  <c r="C69" i="13"/>
  <c r="B69" i="13"/>
  <c r="F69" i="13"/>
  <c r="H69" i="13"/>
  <c r="G69" i="13"/>
  <c r="A70" i="13" a="1"/>
  <c r="A70" i="13" s="1"/>
  <c r="A73" i="14" l="1" a="1"/>
  <c r="A73" i="14" s="1"/>
  <c r="G73" i="14" s="1"/>
  <c r="B72" i="14"/>
  <c r="D72" i="14"/>
  <c r="E72" i="14"/>
  <c r="H72" i="14"/>
  <c r="G72" i="14"/>
  <c r="C72" i="14"/>
  <c r="C70" i="13"/>
  <c r="H70" i="13"/>
  <c r="B70" i="13"/>
  <c r="D70" i="13"/>
  <c r="F70" i="13"/>
  <c r="E70" i="13"/>
  <c r="G70" i="13"/>
  <c r="A71" i="13" a="1"/>
  <c r="A71" i="13" s="1"/>
  <c r="A74" i="14" l="1" a="1"/>
  <c r="A74" i="14" s="1"/>
  <c r="B74" i="14" s="1"/>
  <c r="E73" i="14"/>
  <c r="D73" i="14"/>
  <c r="H73" i="14"/>
  <c r="C73" i="14"/>
  <c r="B73" i="14"/>
  <c r="F73" i="14"/>
  <c r="H71" i="13"/>
  <c r="G71" i="13"/>
  <c r="B71" i="13"/>
  <c r="E71" i="13"/>
  <c r="C71" i="13"/>
  <c r="D71" i="13"/>
  <c r="F71" i="13"/>
  <c r="A72" i="13" a="1"/>
  <c r="A72" i="13" s="1"/>
  <c r="G74" i="14" l="1"/>
  <c r="A75" i="14" a="1"/>
  <c r="A75" i="14" s="1"/>
  <c r="B75" i="14" s="1"/>
  <c r="D74" i="14"/>
  <c r="C74" i="14"/>
  <c r="F74" i="14"/>
  <c r="H74" i="14"/>
  <c r="E74" i="14"/>
  <c r="C72" i="13"/>
  <c r="H72" i="13"/>
  <c r="D72" i="13"/>
  <c r="F72" i="13"/>
  <c r="B72" i="13"/>
  <c r="G72" i="13"/>
  <c r="E72" i="13"/>
  <c r="A73" i="13" a="1"/>
  <c r="A73" i="13" s="1"/>
  <c r="C75" i="14" l="1"/>
  <c r="G75" i="14"/>
  <c r="H75" i="14"/>
  <c r="A76" i="14" a="1"/>
  <c r="A76" i="14" s="1"/>
  <c r="F76" i="14" s="1"/>
  <c r="E75" i="14"/>
  <c r="D75" i="14"/>
  <c r="F75" i="14"/>
  <c r="H73" i="13"/>
  <c r="G73" i="13"/>
  <c r="B73" i="13"/>
  <c r="E73" i="13"/>
  <c r="D73" i="13"/>
  <c r="C73" i="13"/>
  <c r="F73" i="13"/>
  <c r="A74" i="13" a="1"/>
  <c r="A74" i="13" s="1"/>
  <c r="H76" i="14" l="1"/>
  <c r="G76" i="14"/>
  <c r="C76" i="14"/>
  <c r="E76" i="14"/>
  <c r="A77" i="14" a="1"/>
  <c r="A77" i="14" s="1"/>
  <c r="B77" i="14" s="1"/>
  <c r="D76" i="14"/>
  <c r="B76" i="14"/>
  <c r="C74" i="13"/>
  <c r="E74" i="13"/>
  <c r="D74" i="13"/>
  <c r="B74" i="13"/>
  <c r="F74" i="13"/>
  <c r="G74" i="13"/>
  <c r="H74" i="13"/>
  <c r="A75" i="13" a="1"/>
  <c r="A75" i="13" s="1"/>
  <c r="H77" i="14" l="1"/>
  <c r="G77" i="14"/>
  <c r="D77" i="14"/>
  <c r="F77" i="14"/>
  <c r="A78" i="14" a="1"/>
  <c r="A78" i="14" s="1"/>
  <c r="D78" i="14" s="1"/>
  <c r="E77" i="14"/>
  <c r="C77" i="14"/>
  <c r="H75" i="13"/>
  <c r="E75" i="13"/>
  <c r="B75" i="13"/>
  <c r="G75" i="13"/>
  <c r="C75" i="13"/>
  <c r="D75" i="13"/>
  <c r="F75" i="13"/>
  <c r="A76" i="13" a="1"/>
  <c r="A76" i="13" s="1"/>
  <c r="E78" i="14" l="1"/>
  <c r="H78" i="14"/>
  <c r="F78" i="14"/>
  <c r="C78" i="14"/>
  <c r="A79" i="14" a="1"/>
  <c r="A79" i="14" s="1"/>
  <c r="D79" i="14" s="1"/>
  <c r="B78" i="14"/>
  <c r="G78" i="14"/>
  <c r="C76" i="13"/>
  <c r="E76" i="13"/>
  <c r="D76" i="13"/>
  <c r="B76" i="13"/>
  <c r="F76" i="13"/>
  <c r="H76" i="13"/>
  <c r="G76" i="13"/>
  <c r="A77" i="13" a="1"/>
  <c r="A77" i="13" s="1"/>
  <c r="A80" i="14" l="1" a="1"/>
  <c r="A80" i="14" s="1"/>
  <c r="D80" i="14" s="1"/>
  <c r="E79" i="14"/>
  <c r="C79" i="14"/>
  <c r="G79" i="14"/>
  <c r="F79" i="14"/>
  <c r="B79" i="14"/>
  <c r="H79" i="14"/>
  <c r="H77" i="13"/>
  <c r="E77" i="13"/>
  <c r="B77" i="13"/>
  <c r="G77" i="13"/>
  <c r="D77" i="13"/>
  <c r="C77" i="13"/>
  <c r="F77" i="13"/>
  <c r="A78" i="13" a="1"/>
  <c r="A78" i="13" s="1"/>
  <c r="H80" i="14" l="1"/>
  <c r="G80" i="14"/>
  <c r="B80" i="14"/>
  <c r="F80" i="14"/>
  <c r="A81" i="14" a="1"/>
  <c r="A81" i="14" s="1"/>
  <c r="B81" i="14" s="1"/>
  <c r="C80" i="14"/>
  <c r="E80" i="14"/>
  <c r="C78" i="13"/>
  <c r="G78" i="13"/>
  <c r="B78" i="13"/>
  <c r="D78" i="13"/>
  <c r="F78" i="13"/>
  <c r="H78" i="13"/>
  <c r="E78" i="13"/>
  <c r="A79" i="13" a="1"/>
  <c r="A79" i="13" s="1"/>
  <c r="A82" i="14" l="1" a="1"/>
  <c r="A82" i="14" s="1"/>
  <c r="F82" i="14" s="1"/>
  <c r="E81" i="14"/>
  <c r="C81" i="14"/>
  <c r="F81" i="14"/>
  <c r="H81" i="14"/>
  <c r="D81" i="14"/>
  <c r="G81" i="14"/>
  <c r="H79" i="13"/>
  <c r="E79" i="13"/>
  <c r="G79" i="13"/>
  <c r="B79" i="13"/>
  <c r="D79" i="13"/>
  <c r="C79" i="13"/>
  <c r="F79" i="13"/>
  <c r="A80" i="13" a="1"/>
  <c r="A80" i="13" s="1"/>
  <c r="C82" i="14" l="1"/>
  <c r="E82" i="14"/>
  <c r="G82" i="14"/>
  <c r="A83" i="14" a="1"/>
  <c r="A83" i="14" s="1"/>
  <c r="B83" i="14" s="1"/>
  <c r="D82" i="14"/>
  <c r="B82" i="14"/>
  <c r="H82" i="14"/>
  <c r="B80" i="13"/>
  <c r="H80" i="13"/>
  <c r="C80" i="13"/>
  <c r="D80" i="13"/>
  <c r="F80" i="13"/>
  <c r="G80" i="13"/>
  <c r="E80" i="13"/>
  <c r="A81" i="13" a="1"/>
  <c r="A81" i="13" s="1"/>
  <c r="H83" i="14" l="1"/>
  <c r="G83" i="14"/>
  <c r="A84" i="14" a="1"/>
  <c r="A84" i="14" s="1"/>
  <c r="B84" i="14" s="1"/>
  <c r="E83" i="14"/>
  <c r="C83" i="14"/>
  <c r="F83" i="14"/>
  <c r="D83" i="14"/>
  <c r="G81" i="13"/>
  <c r="E81" i="13"/>
  <c r="D81" i="13"/>
  <c r="H81" i="13"/>
  <c r="C81" i="13"/>
  <c r="B81" i="13"/>
  <c r="F81" i="13"/>
  <c r="A82" i="13" a="1"/>
  <c r="A82" i="13" s="1"/>
  <c r="A85" i="14" l="1" a="1"/>
  <c r="A85" i="14" s="1"/>
  <c r="G85" i="14" s="1"/>
  <c r="D84" i="14"/>
  <c r="F84" i="14"/>
  <c r="E84" i="14"/>
  <c r="H84" i="14"/>
  <c r="C84" i="14"/>
  <c r="G84" i="14"/>
  <c r="C82" i="13"/>
  <c r="E82" i="13"/>
  <c r="D82" i="13"/>
  <c r="B82" i="13"/>
  <c r="F82" i="13"/>
  <c r="H82" i="13"/>
  <c r="G82" i="13"/>
  <c r="A83" i="13" a="1"/>
  <c r="A83" i="13" s="1"/>
  <c r="H85" i="14" l="1"/>
  <c r="D85" i="14"/>
  <c r="B85" i="14"/>
  <c r="F85" i="14"/>
  <c r="A86" i="14" a="1"/>
  <c r="A86" i="14" s="1"/>
  <c r="H86" i="14" s="1"/>
  <c r="E85" i="14"/>
  <c r="C85" i="14"/>
  <c r="G83" i="13"/>
  <c r="H83" i="13"/>
  <c r="B83" i="13"/>
  <c r="E83" i="13"/>
  <c r="C83" i="13"/>
  <c r="D83" i="13"/>
  <c r="F83" i="13"/>
  <c r="A84" i="13" a="1"/>
  <c r="A84" i="13" s="1"/>
  <c r="G86" i="14" l="1"/>
  <c r="F86" i="14"/>
  <c r="C86" i="14"/>
  <c r="E86" i="14"/>
  <c r="A87" i="14" a="1"/>
  <c r="A87" i="14" s="1"/>
  <c r="G87" i="14" s="1"/>
  <c r="B86" i="14"/>
  <c r="D86" i="14"/>
  <c r="C84" i="13"/>
  <c r="G84" i="13"/>
  <c r="B84" i="13"/>
  <c r="D84" i="13"/>
  <c r="F84" i="13"/>
  <c r="E84" i="13"/>
  <c r="H84" i="13"/>
  <c r="A85" i="13" a="1"/>
  <c r="A85" i="13" s="1"/>
  <c r="H87" i="14" l="1"/>
  <c r="B87" i="14"/>
  <c r="D87" i="14"/>
  <c r="F87" i="14"/>
  <c r="A88" i="14" a="1"/>
  <c r="A88" i="14" s="1"/>
  <c r="G88" i="14" s="1"/>
  <c r="E87" i="14"/>
  <c r="C87" i="14"/>
  <c r="E85" i="13"/>
  <c r="H85" i="13"/>
  <c r="C85" i="13"/>
  <c r="F85" i="13"/>
  <c r="B85" i="13"/>
  <c r="D85" i="13"/>
  <c r="G85" i="13"/>
  <c r="A86" i="13" a="1"/>
  <c r="A86" i="13" s="1"/>
  <c r="D88" i="14" l="1"/>
  <c r="C88" i="14"/>
  <c r="E88" i="14"/>
  <c r="F88" i="14"/>
  <c r="A89" i="14" a="1"/>
  <c r="A89" i="14" s="1"/>
  <c r="C89" i="14" s="1"/>
  <c r="B88" i="14"/>
  <c r="H88" i="14"/>
  <c r="D86" i="13"/>
  <c r="G86" i="13"/>
  <c r="C86" i="13"/>
  <c r="B86" i="13"/>
  <c r="F86" i="13"/>
  <c r="H86" i="13"/>
  <c r="E86" i="13"/>
  <c r="A87" i="13" a="1"/>
  <c r="A87" i="13" s="1"/>
  <c r="A90" i="14" l="1" a="1"/>
  <c r="A90" i="14" s="1"/>
  <c r="F90" i="14" s="1"/>
  <c r="D89" i="14"/>
  <c r="F89" i="14"/>
  <c r="G89" i="14"/>
  <c r="H89" i="14"/>
  <c r="E89" i="14"/>
  <c r="B89" i="14"/>
  <c r="H87" i="13"/>
  <c r="G87" i="13"/>
  <c r="B87" i="13"/>
  <c r="E87" i="13"/>
  <c r="D87" i="13"/>
  <c r="C87" i="13"/>
  <c r="F87" i="13"/>
  <c r="A88" i="13" a="1"/>
  <c r="A88" i="13" s="1"/>
  <c r="C90" i="14" l="1"/>
  <c r="A91" i="14" a="1"/>
  <c r="A91" i="14" s="1"/>
  <c r="E91" i="14" s="1"/>
  <c r="E90" i="14"/>
  <c r="G90" i="14"/>
  <c r="B90" i="14"/>
  <c r="H90" i="14"/>
  <c r="D90" i="14"/>
  <c r="C88" i="13"/>
  <c r="G88" i="13"/>
  <c r="D88" i="13"/>
  <c r="B88" i="13"/>
  <c r="F88" i="13"/>
  <c r="H88" i="13"/>
  <c r="E88" i="13"/>
  <c r="A89" i="13" a="1"/>
  <c r="A89" i="13" s="1"/>
  <c r="H91" i="14" l="1"/>
  <c r="C91" i="14"/>
  <c r="F91" i="14"/>
  <c r="B91" i="14"/>
  <c r="D91" i="14"/>
  <c r="G91" i="14"/>
  <c r="A92" i="14" a="1"/>
  <c r="A92" i="14" s="1"/>
  <c r="D92" i="14" s="1"/>
  <c r="G89" i="13"/>
  <c r="E89" i="13"/>
  <c r="H89" i="13"/>
  <c r="B89" i="13"/>
  <c r="C89" i="13"/>
  <c r="D89" i="13"/>
  <c r="F89" i="13"/>
  <c r="A90" i="13" a="1"/>
  <c r="A90" i="13" s="1"/>
  <c r="C92" i="14" l="1"/>
  <c r="A93" i="14" a="1"/>
  <c r="A93" i="14" s="1"/>
  <c r="D93" i="14" s="1"/>
  <c r="E92" i="14"/>
  <c r="F92" i="14"/>
  <c r="B92" i="14"/>
  <c r="H92" i="14"/>
  <c r="G92" i="14"/>
  <c r="C90" i="13"/>
  <c r="H90" i="13"/>
  <c r="B90" i="13"/>
  <c r="D90" i="13"/>
  <c r="G90" i="13"/>
  <c r="F90" i="13"/>
  <c r="E90" i="13"/>
  <c r="A91" i="13" a="1"/>
  <c r="A91" i="13" s="1"/>
  <c r="F93" i="14" l="1"/>
  <c r="B93" i="14"/>
  <c r="C93" i="14"/>
  <c r="G93" i="14"/>
  <c r="H93" i="14"/>
  <c r="E93" i="14"/>
  <c r="A94" i="14" a="1"/>
  <c r="A94" i="14" s="1"/>
  <c r="H94" i="14" s="1"/>
  <c r="D91" i="13"/>
  <c r="H91" i="13"/>
  <c r="B91" i="13"/>
  <c r="C91" i="13"/>
  <c r="F91" i="13"/>
  <c r="G91" i="13"/>
  <c r="E91" i="13"/>
  <c r="A92" i="13" a="1"/>
  <c r="A92" i="13" s="1"/>
  <c r="C94" i="14" l="1"/>
  <c r="A95" i="14" a="1"/>
  <c r="A95" i="14" s="1"/>
  <c r="C95" i="14" s="1"/>
  <c r="E94" i="14"/>
  <c r="F94" i="14"/>
  <c r="B94" i="14"/>
  <c r="G94" i="14"/>
  <c r="D94" i="14"/>
  <c r="H92" i="13"/>
  <c r="E92" i="13"/>
  <c r="C92" i="13"/>
  <c r="G92" i="13"/>
  <c r="B92" i="13"/>
  <c r="D92" i="13"/>
  <c r="F92" i="13"/>
  <c r="A93" i="13" a="1"/>
  <c r="A93" i="13" s="1"/>
  <c r="F95" i="14" l="1"/>
  <c r="G95" i="14"/>
  <c r="E95" i="14"/>
  <c r="A96" i="14" a="1"/>
  <c r="A96" i="14" s="1"/>
  <c r="H96" i="14" s="1"/>
  <c r="B95" i="14"/>
  <c r="H95" i="14"/>
  <c r="D95" i="14"/>
  <c r="E93" i="13"/>
  <c r="H93" i="13"/>
  <c r="C93" i="13"/>
  <c r="B93" i="13"/>
  <c r="G93" i="13"/>
  <c r="D93" i="13"/>
  <c r="F93" i="13"/>
  <c r="A94" i="13" a="1"/>
  <c r="A94" i="13" s="1"/>
  <c r="C96" i="14" l="1"/>
  <c r="G96" i="14"/>
  <c r="D96" i="14"/>
  <c r="F96" i="14"/>
  <c r="A97" i="14" a="1"/>
  <c r="A97" i="14" s="1"/>
  <c r="C97" i="14" s="1"/>
  <c r="E96" i="14"/>
  <c r="B96" i="14"/>
  <c r="H94" i="13"/>
  <c r="G94" i="13"/>
  <c r="D94" i="13"/>
  <c r="E94" i="13"/>
  <c r="B94" i="13"/>
  <c r="C94" i="13"/>
  <c r="F94" i="13"/>
  <c r="A95" i="13" a="1"/>
  <c r="A95" i="13" s="1"/>
  <c r="A98" i="14" l="1" a="1"/>
  <c r="A98" i="14" s="1"/>
  <c r="H98" i="14" s="1"/>
  <c r="B97" i="14"/>
  <c r="D97" i="14"/>
  <c r="G97" i="14"/>
  <c r="F97" i="14"/>
  <c r="E97" i="14"/>
  <c r="H97" i="14"/>
  <c r="C95" i="13"/>
  <c r="H95" i="13"/>
  <c r="B95" i="13"/>
  <c r="D95" i="13"/>
  <c r="F95" i="13"/>
  <c r="G95" i="13"/>
  <c r="E95" i="13"/>
  <c r="A96" i="13" a="1"/>
  <c r="A96" i="13" s="1"/>
  <c r="D98" i="14" l="1"/>
  <c r="F98" i="14"/>
  <c r="G98" i="14"/>
  <c r="C98" i="14"/>
  <c r="A99" i="14" a="1"/>
  <c r="A99" i="14" s="1"/>
  <c r="D99" i="14" s="1"/>
  <c r="E98" i="14"/>
  <c r="B98" i="14"/>
  <c r="H96" i="13"/>
  <c r="G96" i="13"/>
  <c r="D96" i="13"/>
  <c r="E96" i="13"/>
  <c r="B96" i="13"/>
  <c r="C96" i="13"/>
  <c r="F96" i="13"/>
  <c r="A97" i="13" a="1"/>
  <c r="A97" i="13" s="1"/>
  <c r="B99" i="14" l="1"/>
  <c r="H99" i="14"/>
  <c r="F99" i="14"/>
  <c r="G99" i="14"/>
  <c r="A100" i="14" a="1"/>
  <c r="A100" i="14" s="1"/>
  <c r="F100" i="14" s="1"/>
  <c r="E99" i="14"/>
  <c r="C99" i="14"/>
  <c r="D97" i="13"/>
  <c r="H97" i="13"/>
  <c r="B97" i="13"/>
  <c r="C97" i="13"/>
  <c r="F97" i="13"/>
  <c r="E97" i="13"/>
  <c r="G97" i="13"/>
  <c r="A98" i="13" a="1"/>
  <c r="A98" i="13" s="1"/>
  <c r="B100" i="14" l="1"/>
  <c r="D100" i="14"/>
  <c r="A101" i="14" a="1"/>
  <c r="A101" i="14" s="1"/>
  <c r="H101" i="14" s="1"/>
  <c r="E100" i="14"/>
  <c r="H100" i="14"/>
  <c r="C100" i="14"/>
  <c r="G100" i="14"/>
  <c r="G98" i="13"/>
  <c r="H98" i="13"/>
  <c r="D98" i="13"/>
  <c r="E98" i="13"/>
  <c r="C98" i="13"/>
  <c r="B98" i="13"/>
  <c r="F98" i="13"/>
  <c r="A99" i="13" a="1"/>
  <c r="A99" i="13" s="1"/>
  <c r="E101" i="14" l="1"/>
  <c r="F101" i="14"/>
  <c r="A102" i="14" a="1"/>
  <c r="A102" i="14" s="1"/>
  <c r="H102" i="14" s="1"/>
  <c r="C101" i="14"/>
  <c r="G101" i="14"/>
  <c r="B101" i="14"/>
  <c r="D101" i="14"/>
  <c r="C99" i="13"/>
  <c r="F99" i="13"/>
  <c r="B99" i="13"/>
  <c r="D99" i="13"/>
  <c r="H99" i="13"/>
  <c r="E99" i="13"/>
  <c r="G99" i="13"/>
  <c r="A100" i="13" a="1"/>
  <c r="A100" i="13" s="1"/>
  <c r="A103" i="14" l="1" a="1"/>
  <c r="A103" i="14" s="1"/>
  <c r="E103" i="14" s="1"/>
  <c r="B102" i="14"/>
  <c r="G102" i="14"/>
  <c r="C102" i="14"/>
  <c r="E102" i="14"/>
  <c r="F102" i="14"/>
  <c r="D102" i="14"/>
  <c r="E100" i="13"/>
  <c r="H100" i="13"/>
  <c r="D100" i="13"/>
  <c r="G100" i="13"/>
  <c r="C100" i="13"/>
  <c r="B100" i="13"/>
  <c r="F100" i="13"/>
  <c r="A101" i="13" a="1"/>
  <c r="A101" i="13" s="1"/>
  <c r="F103" i="14" l="1"/>
  <c r="A104" i="14" a="1"/>
  <c r="A104" i="14" s="1"/>
  <c r="C104" i="14" s="1"/>
  <c r="C103" i="14"/>
  <c r="D103" i="14"/>
  <c r="B103" i="14"/>
  <c r="H103" i="14"/>
  <c r="G103" i="14"/>
  <c r="E101" i="13"/>
  <c r="H101" i="13"/>
  <c r="B101" i="13"/>
  <c r="F101" i="13"/>
  <c r="D101" i="13"/>
  <c r="C101" i="13"/>
  <c r="G101" i="13"/>
  <c r="A102" i="13" a="1"/>
  <c r="A102" i="13" s="1"/>
  <c r="G104" i="14" l="1"/>
  <c r="D104" i="14"/>
  <c r="E104" i="14"/>
  <c r="A105" i="14" a="1"/>
  <c r="A105" i="14" s="1"/>
  <c r="B105" i="14" s="1"/>
  <c r="B104" i="14"/>
  <c r="H104" i="14"/>
  <c r="F104" i="14"/>
  <c r="G102" i="13"/>
  <c r="E102" i="13"/>
  <c r="C102" i="13"/>
  <c r="H102" i="13"/>
  <c r="B102" i="13"/>
  <c r="D102" i="13"/>
  <c r="F102" i="13"/>
  <c r="A103" i="13" a="1"/>
  <c r="A103" i="13" s="1"/>
  <c r="C105" i="14" l="1"/>
  <c r="F105" i="14"/>
  <c r="H105" i="14"/>
  <c r="G105" i="14"/>
  <c r="A106" i="14" a="1"/>
  <c r="A106" i="14" s="1"/>
  <c r="C106" i="14" s="1"/>
  <c r="E105" i="14"/>
  <c r="D105" i="14"/>
  <c r="C103" i="13"/>
  <c r="E103" i="13"/>
  <c r="B103" i="13"/>
  <c r="D103" i="13"/>
  <c r="F103" i="13"/>
  <c r="H103" i="13"/>
  <c r="G103" i="13"/>
  <c r="A104" i="13" a="1"/>
  <c r="A104" i="13" s="1"/>
  <c r="G106" i="14" l="1"/>
  <c r="D106" i="14"/>
  <c r="F106" i="14"/>
  <c r="H106" i="14"/>
  <c r="B106" i="14"/>
  <c r="A107" i="14" a="1"/>
  <c r="A107" i="14" s="1"/>
  <c r="G107" i="14" s="1"/>
  <c r="E106" i="14"/>
  <c r="D104" i="13"/>
  <c r="H104" i="13"/>
  <c r="C104" i="13"/>
  <c r="B104" i="13"/>
  <c r="F104" i="13"/>
  <c r="G104" i="13"/>
  <c r="E104" i="13"/>
  <c r="A105" i="13" a="1"/>
  <c r="A105" i="13" s="1"/>
  <c r="A108" i="14" l="1" a="1"/>
  <c r="A108" i="14" s="1"/>
  <c r="G108" i="14" s="1"/>
  <c r="E107" i="14"/>
  <c r="D107" i="14"/>
  <c r="H107" i="14"/>
  <c r="C107" i="14"/>
  <c r="F107" i="14"/>
  <c r="B107" i="14"/>
  <c r="B105" i="13"/>
  <c r="F105" i="13"/>
  <c r="C105" i="13"/>
  <c r="D105" i="13"/>
  <c r="G105" i="13"/>
  <c r="H105" i="13"/>
  <c r="E105" i="13"/>
  <c r="A106" i="13" a="1"/>
  <c r="A106" i="13" s="1"/>
  <c r="B108" i="14" l="1"/>
  <c r="H108" i="14"/>
  <c r="A109" i="14" a="1"/>
  <c r="A109" i="14" s="1"/>
  <c r="G109" i="14" s="1"/>
  <c r="E108" i="14"/>
  <c r="F108" i="14"/>
  <c r="D108" i="14"/>
  <c r="C108" i="14"/>
  <c r="D106" i="13"/>
  <c r="E106" i="13"/>
  <c r="B106" i="13"/>
  <c r="C106" i="13"/>
  <c r="F106" i="13"/>
  <c r="G106" i="13"/>
  <c r="H106" i="13"/>
  <c r="A107" i="13" a="1"/>
  <c r="A107" i="13" s="1"/>
  <c r="F109" i="14" l="1"/>
  <c r="E109" i="14"/>
  <c r="H109" i="14"/>
  <c r="A110" i="14" a="1"/>
  <c r="A110" i="14" s="1"/>
  <c r="F110" i="14" s="1"/>
  <c r="C109" i="14"/>
  <c r="B109" i="14"/>
  <c r="D109" i="14"/>
  <c r="H107" i="13"/>
  <c r="E107" i="13"/>
  <c r="C107" i="13"/>
  <c r="G107" i="13"/>
  <c r="B107" i="13"/>
  <c r="D107" i="13"/>
  <c r="F107" i="13"/>
  <c r="A108" i="13" a="1"/>
  <c r="A108" i="13" s="1"/>
  <c r="G110" i="14" l="1"/>
  <c r="E110" i="14"/>
  <c r="A111" i="14" a="1"/>
  <c r="A111" i="14" s="1"/>
  <c r="C111" i="14" s="1"/>
  <c r="D110" i="14"/>
  <c r="C110" i="14"/>
  <c r="H110" i="14"/>
  <c r="B110" i="14"/>
  <c r="G108" i="13"/>
  <c r="H108" i="13"/>
  <c r="C108" i="13"/>
  <c r="F108" i="13"/>
  <c r="B108" i="13"/>
  <c r="D108" i="13"/>
  <c r="E108" i="13"/>
  <c r="A109" i="13" a="1"/>
  <c r="A109" i="13" s="1"/>
  <c r="A112" i="14" l="1" a="1"/>
  <c r="A112" i="14" s="1"/>
  <c r="C112" i="14" s="1"/>
  <c r="B111" i="14"/>
  <c r="G111" i="14"/>
  <c r="E111" i="14"/>
  <c r="F111" i="14"/>
  <c r="H111" i="14"/>
  <c r="D111" i="14"/>
  <c r="G109" i="13"/>
  <c r="E109" i="13"/>
  <c r="D109" i="13"/>
  <c r="H109" i="13"/>
  <c r="B109" i="13"/>
  <c r="C109" i="13"/>
  <c r="F109" i="13"/>
  <c r="A110" i="13" a="1"/>
  <c r="A110" i="13" s="1"/>
  <c r="F112" i="14" l="1"/>
  <c r="A113" i="14" a="1"/>
  <c r="A113" i="14" s="1"/>
  <c r="D113" i="14" s="1"/>
  <c r="D112" i="14"/>
  <c r="B112" i="14"/>
  <c r="G112" i="14"/>
  <c r="E112" i="14"/>
  <c r="H112" i="14"/>
  <c r="H110" i="13"/>
  <c r="E110" i="13"/>
  <c r="D110" i="13"/>
  <c r="G110" i="13"/>
  <c r="B110" i="13"/>
  <c r="C110" i="13"/>
  <c r="F110" i="13"/>
  <c r="A111" i="13" a="1"/>
  <c r="A111" i="13" s="1"/>
  <c r="B113" i="14" l="1"/>
  <c r="F113" i="14"/>
  <c r="A114" i="14" a="1"/>
  <c r="A114" i="14" s="1"/>
  <c r="C114" i="14" s="1"/>
  <c r="E113" i="14"/>
  <c r="C113" i="14"/>
  <c r="H113" i="14"/>
  <c r="G113" i="14"/>
  <c r="C111" i="13"/>
  <c r="F111" i="13"/>
  <c r="B111" i="13"/>
  <c r="D111" i="13"/>
  <c r="H111" i="13"/>
  <c r="G111" i="13"/>
  <c r="E111" i="13"/>
  <c r="A112" i="13" a="1"/>
  <c r="A112" i="13" s="1"/>
  <c r="A115" i="14" l="1" a="1"/>
  <c r="A115" i="14" s="1"/>
  <c r="G115" i="14" s="1"/>
  <c r="E114" i="14"/>
  <c r="D114" i="14"/>
  <c r="H114" i="14"/>
  <c r="G114" i="14"/>
  <c r="B114" i="14"/>
  <c r="F114" i="14"/>
  <c r="C112" i="13"/>
  <c r="F112" i="13"/>
  <c r="B112" i="13"/>
  <c r="D112" i="13"/>
  <c r="G112" i="13"/>
  <c r="H112" i="13"/>
  <c r="E112" i="13"/>
  <c r="A113" i="13" a="1"/>
  <c r="A113" i="13" s="1"/>
  <c r="H115" i="14" l="1"/>
  <c r="A116" i="14" a="1"/>
  <c r="A116" i="14" s="1"/>
  <c r="B116" i="14" s="1"/>
  <c r="B115" i="14"/>
  <c r="E115" i="14"/>
  <c r="D115" i="14"/>
  <c r="C115" i="14"/>
  <c r="F115" i="14"/>
  <c r="C113" i="13"/>
  <c r="G113" i="13"/>
  <c r="D113" i="13"/>
  <c r="B113" i="13"/>
  <c r="F113" i="13"/>
  <c r="E113" i="13"/>
  <c r="H113" i="13"/>
  <c r="A114" i="13" a="1"/>
  <c r="A114" i="13" s="1"/>
  <c r="A117" i="14" l="1" a="1"/>
  <c r="A117" i="14" s="1"/>
  <c r="E117" i="14" s="1"/>
  <c r="E116" i="14"/>
  <c r="F116" i="14"/>
  <c r="H116" i="14"/>
  <c r="D116" i="14"/>
  <c r="C116" i="14"/>
  <c r="G116" i="14"/>
  <c r="D114" i="13"/>
  <c r="F114" i="13"/>
  <c r="C114" i="13"/>
  <c r="B114" i="13"/>
  <c r="H114" i="13"/>
  <c r="E114" i="13"/>
  <c r="G114" i="13"/>
  <c r="A115" i="13" a="1"/>
  <c r="A115" i="13" s="1"/>
  <c r="F117" i="14" l="1"/>
  <c r="A118" i="14" a="1"/>
  <c r="A118" i="14" s="1"/>
  <c r="H118" i="14" s="1"/>
  <c r="D117" i="14"/>
  <c r="B117" i="14"/>
  <c r="C117" i="14"/>
  <c r="G117" i="14"/>
  <c r="H117" i="14"/>
  <c r="E115" i="13"/>
  <c r="G115" i="13"/>
  <c r="D115" i="13"/>
  <c r="H115" i="13"/>
  <c r="C115" i="13"/>
  <c r="B115" i="13"/>
  <c r="F115" i="13"/>
  <c r="A116" i="13" a="1"/>
  <c r="A116" i="13" s="1"/>
  <c r="D118" i="14" l="1"/>
  <c r="F118" i="14"/>
  <c r="C118" i="14"/>
  <c r="A119" i="14" a="1"/>
  <c r="A119" i="14" s="1"/>
  <c r="G119" i="14" s="1"/>
  <c r="E118" i="14"/>
  <c r="B118" i="14"/>
  <c r="G118" i="14"/>
  <c r="G116" i="13"/>
  <c r="H116" i="13"/>
  <c r="D116" i="13"/>
  <c r="E116" i="13"/>
  <c r="B116" i="13"/>
  <c r="C116" i="13"/>
  <c r="F116" i="13"/>
  <c r="A117" i="13" a="1"/>
  <c r="A117" i="13" s="1"/>
  <c r="B119" i="14" l="1"/>
  <c r="E119" i="14"/>
  <c r="F119" i="14"/>
  <c r="A120" i="14" a="1"/>
  <c r="A120" i="14" s="1"/>
  <c r="B120" i="14" s="1"/>
  <c r="C119" i="14"/>
  <c r="H119" i="14"/>
  <c r="D119" i="14"/>
  <c r="C117" i="13"/>
  <c r="G117" i="13"/>
  <c r="B117" i="13"/>
  <c r="D117" i="13"/>
  <c r="F117" i="13"/>
  <c r="E117" i="13"/>
  <c r="H117" i="13"/>
  <c r="A118" i="13" a="1"/>
  <c r="A118" i="13" s="1"/>
  <c r="D120" i="14" l="1"/>
  <c r="H120" i="14"/>
  <c r="E120" i="14"/>
  <c r="G120" i="14"/>
  <c r="A121" i="14" a="1"/>
  <c r="A121" i="14" s="1"/>
  <c r="H121" i="14" s="1"/>
  <c r="C120" i="14"/>
  <c r="F120" i="14"/>
  <c r="G118" i="13"/>
  <c r="E118" i="13"/>
  <c r="C118" i="13"/>
  <c r="H118" i="13"/>
  <c r="D118" i="13"/>
  <c r="B118" i="13"/>
  <c r="F118" i="13"/>
  <c r="A119" i="13" a="1"/>
  <c r="A119" i="13" s="1"/>
  <c r="G121" i="14" l="1"/>
  <c r="E121" i="14"/>
  <c r="F121" i="14"/>
  <c r="B121" i="14"/>
  <c r="C121" i="14"/>
  <c r="A122" i="14" a="1"/>
  <c r="A122" i="14" s="1"/>
  <c r="F122" i="14" s="1"/>
  <c r="D121" i="14"/>
  <c r="D119" i="13"/>
  <c r="E119" i="13"/>
  <c r="B119" i="13"/>
  <c r="C119" i="13"/>
  <c r="F119" i="13"/>
  <c r="G119" i="13"/>
  <c r="H119" i="13"/>
  <c r="A120" i="13" a="1"/>
  <c r="A120" i="13" s="1"/>
  <c r="E122" i="14" l="1"/>
  <c r="C122" i="14"/>
  <c r="H122" i="14"/>
  <c r="B122" i="14"/>
  <c r="G122" i="14"/>
  <c r="A123" i="14" a="1"/>
  <c r="A123" i="14" s="1"/>
  <c r="E123" i="14" s="1"/>
  <c r="D122" i="14"/>
  <c r="E120" i="13"/>
  <c r="G120" i="13"/>
  <c r="D120" i="13"/>
  <c r="H120" i="13"/>
  <c r="C120" i="13"/>
  <c r="B120" i="13"/>
  <c r="F120" i="13"/>
  <c r="A121" i="13" a="1"/>
  <c r="A121" i="13" s="1"/>
  <c r="A124" i="14" l="1" a="1"/>
  <c r="A124" i="14" s="1"/>
  <c r="G124" i="14" s="1"/>
  <c r="B123" i="14"/>
  <c r="H123" i="14"/>
  <c r="G123" i="14"/>
  <c r="D123" i="14"/>
  <c r="C123" i="14"/>
  <c r="F123" i="14"/>
  <c r="D121" i="13"/>
  <c r="F121" i="13"/>
  <c r="C121" i="13"/>
  <c r="B121" i="13"/>
  <c r="E121" i="13"/>
  <c r="H121" i="13"/>
  <c r="G121" i="13"/>
  <c r="A122" i="13" a="1"/>
  <c r="A122" i="13" s="1"/>
  <c r="D124" i="14" l="1"/>
  <c r="E124" i="14"/>
  <c r="H124" i="14"/>
  <c r="F124" i="14"/>
  <c r="A125" i="14" a="1"/>
  <c r="A125" i="14" s="1"/>
  <c r="D125" i="14" s="1"/>
  <c r="C124" i="14"/>
  <c r="B124" i="14"/>
  <c r="D122" i="13"/>
  <c r="H122" i="13"/>
  <c r="C122" i="13"/>
  <c r="B122" i="13"/>
  <c r="F122" i="13"/>
  <c r="G122" i="13"/>
  <c r="E122" i="13"/>
  <c r="A123" i="13" a="1"/>
  <c r="A123" i="13" s="1"/>
  <c r="H125" i="14" l="1"/>
  <c r="G125" i="14"/>
  <c r="E125" i="14"/>
  <c r="F125" i="14"/>
  <c r="A126" i="14" a="1"/>
  <c r="A126" i="14" s="1"/>
  <c r="H126" i="14" s="1"/>
  <c r="C125" i="14"/>
  <c r="B125" i="14"/>
  <c r="C123" i="13"/>
  <c r="F123" i="13"/>
  <c r="D123" i="13"/>
  <c r="B123" i="13"/>
  <c r="G123" i="13"/>
  <c r="H123" i="13"/>
  <c r="E123" i="13"/>
  <c r="A124" i="13" a="1"/>
  <c r="A124" i="13" s="1"/>
  <c r="A127" i="14" l="1" a="1"/>
  <c r="A127" i="14" s="1"/>
  <c r="B127" i="14" s="1"/>
  <c r="C126" i="14"/>
  <c r="B126" i="14"/>
  <c r="G126" i="14"/>
  <c r="F126" i="14"/>
  <c r="D126" i="14"/>
  <c r="E126" i="14"/>
  <c r="D124" i="13"/>
  <c r="E124" i="13"/>
  <c r="C124" i="13"/>
  <c r="B124" i="13"/>
  <c r="F124" i="13"/>
  <c r="G124" i="13"/>
  <c r="H124" i="13"/>
  <c r="A125" i="13" a="1"/>
  <c r="A125" i="13" s="1"/>
  <c r="F127" i="14" l="1"/>
  <c r="G127" i="14"/>
  <c r="E127" i="14"/>
  <c r="H127" i="14"/>
  <c r="A128" i="14" a="1"/>
  <c r="A128" i="14" s="1"/>
  <c r="C128" i="14" s="1"/>
  <c r="C127" i="14"/>
  <c r="D127" i="14"/>
  <c r="D125" i="13"/>
  <c r="H125" i="13"/>
  <c r="C125" i="13"/>
  <c r="B125" i="13"/>
  <c r="F125" i="13"/>
  <c r="E125" i="13"/>
  <c r="G125" i="13"/>
  <c r="A126" i="13" a="1"/>
  <c r="A126" i="13" s="1"/>
  <c r="A129" i="14" l="1" a="1"/>
  <c r="A129" i="14" s="1"/>
  <c r="F129" i="14" s="1"/>
  <c r="B128" i="14"/>
  <c r="E128" i="14"/>
  <c r="H128" i="14"/>
  <c r="D128" i="14"/>
  <c r="G128" i="14"/>
  <c r="F128" i="14"/>
  <c r="C126" i="13"/>
  <c r="G126" i="13"/>
  <c r="D126" i="13"/>
  <c r="B126" i="13"/>
  <c r="E126" i="13"/>
  <c r="F126" i="13"/>
  <c r="H126" i="13"/>
  <c r="A127" i="13" a="1"/>
  <c r="A127" i="13" s="1"/>
  <c r="B129" i="14" l="1"/>
  <c r="H129" i="14"/>
  <c r="C129" i="14"/>
  <c r="G129" i="14"/>
  <c r="A130" i="14" a="1"/>
  <c r="A130" i="14" s="1"/>
  <c r="G130" i="14" s="1"/>
  <c r="E129" i="14"/>
  <c r="D129" i="14"/>
  <c r="C127" i="13"/>
  <c r="H127" i="13"/>
  <c r="D127" i="13"/>
  <c r="B127" i="13"/>
  <c r="F127" i="13"/>
  <c r="G127" i="13"/>
  <c r="E127" i="13"/>
  <c r="A128" i="13" a="1"/>
  <c r="A128" i="13" s="1"/>
  <c r="A131" i="14" l="1" a="1"/>
  <c r="A131" i="14" s="1"/>
  <c r="D131" i="14" s="1"/>
  <c r="E130" i="14"/>
  <c r="B130" i="14"/>
  <c r="F130" i="14"/>
  <c r="D130" i="14"/>
  <c r="H130" i="14"/>
  <c r="C130" i="14"/>
  <c r="D128" i="13"/>
  <c r="G128" i="13"/>
  <c r="C128" i="13"/>
  <c r="B128" i="13"/>
  <c r="F128" i="13"/>
  <c r="H128" i="13"/>
  <c r="E128" i="13"/>
  <c r="A129" i="13" a="1"/>
  <c r="A129" i="13" s="1"/>
  <c r="H131" i="14" l="1"/>
  <c r="A132" i="14" a="1"/>
  <c r="A132" i="14" s="1"/>
  <c r="D132" i="14" s="1"/>
  <c r="E131" i="14"/>
  <c r="F131" i="14"/>
  <c r="B131" i="14"/>
  <c r="G131" i="14"/>
  <c r="C131" i="14"/>
  <c r="C129" i="13"/>
  <c r="F129" i="13"/>
  <c r="B129" i="13"/>
  <c r="D129" i="13"/>
  <c r="E129" i="13"/>
  <c r="G129" i="13"/>
  <c r="H129" i="13"/>
  <c r="A130" i="13" a="1"/>
  <c r="A130" i="13" s="1"/>
  <c r="B132" i="14" l="1"/>
  <c r="F132" i="14"/>
  <c r="C132" i="14"/>
  <c r="A133" i="14" a="1"/>
  <c r="A133" i="14" s="1"/>
  <c r="B133" i="14" s="1"/>
  <c r="E132" i="14"/>
  <c r="H132" i="14"/>
  <c r="G132" i="14"/>
  <c r="C130" i="13"/>
  <c r="H130" i="13"/>
  <c r="D130" i="13"/>
  <c r="B130" i="13"/>
  <c r="F130" i="13"/>
  <c r="E130" i="13"/>
  <c r="G130" i="13"/>
  <c r="A131" i="13" a="1"/>
  <c r="A131" i="13" s="1"/>
  <c r="A134" i="14" l="1" a="1"/>
  <c r="A134" i="14" s="1"/>
  <c r="C134" i="14" s="1"/>
  <c r="E133" i="14"/>
  <c r="C133" i="14"/>
  <c r="G133" i="14"/>
  <c r="D133" i="14"/>
  <c r="H133" i="14"/>
  <c r="F133" i="14"/>
  <c r="G131" i="13"/>
  <c r="E131" i="13"/>
  <c r="B131" i="13"/>
  <c r="F131" i="13"/>
  <c r="C131" i="13"/>
  <c r="D131" i="13"/>
  <c r="H131" i="13"/>
  <c r="A132" i="13" a="1"/>
  <c r="A132" i="13" s="1"/>
  <c r="A135" i="14" l="1" a="1"/>
  <c r="A135" i="14" s="1"/>
  <c r="D135" i="14" s="1"/>
  <c r="E134" i="14"/>
  <c r="B134" i="14"/>
  <c r="G134" i="14"/>
  <c r="F134" i="14"/>
  <c r="D134" i="14"/>
  <c r="H134" i="14"/>
  <c r="H132" i="13"/>
  <c r="G132" i="13"/>
  <c r="C132" i="13"/>
  <c r="E132" i="13"/>
  <c r="D132" i="13"/>
  <c r="B132" i="13"/>
  <c r="F132" i="13"/>
  <c r="A133" i="13" a="1"/>
  <c r="A133" i="13" s="1"/>
  <c r="B135" i="14" l="1"/>
  <c r="H135" i="14"/>
  <c r="G135" i="14"/>
  <c r="A136" i="14" a="1"/>
  <c r="A136" i="14" s="1"/>
  <c r="F136" i="14" s="1"/>
  <c r="E135" i="14"/>
  <c r="C135" i="14"/>
  <c r="F135" i="14"/>
  <c r="E133" i="13"/>
  <c r="G133" i="13"/>
  <c r="H133" i="13"/>
  <c r="D133" i="13"/>
  <c r="C133" i="13"/>
  <c r="B133" i="13"/>
  <c r="F133" i="13"/>
  <c r="A134" i="13" a="1"/>
  <c r="A134" i="13" s="1"/>
  <c r="A137" i="14" l="1" a="1"/>
  <c r="A137" i="14" s="1"/>
  <c r="F137" i="14" s="1"/>
  <c r="E136" i="14"/>
  <c r="B136" i="14"/>
  <c r="D136" i="14"/>
  <c r="G136" i="14"/>
  <c r="H136" i="14"/>
  <c r="C136" i="14"/>
  <c r="H134" i="13"/>
  <c r="E134" i="13"/>
  <c r="C134" i="13"/>
  <c r="F134" i="13"/>
  <c r="D134" i="13"/>
  <c r="B134" i="13"/>
  <c r="G134" i="13"/>
  <c r="A135" i="13" a="1"/>
  <c r="A135" i="13" s="1"/>
  <c r="G137" i="14" l="1"/>
  <c r="E137" i="14"/>
  <c r="H137" i="14"/>
  <c r="A138" i="14" a="1"/>
  <c r="A138" i="14" s="1"/>
  <c r="C138" i="14" s="1"/>
  <c r="D137" i="14"/>
  <c r="B137" i="14"/>
  <c r="C137" i="14"/>
  <c r="G135" i="13"/>
  <c r="H135" i="13"/>
  <c r="D135" i="13"/>
  <c r="C135" i="13"/>
  <c r="F135" i="13"/>
  <c r="B135" i="13"/>
  <c r="E135" i="13"/>
  <c r="A136" i="13" a="1"/>
  <c r="A136" i="13" s="1"/>
  <c r="A139" i="14" l="1" a="1"/>
  <c r="A139" i="14" s="1"/>
  <c r="B139" i="14" s="1"/>
  <c r="D138" i="14"/>
  <c r="B138" i="14"/>
  <c r="G138" i="14"/>
  <c r="E138" i="14"/>
  <c r="H138" i="14"/>
  <c r="F138" i="14"/>
  <c r="H136" i="13"/>
  <c r="G136" i="13"/>
  <c r="D136" i="13"/>
  <c r="E136" i="13"/>
  <c r="C136" i="13"/>
  <c r="B136" i="13"/>
  <c r="F136" i="13"/>
  <c r="A137" i="13" a="1"/>
  <c r="A137" i="13" s="1"/>
  <c r="G139" i="14" l="1"/>
  <c r="A140" i="14" a="1"/>
  <c r="A140" i="14" s="1"/>
  <c r="F140" i="14" s="1"/>
  <c r="E139" i="14"/>
  <c r="F139" i="14"/>
  <c r="H139" i="14"/>
  <c r="C139" i="14"/>
  <c r="D139" i="14"/>
  <c r="E137" i="13"/>
  <c r="G137" i="13"/>
  <c r="D137" i="13"/>
  <c r="H137" i="13"/>
  <c r="C137" i="13"/>
  <c r="B137" i="13"/>
  <c r="F137" i="13"/>
  <c r="A138" i="13" a="1"/>
  <c r="A138" i="13" s="1"/>
  <c r="H140" i="14" l="1"/>
  <c r="C140" i="14"/>
  <c r="E140" i="14"/>
  <c r="G140" i="14"/>
  <c r="A141" i="14" a="1"/>
  <c r="A141" i="14" s="1"/>
  <c r="F141" i="14" s="1"/>
  <c r="B140" i="14"/>
  <c r="D140" i="14"/>
  <c r="E138" i="13"/>
  <c r="H138" i="13"/>
  <c r="B138" i="13"/>
  <c r="G138" i="13"/>
  <c r="C138" i="13"/>
  <c r="D138" i="13"/>
  <c r="F138" i="13"/>
  <c r="A139" i="13" a="1"/>
  <c r="A139" i="13" s="1"/>
  <c r="B141" i="14" l="1"/>
  <c r="G141" i="14"/>
  <c r="D141" i="14"/>
  <c r="H141" i="14"/>
  <c r="C141" i="14"/>
  <c r="A142" i="14" a="1"/>
  <c r="A142" i="14" s="1"/>
  <c r="D142" i="14" s="1"/>
  <c r="E141" i="14"/>
  <c r="C139" i="13"/>
  <c r="G139" i="13"/>
  <c r="D139" i="13"/>
  <c r="B139" i="13"/>
  <c r="F139" i="13"/>
  <c r="E139" i="13"/>
  <c r="H139" i="13"/>
  <c r="A140" i="13" a="1"/>
  <c r="A140" i="13" s="1"/>
  <c r="A143" i="14" l="1" a="1"/>
  <c r="A143" i="14" s="1"/>
  <c r="G143" i="14" s="1"/>
  <c r="E142" i="14"/>
  <c r="B142" i="14"/>
  <c r="H142" i="14"/>
  <c r="G142" i="14"/>
  <c r="F142" i="14"/>
  <c r="C142" i="14"/>
  <c r="C140" i="13"/>
  <c r="G140" i="13"/>
  <c r="B140" i="13"/>
  <c r="D140" i="13"/>
  <c r="F140" i="13"/>
  <c r="H140" i="13"/>
  <c r="E140" i="13"/>
  <c r="A141" i="13" a="1"/>
  <c r="A141" i="13" s="1"/>
  <c r="H143" i="14" l="1"/>
  <c r="F143" i="14"/>
  <c r="E143" i="14"/>
  <c r="A144" i="14" a="1"/>
  <c r="A144" i="14" s="1"/>
  <c r="G144" i="14" s="1"/>
  <c r="C143" i="14"/>
  <c r="B143" i="14"/>
  <c r="D143" i="14"/>
  <c r="H141" i="13"/>
  <c r="G141" i="13"/>
  <c r="B141" i="13"/>
  <c r="E141" i="13"/>
  <c r="C141" i="13"/>
  <c r="D141" i="13"/>
  <c r="F141" i="13"/>
  <c r="A142" i="13" a="1"/>
  <c r="A142" i="13" s="1"/>
  <c r="H144" i="14" l="1"/>
  <c r="D144" i="14"/>
  <c r="A145" i="14" a="1"/>
  <c r="A145" i="14" s="1"/>
  <c r="B145" i="14" s="1"/>
  <c r="C144" i="14"/>
  <c r="E144" i="14"/>
  <c r="F144" i="14"/>
  <c r="B144" i="14"/>
  <c r="D142" i="13"/>
  <c r="E142" i="13"/>
  <c r="F142" i="13"/>
  <c r="C142" i="13"/>
  <c r="B142" i="13"/>
  <c r="G142" i="13"/>
  <c r="H142" i="13"/>
  <c r="A143" i="13" a="1"/>
  <c r="A143" i="13" s="1"/>
  <c r="D145" i="14" l="1"/>
  <c r="F145" i="14"/>
  <c r="G145" i="14"/>
  <c r="A146" i="14" a="1"/>
  <c r="A146" i="14" s="1"/>
  <c r="G146" i="14" s="1"/>
  <c r="E145" i="14"/>
  <c r="C145" i="14"/>
  <c r="H145" i="14"/>
  <c r="H143" i="13"/>
  <c r="G143" i="13"/>
  <c r="C143" i="13"/>
  <c r="F143" i="13"/>
  <c r="D143" i="13"/>
  <c r="B143" i="13"/>
  <c r="E143" i="13"/>
  <c r="A144" i="13" a="1"/>
  <c r="A144" i="13" s="1"/>
  <c r="A147" i="14" l="1" a="1"/>
  <c r="A147" i="14" s="1"/>
  <c r="F147" i="14" s="1"/>
  <c r="E146" i="14"/>
  <c r="D146" i="14"/>
  <c r="H146" i="14"/>
  <c r="B146" i="14"/>
  <c r="F146" i="14"/>
  <c r="C146" i="14"/>
  <c r="H144" i="13"/>
  <c r="E144" i="13"/>
  <c r="B144" i="13"/>
  <c r="G144" i="13"/>
  <c r="D144" i="13"/>
  <c r="C144" i="13"/>
  <c r="F144" i="13"/>
  <c r="A145" i="13" a="1"/>
  <c r="A145" i="13" s="1"/>
  <c r="C147" i="14" l="1"/>
  <c r="D147" i="14"/>
  <c r="G147" i="14"/>
  <c r="H147" i="14"/>
  <c r="E147" i="14"/>
  <c r="A148" i="14" a="1"/>
  <c r="A148" i="14" s="1"/>
  <c r="G148" i="14" s="1"/>
  <c r="B147" i="14"/>
  <c r="D145" i="13"/>
  <c r="H145" i="13"/>
  <c r="C145" i="13"/>
  <c r="B145" i="13"/>
  <c r="F145" i="13"/>
  <c r="E145" i="13"/>
  <c r="G145" i="13"/>
  <c r="A146" i="13" a="1"/>
  <c r="A146" i="13" s="1"/>
  <c r="C148" i="14" l="1"/>
  <c r="D148" i="14"/>
  <c r="H148" i="14"/>
  <c r="A149" i="14" a="1"/>
  <c r="A149" i="14" s="1"/>
  <c r="C149" i="14" s="1"/>
  <c r="E148" i="14"/>
  <c r="B148" i="14"/>
  <c r="F148" i="14"/>
  <c r="D146" i="13"/>
  <c r="G146" i="13"/>
  <c r="C146" i="13"/>
  <c r="B146" i="13"/>
  <c r="F146" i="13"/>
  <c r="H146" i="13"/>
  <c r="E146" i="13"/>
  <c r="A147" i="13" a="1"/>
  <c r="A147" i="13" s="1"/>
  <c r="D149" i="14" l="1"/>
  <c r="B149" i="14"/>
  <c r="G149" i="14"/>
  <c r="F149" i="14"/>
  <c r="H149" i="14"/>
  <c r="E149" i="14"/>
  <c r="A150" i="14" a="1"/>
  <c r="A150" i="14" s="1"/>
  <c r="H150" i="14" s="1"/>
  <c r="E147" i="13"/>
  <c r="H147" i="13"/>
  <c r="F147" i="13"/>
  <c r="B147" i="13"/>
  <c r="D147" i="13"/>
  <c r="C147" i="13"/>
  <c r="G147" i="13"/>
  <c r="A148" i="13" a="1"/>
  <c r="A148" i="13" s="1"/>
  <c r="C150" i="14" l="1"/>
  <c r="E150" i="14"/>
  <c r="F150" i="14"/>
  <c r="A151" i="14" a="1"/>
  <c r="A151" i="14" s="1"/>
  <c r="D151" i="14" s="1"/>
  <c r="D150" i="14"/>
  <c r="G150" i="14"/>
  <c r="B150" i="14"/>
  <c r="E148" i="13"/>
  <c r="G148" i="13"/>
  <c r="B148" i="13"/>
  <c r="F148" i="13"/>
  <c r="C148" i="13"/>
  <c r="H148" i="13"/>
  <c r="D148" i="13"/>
  <c r="A149" i="13" a="1"/>
  <c r="A149" i="13" s="1"/>
  <c r="A152" i="14" l="1" a="1"/>
  <c r="A152" i="14" s="1"/>
  <c r="D152" i="14" s="1"/>
  <c r="E151" i="14"/>
  <c r="F151" i="14"/>
  <c r="G151" i="14"/>
  <c r="B151" i="14"/>
  <c r="H151" i="14"/>
  <c r="C151" i="14"/>
  <c r="E149" i="13"/>
  <c r="H149" i="13"/>
  <c r="C149" i="13"/>
  <c r="G149" i="13"/>
  <c r="B149" i="13"/>
  <c r="D149" i="13"/>
  <c r="F149" i="13"/>
  <c r="A150" i="13" a="1"/>
  <c r="A150" i="13" s="1"/>
  <c r="E152" i="14" l="1"/>
  <c r="A153" i="14" a="1"/>
  <c r="A153" i="14" s="1"/>
  <c r="H153" i="14" s="1"/>
  <c r="B152" i="14"/>
  <c r="C152" i="14"/>
  <c r="G152" i="14"/>
  <c r="H152" i="14"/>
  <c r="F152" i="14"/>
  <c r="H150" i="13"/>
  <c r="G150" i="13"/>
  <c r="C150" i="13"/>
  <c r="E150" i="13"/>
  <c r="D150" i="13"/>
  <c r="B150" i="13"/>
  <c r="F150" i="13"/>
  <c r="A151" i="13" a="1"/>
  <c r="A151" i="13" s="1"/>
  <c r="G153" i="14" l="1"/>
  <c r="A154" i="14" a="1"/>
  <c r="A154" i="14" s="1"/>
  <c r="H154" i="14" s="1"/>
  <c r="E153" i="14"/>
  <c r="C153" i="14"/>
  <c r="B153" i="14"/>
  <c r="D153" i="14"/>
  <c r="F153" i="14"/>
  <c r="C151" i="13"/>
  <c r="G151" i="13"/>
  <c r="B151" i="13"/>
  <c r="D151" i="13"/>
  <c r="F151" i="13"/>
  <c r="E151" i="13"/>
  <c r="H151" i="13"/>
  <c r="A152" i="13" a="1"/>
  <c r="A152" i="13" s="1"/>
  <c r="G154" i="14" l="1"/>
  <c r="C154" i="14"/>
  <c r="D154" i="14"/>
  <c r="A155" i="14" a="1"/>
  <c r="A155" i="14" s="1"/>
  <c r="F155" i="14" s="1"/>
  <c r="E154" i="14"/>
  <c r="B154" i="14"/>
  <c r="F154" i="14"/>
  <c r="C152" i="13"/>
  <c r="G152" i="13"/>
  <c r="D152" i="13"/>
  <c r="B152" i="13"/>
  <c r="H152" i="13"/>
  <c r="E152" i="13"/>
  <c r="F152" i="13"/>
  <c r="A153" i="13" a="1"/>
  <c r="A153" i="13" s="1"/>
  <c r="A156" i="14" l="1" a="1"/>
  <c r="A156" i="14" s="1"/>
  <c r="G156" i="14" s="1"/>
  <c r="E155" i="14"/>
  <c r="C155" i="14"/>
  <c r="G155" i="14"/>
  <c r="B155" i="14"/>
  <c r="D155" i="14"/>
  <c r="H155" i="14"/>
  <c r="G153" i="13"/>
  <c r="E153" i="13"/>
  <c r="D153" i="13"/>
  <c r="C153" i="13"/>
  <c r="H153" i="13"/>
  <c r="B153" i="13"/>
  <c r="F153" i="13"/>
  <c r="A154" i="13" a="1"/>
  <c r="A154" i="13" s="1"/>
  <c r="B156" i="14" l="1"/>
  <c r="A157" i="14" a="1"/>
  <c r="A157" i="14" s="1"/>
  <c r="E157" i="14" s="1"/>
  <c r="E156" i="14"/>
  <c r="C156" i="14"/>
  <c r="D156" i="14"/>
  <c r="H156" i="14"/>
  <c r="F156" i="14"/>
  <c r="C154" i="13"/>
  <c r="F154" i="13"/>
  <c r="D154" i="13"/>
  <c r="B154" i="13"/>
  <c r="E154" i="13"/>
  <c r="G154" i="13"/>
  <c r="H154" i="13"/>
  <c r="A155" i="13" a="1"/>
  <c r="A155" i="13" s="1"/>
  <c r="B157" i="14" l="1"/>
  <c r="H157" i="14"/>
  <c r="C157" i="14"/>
  <c r="D157" i="14"/>
  <c r="F157" i="14"/>
  <c r="G157" i="14"/>
  <c r="A158" i="14" a="1"/>
  <c r="A158" i="14" s="1"/>
  <c r="B158" i="14" s="1"/>
  <c r="E155" i="13"/>
  <c r="G155" i="13"/>
  <c r="B155" i="13"/>
  <c r="H155" i="13"/>
  <c r="D155" i="13"/>
  <c r="C155" i="13"/>
  <c r="F155" i="13"/>
  <c r="A156" i="13" a="1"/>
  <c r="A156" i="13" s="1"/>
  <c r="G158" i="14" l="1"/>
  <c r="A159" i="14" a="1"/>
  <c r="A159" i="14" s="1"/>
  <c r="H159" i="14" s="1"/>
  <c r="D158" i="14"/>
  <c r="E158" i="14"/>
  <c r="C158" i="14"/>
  <c r="F158" i="14"/>
  <c r="H158" i="14"/>
  <c r="G156" i="13"/>
  <c r="H156" i="13"/>
  <c r="D156" i="13"/>
  <c r="F156" i="13"/>
  <c r="B156" i="13"/>
  <c r="C156" i="13"/>
  <c r="E156" i="13"/>
  <c r="A157" i="13" a="1"/>
  <c r="A157" i="13" s="1"/>
  <c r="F159" i="14" l="1"/>
  <c r="D159" i="14"/>
  <c r="C159" i="14"/>
  <c r="B159" i="14"/>
  <c r="G159" i="14"/>
  <c r="E159" i="14"/>
  <c r="A160" i="14" a="1"/>
  <c r="A160" i="14" s="1"/>
  <c r="G160" i="14" s="1"/>
  <c r="H157" i="13"/>
  <c r="E157" i="13"/>
  <c r="B157" i="13"/>
  <c r="F157" i="13"/>
  <c r="D157" i="13"/>
  <c r="C157" i="13"/>
  <c r="G157" i="13"/>
  <c r="A158" i="13" a="1"/>
  <c r="A158" i="13" s="1"/>
  <c r="B160" i="14" l="1"/>
  <c r="E160" i="14"/>
  <c r="H160" i="14"/>
  <c r="A161" i="14" a="1"/>
  <c r="A161" i="14" s="1"/>
  <c r="E161" i="14" s="1"/>
  <c r="C160" i="14"/>
  <c r="F160" i="14"/>
  <c r="D160" i="14"/>
  <c r="G158" i="13"/>
  <c r="E158" i="13"/>
  <c r="C158" i="13"/>
  <c r="F158" i="13"/>
  <c r="B158" i="13"/>
  <c r="D158" i="13"/>
  <c r="H158" i="13"/>
  <c r="A159" i="13" a="1"/>
  <c r="A159" i="13" s="1"/>
  <c r="B161" i="14" l="1"/>
  <c r="F161" i="14"/>
  <c r="D161" i="14"/>
  <c r="H161" i="14"/>
  <c r="C161" i="14"/>
  <c r="G161" i="14"/>
  <c r="A162" i="14" a="1"/>
  <c r="A162" i="14" s="1"/>
  <c r="B162" i="14" s="1"/>
  <c r="F159" i="13"/>
  <c r="G159" i="13"/>
  <c r="C159" i="13"/>
  <c r="B159" i="13"/>
  <c r="H159" i="13"/>
  <c r="D159" i="13"/>
  <c r="E159" i="13"/>
  <c r="A160" i="13" a="1"/>
  <c r="A160" i="13" s="1"/>
  <c r="G162" i="14" l="1"/>
  <c r="F162" i="14"/>
  <c r="D162" i="14"/>
  <c r="A163" i="14" a="1"/>
  <c r="A163" i="14" s="1"/>
  <c r="E163" i="14" s="1"/>
  <c r="E162" i="14"/>
  <c r="C162" i="14"/>
  <c r="H162" i="14"/>
  <c r="C160" i="13"/>
  <c r="F160" i="13"/>
  <c r="B160" i="13"/>
  <c r="D160" i="13"/>
  <c r="H160" i="13"/>
  <c r="E160" i="13"/>
  <c r="G160" i="13"/>
  <c r="A161" i="13" a="1"/>
  <c r="A161" i="13" s="1"/>
  <c r="D163" i="14" l="1"/>
  <c r="H163" i="14"/>
  <c r="C163" i="14"/>
  <c r="B163" i="14"/>
  <c r="G163" i="14"/>
  <c r="F163" i="14"/>
  <c r="A164" i="14" a="1"/>
  <c r="A164" i="14" s="1"/>
  <c r="F164" i="14" s="1"/>
  <c r="B161" i="13"/>
  <c r="F161" i="13"/>
  <c r="C161" i="13"/>
  <c r="D161" i="13"/>
  <c r="H161" i="13"/>
  <c r="G161" i="13"/>
  <c r="E161" i="13"/>
  <c r="A162" i="13" a="1"/>
  <c r="A162" i="13" s="1"/>
  <c r="D164" i="14" l="1"/>
  <c r="A165" i="14" a="1"/>
  <c r="A165" i="14" s="1"/>
  <c r="E165" i="14" s="1"/>
  <c r="C164" i="14"/>
  <c r="B164" i="14"/>
  <c r="G164" i="14"/>
  <c r="E164" i="14"/>
  <c r="H164" i="14"/>
  <c r="C162" i="13"/>
  <c r="F162" i="13"/>
  <c r="B162" i="13"/>
  <c r="D162" i="13"/>
  <c r="E162" i="13"/>
  <c r="H162" i="13"/>
  <c r="G162" i="13"/>
  <c r="A163" i="13" a="1"/>
  <c r="A163" i="13" s="1"/>
  <c r="B165" i="14" l="1"/>
  <c r="D165" i="14"/>
  <c r="H165" i="14"/>
  <c r="F165" i="14"/>
  <c r="C165" i="14"/>
  <c r="G165" i="14"/>
  <c r="A166" i="14" a="1"/>
  <c r="A166" i="14" s="1"/>
  <c r="B166" i="14" s="1"/>
  <c r="G163" i="13"/>
  <c r="E163" i="13"/>
  <c r="B163" i="13"/>
  <c r="C163" i="13"/>
  <c r="F163" i="13"/>
  <c r="D163" i="13"/>
  <c r="H163" i="13"/>
  <c r="A164" i="13" a="1"/>
  <c r="A164" i="13" s="1"/>
  <c r="C166" i="14" l="1"/>
  <c r="G166" i="14"/>
  <c r="E166" i="14"/>
  <c r="F166" i="14"/>
  <c r="A167" i="14" a="1"/>
  <c r="A167" i="14" s="1"/>
  <c r="H167" i="14" s="1"/>
  <c r="D166" i="14"/>
  <c r="H166" i="14"/>
  <c r="G164" i="13"/>
  <c r="H164" i="13"/>
  <c r="C164" i="13"/>
  <c r="F164" i="13"/>
  <c r="D164" i="13"/>
  <c r="B164" i="13"/>
  <c r="E164" i="13"/>
  <c r="A165" i="13" a="1"/>
  <c r="A165" i="13" s="1"/>
  <c r="C167" i="14" l="1"/>
  <c r="B167" i="14"/>
  <c r="F167" i="14"/>
  <c r="A168" i="14" a="1"/>
  <c r="A168" i="14" s="1"/>
  <c r="H168" i="14" s="1"/>
  <c r="E167" i="14"/>
  <c r="D167" i="14"/>
  <c r="G167" i="14"/>
  <c r="G165" i="13"/>
  <c r="H165" i="13"/>
  <c r="D165" i="13"/>
  <c r="F165" i="13"/>
  <c r="B165" i="13"/>
  <c r="C165" i="13"/>
  <c r="E165" i="13"/>
  <c r="A166" i="13" a="1"/>
  <c r="A166" i="13" s="1"/>
  <c r="F168" i="14" l="1"/>
  <c r="B168" i="14"/>
  <c r="C168" i="14"/>
  <c r="A169" i="14" a="1"/>
  <c r="A169" i="14" s="1"/>
  <c r="E169" i="14" s="1"/>
  <c r="G168" i="14"/>
  <c r="E168" i="14"/>
  <c r="D168" i="14"/>
  <c r="D166" i="13"/>
  <c r="F166" i="13"/>
  <c r="C166" i="13"/>
  <c r="B166" i="13"/>
  <c r="E166" i="13"/>
  <c r="G166" i="13"/>
  <c r="H166" i="13"/>
  <c r="A167" i="13" a="1"/>
  <c r="A167" i="13" s="1"/>
  <c r="F169" i="14" l="1"/>
  <c r="B169" i="14"/>
  <c r="C169" i="14"/>
  <c r="A170" i="14" a="1"/>
  <c r="A170" i="14" s="1"/>
  <c r="E170" i="14" s="1"/>
  <c r="D169" i="14"/>
  <c r="H169" i="14"/>
  <c r="G169" i="14"/>
  <c r="H167" i="13"/>
  <c r="G167" i="13"/>
  <c r="D167" i="13"/>
  <c r="F167" i="13"/>
  <c r="B167" i="13"/>
  <c r="C167" i="13"/>
  <c r="E167" i="13"/>
  <c r="A168" i="13" a="1"/>
  <c r="A168" i="13" s="1"/>
  <c r="H170" i="14" l="1"/>
  <c r="D170" i="14"/>
  <c r="F170" i="14"/>
  <c r="A171" i="14" a="1"/>
  <c r="A171" i="14" s="1"/>
  <c r="D171" i="14" s="1"/>
  <c r="B170" i="14"/>
  <c r="G170" i="14"/>
  <c r="C170" i="14"/>
  <c r="C168" i="13"/>
  <c r="F168" i="13"/>
  <c r="D168" i="13"/>
  <c r="B168" i="13"/>
  <c r="E168" i="13"/>
  <c r="H168" i="13"/>
  <c r="G168" i="13"/>
  <c r="A169" i="13" a="1"/>
  <c r="A169" i="13" s="1"/>
  <c r="B171" i="14" l="1"/>
  <c r="G171" i="14"/>
  <c r="E171" i="14"/>
  <c r="A172" i="14" a="1"/>
  <c r="A172" i="14" s="1"/>
  <c r="F172" i="14" s="1"/>
  <c r="H171" i="14"/>
  <c r="F171" i="14"/>
  <c r="C171" i="14"/>
  <c r="H169" i="13"/>
  <c r="E169" i="13"/>
  <c r="D169" i="13"/>
  <c r="F169" i="13"/>
  <c r="B169" i="13"/>
  <c r="C169" i="13"/>
  <c r="G169" i="13"/>
  <c r="A170" i="13" a="1"/>
  <c r="A170" i="13" s="1"/>
  <c r="C172" i="14" l="1"/>
  <c r="B172" i="14"/>
  <c r="E172" i="14"/>
  <c r="H172" i="14"/>
  <c r="A173" i="14" a="1"/>
  <c r="A173" i="14" s="1"/>
  <c r="H173" i="14" s="1"/>
  <c r="D172" i="14"/>
  <c r="G172" i="14"/>
  <c r="H170" i="13"/>
  <c r="G170" i="13"/>
  <c r="E170" i="13"/>
  <c r="D170" i="13"/>
  <c r="F170" i="13"/>
  <c r="C170" i="13"/>
  <c r="B170" i="13"/>
  <c r="A171" i="13" a="1"/>
  <c r="A171" i="13" s="1"/>
  <c r="F173" i="14" l="1"/>
  <c r="E173" i="14"/>
  <c r="G173" i="14"/>
  <c r="A174" i="14" a="1"/>
  <c r="A174" i="14" s="1"/>
  <c r="A175" i="14" s="1" a="1"/>
  <c r="A175" i="14" s="1"/>
  <c r="B173" i="14"/>
  <c r="C173" i="14"/>
  <c r="D173" i="14"/>
  <c r="C171" i="13"/>
  <c r="B171" i="13"/>
  <c r="G171" i="13"/>
  <c r="F171" i="13"/>
  <c r="H171" i="13"/>
  <c r="E171" i="13"/>
  <c r="D171" i="13"/>
  <c r="A172" i="13" a="1"/>
  <c r="A172" i="13" s="1"/>
  <c r="G174" i="14" l="1"/>
  <c r="B174" i="14"/>
  <c r="D174" i="14"/>
  <c r="C174" i="14"/>
  <c r="E174" i="14"/>
  <c r="H174" i="14"/>
  <c r="F174" i="14"/>
  <c r="B175" i="14"/>
  <c r="D175" i="14"/>
  <c r="C175" i="14"/>
  <c r="H175" i="14"/>
  <c r="E175" i="14"/>
  <c r="G175" i="14"/>
  <c r="F175" i="14"/>
  <c r="A176" i="14" a="1"/>
  <c r="A176" i="14" s="1"/>
  <c r="C172" i="13"/>
  <c r="F172" i="13"/>
  <c r="B172" i="13"/>
  <c r="D172" i="13"/>
  <c r="E172" i="13"/>
  <c r="H172" i="13"/>
  <c r="G172" i="13"/>
  <c r="A173" i="13" a="1"/>
  <c r="A173" i="13" s="1"/>
  <c r="E173" i="13" l="1"/>
  <c r="H173" i="13"/>
  <c r="G173" i="13"/>
  <c r="C173" i="13"/>
  <c r="F173" i="13"/>
  <c r="D173" i="13"/>
  <c r="B173" i="13"/>
  <c r="A174" i="13" a="1"/>
  <c r="A174" i="13" s="1"/>
  <c r="G176" i="14"/>
  <c r="H176" i="14"/>
  <c r="C176" i="14"/>
  <c r="B176" i="14"/>
  <c r="F176" i="14"/>
  <c r="E176" i="14"/>
  <c r="D176" i="14"/>
  <c r="A177" i="14" a="1"/>
  <c r="A177" i="14" s="1"/>
  <c r="B174" i="13" l="1"/>
  <c r="D174" i="13"/>
  <c r="H174" i="13"/>
  <c r="G174" i="13"/>
  <c r="E174" i="13"/>
  <c r="C174" i="13"/>
  <c r="F174" i="13"/>
  <c r="A175" i="13" a="1"/>
  <c r="A175" i="13" s="1"/>
  <c r="H177" i="14"/>
  <c r="E177" i="14"/>
  <c r="F177" i="14"/>
  <c r="G177" i="14"/>
  <c r="D177" i="14"/>
  <c r="B177" i="14"/>
  <c r="C177" i="14"/>
  <c r="A178" i="14" a="1"/>
  <c r="A178" i="14" s="1"/>
  <c r="D175" i="13" l="1"/>
  <c r="F175" i="13"/>
  <c r="B175" i="13"/>
  <c r="C175" i="13"/>
  <c r="E175" i="13"/>
  <c r="G175" i="13"/>
  <c r="H175" i="13"/>
  <c r="A176" i="13" a="1"/>
  <c r="A176" i="13" s="1"/>
  <c r="F178" i="14"/>
  <c r="D178" i="14"/>
  <c r="G178" i="14"/>
  <c r="B178" i="14"/>
  <c r="H178" i="14"/>
  <c r="C178" i="14"/>
  <c r="E178" i="14"/>
  <c r="A179" i="14" a="1"/>
  <c r="A179" i="14" s="1"/>
  <c r="H179" i="14" l="1"/>
  <c r="G179" i="14"/>
  <c r="B179" i="14"/>
  <c r="C179" i="14"/>
  <c r="D179" i="14"/>
  <c r="F179" i="14"/>
  <c r="E179" i="14"/>
  <c r="A180" i="14" a="1"/>
  <c r="A180" i="14" s="1"/>
  <c r="G176" i="13"/>
  <c r="E176" i="13"/>
  <c r="H176" i="13"/>
  <c r="C176" i="13"/>
  <c r="F176" i="13"/>
  <c r="D176" i="13"/>
  <c r="B176" i="13"/>
  <c r="A177" i="13" a="1"/>
  <c r="A177" i="13" s="1"/>
  <c r="C180" i="14" l="1"/>
  <c r="H180" i="14"/>
  <c r="E180" i="14"/>
  <c r="D180" i="14"/>
  <c r="F180" i="14"/>
  <c r="B180" i="14"/>
  <c r="G180" i="14"/>
  <c r="A181" i="14" a="1"/>
  <c r="A181" i="14" s="1"/>
  <c r="G177" i="13"/>
  <c r="D177" i="13"/>
  <c r="F177" i="13"/>
  <c r="B177" i="13"/>
  <c r="C177" i="13"/>
  <c r="E177" i="13"/>
  <c r="H177" i="13"/>
  <c r="A178" i="13" a="1"/>
  <c r="A178" i="13" s="1"/>
  <c r="F181" i="14" l="1"/>
  <c r="E181" i="14"/>
  <c r="G181" i="14"/>
  <c r="C181" i="14"/>
  <c r="B181" i="14"/>
  <c r="H181" i="14"/>
  <c r="D181" i="14"/>
  <c r="A182" i="14" a="1"/>
  <c r="A182" i="14" s="1"/>
  <c r="G178" i="13"/>
  <c r="H178" i="13"/>
  <c r="C178" i="13"/>
  <c r="E178" i="13"/>
  <c r="D178" i="13"/>
  <c r="B178" i="13"/>
  <c r="F178" i="13"/>
  <c r="A179" i="13" a="1"/>
  <c r="A179" i="13" s="1"/>
  <c r="E179" i="13" l="1"/>
  <c r="B179" i="13"/>
  <c r="C179" i="13"/>
  <c r="F179" i="13"/>
  <c r="G179" i="13"/>
  <c r="D179" i="13"/>
  <c r="H179" i="13"/>
  <c r="A180" i="13" a="1"/>
  <c r="A180" i="13" s="1"/>
  <c r="F182" i="14"/>
  <c r="G182" i="14"/>
  <c r="E182" i="14"/>
  <c r="C182" i="14"/>
  <c r="H182" i="14"/>
  <c r="B182" i="14"/>
  <c r="D182" i="14"/>
  <c r="A183" i="14" a="1"/>
  <c r="A183" i="14" s="1"/>
  <c r="G183" i="14" l="1"/>
  <c r="E183" i="14"/>
  <c r="F183" i="14"/>
  <c r="H183" i="14"/>
  <c r="B183" i="14"/>
  <c r="D183" i="14"/>
  <c r="C183" i="14"/>
  <c r="A184" i="14" a="1"/>
  <c r="A184" i="14" s="1"/>
  <c r="H180" i="13"/>
  <c r="C180" i="13"/>
  <c r="G180" i="13"/>
  <c r="D180" i="13"/>
  <c r="B180" i="13"/>
  <c r="F180" i="13"/>
  <c r="E180" i="13"/>
  <c r="A181" i="13" a="1"/>
  <c r="A181" i="13" s="1"/>
  <c r="G184" i="14" l="1"/>
  <c r="E184" i="14"/>
  <c r="F184" i="14"/>
  <c r="B184" i="14"/>
  <c r="D184" i="14"/>
  <c r="C184" i="14"/>
  <c r="H184" i="14"/>
  <c r="A185" i="14" a="1"/>
  <c r="A185" i="14" s="1"/>
  <c r="F181" i="13"/>
  <c r="E181" i="13"/>
  <c r="H181" i="13"/>
  <c r="B181" i="13"/>
  <c r="C181" i="13"/>
  <c r="G181" i="13"/>
  <c r="D181" i="13"/>
  <c r="A182" i="13" a="1"/>
  <c r="A182" i="13" s="1"/>
  <c r="C185" i="14" l="1"/>
  <c r="D185" i="14"/>
  <c r="H185" i="14"/>
  <c r="F185" i="14"/>
  <c r="B185" i="14"/>
  <c r="E185" i="14"/>
  <c r="G185" i="14"/>
  <c r="A186" i="14" a="1"/>
  <c r="A186" i="14" s="1"/>
  <c r="D182" i="13"/>
  <c r="B182" i="13"/>
  <c r="F182" i="13"/>
  <c r="H182" i="13"/>
  <c r="E182" i="13"/>
  <c r="C182" i="13"/>
  <c r="G182" i="13"/>
  <c r="A183" i="13" a="1"/>
  <c r="A183" i="13" s="1"/>
  <c r="F186" i="14" l="1"/>
  <c r="B186" i="14"/>
  <c r="H186" i="14"/>
  <c r="C186" i="14"/>
  <c r="D186" i="14"/>
  <c r="G186" i="14"/>
  <c r="E186" i="14"/>
  <c r="A187" i="14" a="1"/>
  <c r="A187" i="14" s="1"/>
  <c r="G183" i="13"/>
  <c r="E183" i="13"/>
  <c r="B183" i="13"/>
  <c r="C183" i="13"/>
  <c r="D183" i="13"/>
  <c r="H183" i="13"/>
  <c r="F183" i="13"/>
  <c r="A184" i="13" a="1"/>
  <c r="A184" i="13" s="1"/>
  <c r="H184" i="13" l="1"/>
  <c r="D184" i="13"/>
  <c r="E184" i="13"/>
  <c r="B184" i="13"/>
  <c r="F184" i="13"/>
  <c r="C184" i="13"/>
  <c r="G184" i="13"/>
  <c r="A185" i="13" a="1"/>
  <c r="A185" i="13" s="1"/>
  <c r="H187" i="14"/>
  <c r="B187" i="14"/>
  <c r="D187" i="14"/>
  <c r="C187" i="14"/>
  <c r="G187" i="14"/>
  <c r="F187" i="14"/>
  <c r="E187" i="14"/>
  <c r="A188" i="14" a="1"/>
  <c r="A188" i="14" s="1"/>
  <c r="C185" i="13" l="1"/>
  <c r="B185" i="13"/>
  <c r="D185" i="13"/>
  <c r="E185" i="13"/>
  <c r="G185" i="13"/>
  <c r="F185" i="13"/>
  <c r="H185" i="13"/>
  <c r="A186" i="13" a="1"/>
  <c r="A186" i="13" s="1"/>
  <c r="H188" i="14"/>
  <c r="E188" i="14"/>
  <c r="C188" i="14"/>
  <c r="G188" i="14"/>
  <c r="D188" i="14"/>
  <c r="F188" i="14"/>
  <c r="B188" i="14"/>
  <c r="A189" i="14" a="1"/>
  <c r="A189" i="14" s="1"/>
  <c r="G186" i="13" l="1"/>
  <c r="H186" i="13"/>
  <c r="C186" i="13"/>
  <c r="F186" i="13"/>
  <c r="B186" i="13"/>
  <c r="E186" i="13"/>
  <c r="D186" i="13"/>
  <c r="A187" i="13" a="1"/>
  <c r="A187" i="13" s="1"/>
  <c r="B189" i="14"/>
  <c r="C189" i="14"/>
  <c r="D189" i="14"/>
  <c r="H189" i="14"/>
  <c r="F189" i="14"/>
  <c r="E189" i="14"/>
  <c r="G189" i="14"/>
  <c r="A190" i="14" a="1"/>
  <c r="A190" i="14" s="1"/>
  <c r="H190" i="14" l="1"/>
  <c r="B190" i="14"/>
  <c r="C190" i="14"/>
  <c r="G190" i="14"/>
  <c r="F190" i="14"/>
  <c r="E190" i="14"/>
  <c r="D190" i="14"/>
  <c r="A191" i="14" a="1"/>
  <c r="A191" i="14" s="1"/>
  <c r="C187" i="13"/>
  <c r="G187" i="13"/>
  <c r="E187" i="13"/>
  <c r="H187" i="13"/>
  <c r="B187" i="13"/>
  <c r="D187" i="13"/>
  <c r="F187" i="13"/>
  <c r="A188" i="13" a="1"/>
  <c r="A188" i="13" s="1"/>
  <c r="G191" i="14" l="1"/>
  <c r="E191" i="14"/>
  <c r="B191" i="14"/>
  <c r="F191" i="14"/>
  <c r="H191" i="14"/>
  <c r="D191" i="14"/>
  <c r="C191" i="14"/>
  <c r="A192" i="14" a="1"/>
  <c r="A192" i="14" s="1"/>
  <c r="H188" i="13"/>
  <c r="F188" i="13"/>
  <c r="E188" i="13"/>
  <c r="B188" i="13"/>
  <c r="C188" i="13"/>
  <c r="G188" i="13"/>
  <c r="D188" i="13"/>
  <c r="A189" i="13" a="1"/>
  <c r="A189" i="13" s="1"/>
  <c r="E189" i="13" l="1"/>
  <c r="H189" i="13"/>
  <c r="G189" i="13"/>
  <c r="F189" i="13"/>
  <c r="B189" i="13"/>
  <c r="D189" i="13"/>
  <c r="C189" i="13"/>
  <c r="A190" i="13" a="1"/>
  <c r="A190" i="13" s="1"/>
  <c r="G192" i="14"/>
  <c r="D192" i="14"/>
  <c r="C192" i="14"/>
  <c r="F192" i="14"/>
  <c r="E192" i="14"/>
  <c r="B192" i="14"/>
  <c r="H192" i="14"/>
  <c r="A193" i="14" a="1"/>
  <c r="A193" i="14" s="1"/>
  <c r="H193" i="14" l="1"/>
  <c r="E193" i="14"/>
  <c r="G193" i="14"/>
  <c r="C193" i="14"/>
  <c r="D193" i="14"/>
  <c r="F193" i="14"/>
  <c r="B193" i="14"/>
  <c r="A194" i="14" a="1"/>
  <c r="A194" i="14" s="1"/>
  <c r="B190" i="13"/>
  <c r="D190" i="13"/>
  <c r="H190" i="13"/>
  <c r="G190" i="13"/>
  <c r="C190" i="13"/>
  <c r="F190" i="13"/>
  <c r="E190" i="13"/>
  <c r="A191" i="13" a="1"/>
  <c r="A191" i="13" s="1"/>
  <c r="G191" i="13" l="1"/>
  <c r="H191" i="13"/>
  <c r="B191" i="13"/>
  <c r="F191" i="13"/>
  <c r="D191" i="13"/>
  <c r="C191" i="13"/>
  <c r="E191" i="13"/>
  <c r="A192" i="13" a="1"/>
  <c r="A192" i="13" s="1"/>
  <c r="C194" i="14"/>
  <c r="D194" i="14"/>
  <c r="E194" i="14"/>
  <c r="G194" i="14"/>
  <c r="B194" i="14"/>
  <c r="F194" i="14"/>
  <c r="H194" i="14"/>
  <c r="A195" i="14" a="1"/>
  <c r="A195" i="14" s="1"/>
  <c r="G195" i="14" l="1"/>
  <c r="F195" i="14"/>
  <c r="D195" i="14"/>
  <c r="C195" i="14"/>
  <c r="B195" i="14"/>
  <c r="H195" i="14"/>
  <c r="E195" i="14"/>
  <c r="A196" i="14" a="1"/>
  <c r="A196" i="14" s="1"/>
  <c r="G192" i="13"/>
  <c r="H192" i="13"/>
  <c r="C192" i="13"/>
  <c r="F192" i="13"/>
  <c r="D192" i="13"/>
  <c r="B192" i="13"/>
  <c r="E192" i="13"/>
  <c r="A193" i="13" a="1"/>
  <c r="A193" i="13" s="1"/>
  <c r="B196" i="14" l="1"/>
  <c r="D196" i="14"/>
  <c r="H196" i="14"/>
  <c r="E196" i="14"/>
  <c r="C196" i="14"/>
  <c r="F196" i="14"/>
  <c r="G196" i="14"/>
  <c r="A197" i="14" a="1"/>
  <c r="A197" i="14" s="1"/>
  <c r="G193" i="13"/>
  <c r="H193" i="13"/>
  <c r="C193" i="13"/>
  <c r="D193" i="13"/>
  <c r="F193" i="13"/>
  <c r="B193" i="13"/>
  <c r="E193" i="13"/>
  <c r="A194" i="13" a="1"/>
  <c r="A194" i="13" s="1"/>
  <c r="B194" i="13" l="1"/>
  <c r="D194" i="13"/>
  <c r="E194" i="13"/>
  <c r="H194" i="13"/>
  <c r="G194" i="13"/>
  <c r="F194" i="13"/>
  <c r="C194" i="13"/>
  <c r="A195" i="13" a="1"/>
  <c r="A195" i="13" s="1"/>
  <c r="B197" i="14"/>
  <c r="C197" i="14"/>
  <c r="H197" i="14"/>
  <c r="E197" i="14"/>
  <c r="F197" i="14"/>
  <c r="G197" i="14"/>
  <c r="D197" i="14"/>
  <c r="A198" i="14" a="1"/>
  <c r="A198" i="14" s="1"/>
  <c r="B195" i="13" l="1"/>
  <c r="E195" i="13"/>
  <c r="H195" i="13"/>
  <c r="G195" i="13"/>
  <c r="C195" i="13"/>
  <c r="F195" i="13"/>
  <c r="D195" i="13"/>
  <c r="A196" i="13" a="1"/>
  <c r="A196" i="13" s="1"/>
  <c r="H198" i="14"/>
  <c r="D198" i="14"/>
  <c r="E198" i="14"/>
  <c r="G198" i="14"/>
  <c r="C198" i="14"/>
  <c r="F198" i="14"/>
  <c r="B198" i="14"/>
  <c r="A199" i="14" a="1"/>
  <c r="A199" i="14" s="1"/>
  <c r="G196" i="13" l="1"/>
  <c r="C196" i="13"/>
  <c r="E196" i="13"/>
  <c r="B196" i="13"/>
  <c r="F196" i="13"/>
  <c r="D196" i="13"/>
  <c r="H196" i="13"/>
  <c r="A197" i="13" a="1"/>
  <c r="A197" i="13" s="1"/>
  <c r="D199" i="14"/>
  <c r="C199" i="14"/>
  <c r="H199" i="14"/>
  <c r="E199" i="14"/>
  <c r="G199" i="14"/>
  <c r="F199" i="14"/>
  <c r="B199" i="14"/>
  <c r="A200" i="14" a="1"/>
  <c r="A200" i="14" s="1"/>
  <c r="C197" i="13" l="1"/>
  <c r="F197" i="13"/>
  <c r="B197" i="13"/>
  <c r="E197" i="13"/>
  <c r="D197" i="13"/>
  <c r="G197" i="13"/>
  <c r="H197" i="13"/>
  <c r="A198" i="13" a="1"/>
  <c r="A198" i="13" s="1"/>
  <c r="G200" i="14"/>
  <c r="E200" i="14"/>
  <c r="F200" i="14"/>
  <c r="D200" i="14"/>
  <c r="C200" i="14"/>
  <c r="H200" i="14"/>
  <c r="B200" i="14"/>
  <c r="A201" i="14" a="1"/>
  <c r="A201" i="14" s="1"/>
  <c r="D198" i="13" l="1"/>
  <c r="E198" i="13"/>
  <c r="G198" i="13"/>
  <c r="H198" i="13"/>
  <c r="C198" i="13"/>
  <c r="F198" i="13"/>
  <c r="B198" i="13"/>
  <c r="A199" i="13" a="1"/>
  <c r="A199" i="13" s="1"/>
  <c r="D201" i="14"/>
  <c r="C201" i="14"/>
  <c r="G201" i="14"/>
  <c r="E201" i="14"/>
  <c r="H201" i="14"/>
  <c r="F201" i="14"/>
  <c r="B201" i="14"/>
  <c r="A202" i="14" a="1"/>
  <c r="A202" i="14" s="1"/>
  <c r="D199" i="13" l="1"/>
  <c r="G199" i="13"/>
  <c r="B199" i="13"/>
  <c r="F199" i="13"/>
  <c r="C199" i="13"/>
  <c r="E199" i="13"/>
  <c r="H199" i="13"/>
  <c r="A200" i="13" a="1"/>
  <c r="A200" i="13" s="1"/>
  <c r="G202" i="14"/>
  <c r="E202" i="14"/>
  <c r="D202" i="14"/>
  <c r="F202" i="14"/>
  <c r="H202" i="14"/>
  <c r="C202" i="14"/>
  <c r="B202" i="14"/>
  <c r="A203" i="14" a="1"/>
  <c r="A203" i="14" s="1"/>
  <c r="C203" i="14" l="1"/>
  <c r="D203" i="14"/>
  <c r="G203" i="14"/>
  <c r="E203" i="14"/>
  <c r="H203" i="14"/>
  <c r="F203" i="14"/>
  <c r="B203" i="14"/>
  <c r="A204" i="14" a="1"/>
  <c r="A204" i="14" s="1"/>
  <c r="B200" i="13"/>
  <c r="G200" i="13"/>
  <c r="C200" i="13"/>
  <c r="D200" i="13"/>
  <c r="F200" i="13"/>
  <c r="H200" i="13"/>
  <c r="E200" i="13"/>
  <c r="A201" i="13" a="1"/>
  <c r="A201" i="13" s="1"/>
  <c r="G204" i="14" l="1"/>
  <c r="E204" i="14"/>
  <c r="H204" i="14"/>
  <c r="C204" i="14"/>
  <c r="F204" i="14"/>
  <c r="B204" i="14"/>
  <c r="D204" i="14"/>
  <c r="A205" i="14" a="1"/>
  <c r="A205" i="14" s="1"/>
  <c r="B201" i="13"/>
  <c r="G201" i="13"/>
  <c r="C201" i="13"/>
  <c r="E201" i="13"/>
  <c r="D201" i="13"/>
  <c r="F201" i="13"/>
  <c r="H201" i="13"/>
  <c r="A202" i="13" a="1"/>
  <c r="A202" i="13" s="1"/>
  <c r="E202" i="13" l="1"/>
  <c r="G202" i="13"/>
  <c r="C202" i="13"/>
  <c r="H202" i="13"/>
  <c r="B202" i="13"/>
  <c r="D202" i="13"/>
  <c r="F202" i="13"/>
  <c r="A203" i="13" a="1"/>
  <c r="A203" i="13" s="1"/>
  <c r="G205" i="14"/>
  <c r="E205" i="14"/>
  <c r="C205" i="14"/>
  <c r="F205" i="14"/>
  <c r="H205" i="14"/>
  <c r="D205" i="14"/>
  <c r="B205" i="14"/>
  <c r="A206" i="14" a="1"/>
  <c r="A206" i="14" s="1"/>
  <c r="C206" i="14" l="1"/>
  <c r="B206" i="14"/>
  <c r="F206" i="14"/>
  <c r="E206" i="14"/>
  <c r="D206" i="14"/>
  <c r="H206" i="14"/>
  <c r="G206" i="14"/>
  <c r="A207" i="14" a="1"/>
  <c r="A207" i="14" s="1"/>
  <c r="D203" i="13"/>
  <c r="G203" i="13"/>
  <c r="C203" i="13"/>
  <c r="B203" i="13"/>
  <c r="H203" i="13"/>
  <c r="F203" i="13"/>
  <c r="E203" i="13"/>
  <c r="A204" i="13" a="1"/>
  <c r="A204" i="13" s="1"/>
  <c r="F207" i="14" l="1"/>
  <c r="E207" i="14"/>
  <c r="H207" i="14"/>
  <c r="G207" i="14"/>
  <c r="B207" i="14"/>
  <c r="D207" i="14"/>
  <c r="C207" i="14"/>
  <c r="A208" i="14" a="1"/>
  <c r="A208" i="14" s="1"/>
  <c r="H204" i="13"/>
  <c r="G204" i="13"/>
  <c r="C204" i="13"/>
  <c r="E204" i="13"/>
  <c r="B204" i="13"/>
  <c r="D204" i="13"/>
  <c r="F204" i="13"/>
  <c r="A205" i="13" a="1"/>
  <c r="A205" i="13" s="1"/>
  <c r="C208" i="14" l="1"/>
  <c r="D208" i="14"/>
  <c r="H208" i="14"/>
  <c r="E208" i="14"/>
  <c r="G208" i="14"/>
  <c r="B208" i="14"/>
  <c r="F208" i="14"/>
  <c r="A209" i="14" a="1"/>
  <c r="A209" i="14" s="1"/>
  <c r="B205" i="13"/>
  <c r="F205" i="13"/>
  <c r="C205" i="13"/>
  <c r="G205" i="13"/>
  <c r="D205" i="13"/>
  <c r="E205" i="13"/>
  <c r="H205" i="13"/>
  <c r="A206" i="13" a="1"/>
  <c r="A206" i="13" s="1"/>
  <c r="G209" i="14" l="1"/>
  <c r="E209" i="14"/>
  <c r="H209" i="14"/>
  <c r="B209" i="14"/>
  <c r="D209" i="14"/>
  <c r="F209" i="14"/>
  <c r="C209" i="14"/>
  <c r="A210" i="14" a="1"/>
  <c r="A210" i="14" s="1"/>
  <c r="G206" i="13"/>
  <c r="E206" i="13"/>
  <c r="D206" i="13"/>
  <c r="F206" i="13"/>
  <c r="B206" i="13"/>
  <c r="C206" i="13"/>
  <c r="H206" i="13"/>
  <c r="A207" i="13" a="1"/>
  <c r="A207" i="13" s="1"/>
  <c r="H207" i="13" l="1"/>
  <c r="G207" i="13"/>
  <c r="B207" i="13"/>
  <c r="F207" i="13"/>
  <c r="D207" i="13"/>
  <c r="C207" i="13"/>
  <c r="E207" i="13"/>
  <c r="A208" i="13" a="1"/>
  <c r="A208" i="13" s="1"/>
  <c r="F210" i="14"/>
  <c r="D210" i="14"/>
  <c r="E210" i="14"/>
  <c r="G210" i="14"/>
  <c r="B210" i="14"/>
  <c r="H210" i="14"/>
  <c r="C210" i="14"/>
  <c r="A211" i="14" a="1"/>
  <c r="A211" i="14" s="1"/>
  <c r="B208" i="13" l="1"/>
  <c r="H208" i="13"/>
  <c r="C208" i="13"/>
  <c r="D208" i="13"/>
  <c r="F208" i="13"/>
  <c r="G208" i="13"/>
  <c r="E208" i="13"/>
  <c r="A209" i="13" a="1"/>
  <c r="A209" i="13" s="1"/>
  <c r="C211" i="14"/>
  <c r="D211" i="14"/>
  <c r="E211" i="14"/>
  <c r="H211" i="14"/>
  <c r="B211" i="14"/>
  <c r="F211" i="14"/>
  <c r="G211" i="14"/>
  <c r="A212" i="14" a="1"/>
  <c r="A212" i="14" s="1"/>
  <c r="G212" i="14" l="1"/>
  <c r="C212" i="14"/>
  <c r="H212" i="14"/>
  <c r="E212" i="14"/>
  <c r="D212" i="14"/>
  <c r="F212" i="14"/>
  <c r="B212" i="14"/>
  <c r="A213" i="14" a="1"/>
  <c r="A213" i="14" s="1"/>
  <c r="G209" i="13"/>
  <c r="E209" i="13"/>
  <c r="C209" i="13"/>
  <c r="H209" i="13"/>
  <c r="B209" i="13"/>
  <c r="D209" i="13"/>
  <c r="F209" i="13"/>
  <c r="A210" i="13" a="1"/>
  <c r="A210" i="13" s="1"/>
  <c r="D210" i="13" l="1"/>
  <c r="H210" i="13"/>
  <c r="C210" i="13"/>
  <c r="G210" i="13"/>
  <c r="B210" i="13"/>
  <c r="F210" i="13"/>
  <c r="E210" i="13"/>
  <c r="A211" i="13" a="1"/>
  <c r="A211" i="13" s="1"/>
  <c r="G213" i="14"/>
  <c r="E213" i="14"/>
  <c r="H213" i="14"/>
  <c r="F213" i="14"/>
  <c r="B213" i="14"/>
  <c r="C213" i="14"/>
  <c r="D213" i="14"/>
  <c r="A214" i="14" a="1"/>
  <c r="A214" i="14" s="1"/>
  <c r="H214" i="14" l="1"/>
  <c r="D214" i="14"/>
  <c r="G214" i="14"/>
  <c r="E214" i="14"/>
  <c r="B214" i="14"/>
  <c r="F214" i="14"/>
  <c r="C214" i="14"/>
  <c r="A215" i="14" a="1"/>
  <c r="A215" i="14" s="1"/>
  <c r="G211" i="13"/>
  <c r="H211" i="13"/>
  <c r="B211" i="13"/>
  <c r="E211" i="13"/>
  <c r="F211" i="13"/>
  <c r="D211" i="13"/>
  <c r="C211" i="13"/>
  <c r="A212" i="13" a="1"/>
  <c r="A212" i="13" s="1"/>
  <c r="D212" i="13" l="1"/>
  <c r="G212" i="13"/>
  <c r="C212" i="13"/>
  <c r="B212" i="13"/>
  <c r="F212" i="13"/>
  <c r="E212" i="13"/>
  <c r="H212" i="13"/>
  <c r="A213" i="13" a="1"/>
  <c r="A213" i="13" s="1"/>
  <c r="G215" i="14"/>
  <c r="E215" i="14"/>
  <c r="H215" i="14"/>
  <c r="F215" i="14"/>
  <c r="D215" i="14"/>
  <c r="C215" i="14"/>
  <c r="B215" i="14"/>
  <c r="A216" i="14" a="1"/>
  <c r="A216" i="14" s="1"/>
  <c r="H216" i="14" l="1"/>
  <c r="B216" i="14"/>
  <c r="F216" i="14"/>
  <c r="C216" i="14"/>
  <c r="E216" i="14"/>
  <c r="G216" i="14"/>
  <c r="D216" i="14"/>
  <c r="A217" i="14" a="1"/>
  <c r="A217" i="14" s="1"/>
  <c r="B213" i="13"/>
  <c r="C213" i="13"/>
  <c r="F213" i="13"/>
  <c r="E213" i="13"/>
  <c r="G213" i="13"/>
  <c r="H213" i="13"/>
  <c r="D213" i="13"/>
  <c r="A214" i="13" a="1"/>
  <c r="A214" i="13" s="1"/>
  <c r="H217" i="14" l="1"/>
  <c r="E217" i="14"/>
  <c r="D217" i="14"/>
  <c r="C217" i="14"/>
  <c r="G217" i="14"/>
  <c r="F217" i="14"/>
  <c r="B217" i="14"/>
  <c r="A218" i="14" a="1"/>
  <c r="A218" i="14" s="1"/>
  <c r="B214" i="13"/>
  <c r="E214" i="13"/>
  <c r="D214" i="13"/>
  <c r="C214" i="13"/>
  <c r="F214" i="13"/>
  <c r="G214" i="13"/>
  <c r="H214" i="13"/>
  <c r="A215" i="13" a="1"/>
  <c r="A215" i="13" s="1"/>
  <c r="G215" i="13" l="1"/>
  <c r="H215" i="13"/>
  <c r="B215" i="13"/>
  <c r="E215" i="13"/>
  <c r="C215" i="13"/>
  <c r="D215" i="13"/>
  <c r="F215" i="13"/>
  <c r="A216" i="13" a="1"/>
  <c r="A216" i="13" s="1"/>
  <c r="F218" i="14"/>
  <c r="D218" i="14"/>
  <c r="G218" i="14"/>
  <c r="E218" i="14"/>
  <c r="B218" i="14"/>
  <c r="H218" i="14"/>
  <c r="C218" i="14"/>
  <c r="A219" i="14" a="1"/>
  <c r="A219" i="14" s="1"/>
  <c r="H219" i="14" l="1"/>
  <c r="E219" i="14"/>
  <c r="F219" i="14"/>
  <c r="C219" i="14"/>
  <c r="D219" i="14"/>
  <c r="G219" i="14"/>
  <c r="B219" i="14"/>
  <c r="A220" i="14" a="1"/>
  <c r="A220" i="14" s="1"/>
  <c r="B216" i="13"/>
  <c r="E216" i="13"/>
  <c r="C216" i="13"/>
  <c r="D216" i="13"/>
  <c r="F216" i="13"/>
  <c r="H216" i="13"/>
  <c r="G216" i="13"/>
  <c r="A217" i="13" a="1"/>
  <c r="A217" i="13" s="1"/>
  <c r="G217" i="13" l="1"/>
  <c r="H217" i="13"/>
  <c r="C217" i="13"/>
  <c r="E217" i="13"/>
  <c r="B217" i="13"/>
  <c r="D217" i="13"/>
  <c r="F217" i="13"/>
  <c r="A218" i="13" a="1"/>
  <c r="A218" i="13" s="1"/>
  <c r="F220" i="14"/>
  <c r="B220" i="14"/>
  <c r="G220" i="14"/>
  <c r="E220" i="14"/>
  <c r="C220" i="14"/>
  <c r="H220" i="14"/>
  <c r="D220" i="14"/>
  <c r="A221" i="14" a="1"/>
  <c r="A221" i="14" s="1"/>
  <c r="H221" i="14" l="1"/>
  <c r="E221" i="14"/>
  <c r="B221" i="14"/>
  <c r="G221" i="14"/>
  <c r="C221" i="14"/>
  <c r="F221" i="14"/>
  <c r="D221" i="14"/>
  <c r="A222" i="14" a="1"/>
  <c r="A222" i="14" s="1"/>
  <c r="D218" i="13"/>
  <c r="H218" i="13"/>
  <c r="B218" i="13"/>
  <c r="C218" i="13"/>
  <c r="F218" i="13"/>
  <c r="E218" i="13"/>
  <c r="G218" i="13"/>
  <c r="A219" i="13" a="1"/>
  <c r="A219" i="13" s="1"/>
  <c r="H219" i="13" l="1"/>
  <c r="E219" i="13"/>
  <c r="D219" i="13"/>
  <c r="G219" i="13"/>
  <c r="C219" i="13"/>
  <c r="B219" i="13"/>
  <c r="F219" i="13"/>
  <c r="A220" i="13" a="1"/>
  <c r="A220" i="13" s="1"/>
  <c r="D222" i="14"/>
  <c r="C222" i="14"/>
  <c r="G222" i="14"/>
  <c r="E222" i="14"/>
  <c r="F222" i="14"/>
  <c r="H222" i="14"/>
  <c r="B222" i="14"/>
  <c r="A223" i="14" a="1"/>
  <c r="A223" i="14" s="1"/>
  <c r="B220" i="13" l="1"/>
  <c r="G220" i="13"/>
  <c r="D220" i="13"/>
  <c r="C220" i="13"/>
  <c r="F220" i="13"/>
  <c r="E220" i="13"/>
  <c r="H220" i="13"/>
  <c r="A221" i="13" a="1"/>
  <c r="A221" i="13" s="1"/>
  <c r="H223" i="14"/>
  <c r="E223" i="14"/>
  <c r="B223" i="14"/>
  <c r="G223" i="14"/>
  <c r="F223" i="14"/>
  <c r="C223" i="14"/>
  <c r="D223" i="14"/>
  <c r="A224" i="14" a="1"/>
  <c r="A224" i="14" s="1"/>
  <c r="B224" i="14" l="1"/>
  <c r="D224" i="14"/>
  <c r="G224" i="14"/>
  <c r="H224" i="14"/>
  <c r="E224" i="14"/>
  <c r="C224" i="14"/>
  <c r="F224" i="14"/>
  <c r="A225" i="14" a="1"/>
  <c r="A225" i="14" s="1"/>
  <c r="E221" i="13"/>
  <c r="G221" i="13"/>
  <c r="B221" i="13"/>
  <c r="H221" i="13"/>
  <c r="D221" i="13"/>
  <c r="C221" i="13"/>
  <c r="F221" i="13"/>
  <c r="A222" i="13" a="1"/>
  <c r="A222" i="13" s="1"/>
  <c r="B222" i="13" l="1"/>
  <c r="G222" i="13"/>
  <c r="C222" i="13"/>
  <c r="D222" i="13"/>
  <c r="F222" i="13"/>
  <c r="H222" i="13"/>
  <c r="E222" i="13"/>
  <c r="A223" i="13" a="1"/>
  <c r="A223" i="13" s="1"/>
  <c r="G225" i="14"/>
  <c r="E225" i="14"/>
  <c r="C225" i="14"/>
  <c r="B225" i="14"/>
  <c r="H225" i="14"/>
  <c r="D225" i="14"/>
  <c r="F225" i="14"/>
  <c r="A226" i="14" a="1"/>
  <c r="A226" i="14" s="1"/>
  <c r="E223" i="13" l="1"/>
  <c r="G223" i="13"/>
  <c r="C223" i="13"/>
  <c r="H223" i="13"/>
  <c r="B223" i="13"/>
  <c r="D223" i="13"/>
  <c r="F223" i="13"/>
  <c r="A224" i="13" a="1"/>
  <c r="A224" i="13" s="1"/>
  <c r="C226" i="14"/>
  <c r="G226" i="14"/>
  <c r="H226" i="14"/>
  <c r="E226" i="14"/>
  <c r="D226" i="14"/>
  <c r="B226" i="14"/>
  <c r="F226" i="14"/>
  <c r="A227" i="14" a="1"/>
  <c r="A227" i="14" s="1"/>
  <c r="C224" i="13" l="1"/>
  <c r="G224" i="13"/>
  <c r="B224" i="13"/>
  <c r="D224" i="13"/>
  <c r="F224" i="13"/>
  <c r="H224" i="13"/>
  <c r="E224" i="13"/>
  <c r="A225" i="13" a="1"/>
  <c r="A225" i="13" s="1"/>
  <c r="H227" i="14"/>
  <c r="E227" i="14"/>
  <c r="G227" i="14"/>
  <c r="F227" i="14"/>
  <c r="B227" i="14"/>
  <c r="C227" i="14"/>
  <c r="D227" i="14"/>
  <c r="A228" i="14" a="1"/>
  <c r="A228" i="14" s="1"/>
  <c r="C228" i="14" l="1"/>
  <c r="B228" i="14"/>
  <c r="G228" i="14"/>
  <c r="E228" i="14"/>
  <c r="D228" i="14"/>
  <c r="H228" i="14"/>
  <c r="F228" i="14"/>
  <c r="A229" i="14" a="1"/>
  <c r="A229" i="14" s="1"/>
  <c r="E225" i="13"/>
  <c r="H225" i="13"/>
  <c r="D225" i="13"/>
  <c r="G225" i="13"/>
  <c r="C225" i="13"/>
  <c r="B225" i="13"/>
  <c r="F225" i="13"/>
  <c r="A226" i="13" a="1"/>
  <c r="A226" i="13" s="1"/>
  <c r="C226" i="13" l="1"/>
  <c r="G226" i="13"/>
  <c r="D226" i="13"/>
  <c r="B226" i="13"/>
  <c r="F226" i="13"/>
  <c r="H226" i="13"/>
  <c r="E226" i="13"/>
  <c r="A227" i="13" a="1"/>
  <c r="A227" i="13" s="1"/>
  <c r="G229" i="14"/>
  <c r="E229" i="14"/>
  <c r="H229" i="14"/>
  <c r="F229" i="14"/>
  <c r="D229" i="14"/>
  <c r="B229" i="14"/>
  <c r="C229" i="14"/>
  <c r="A230" i="14" a="1"/>
  <c r="A230" i="14" s="1"/>
  <c r="H227" i="13" l="1"/>
  <c r="G227" i="13"/>
  <c r="C227" i="13"/>
  <c r="E227" i="13"/>
  <c r="D227" i="13"/>
  <c r="B227" i="13"/>
  <c r="F227" i="13"/>
  <c r="A228" i="13" a="1"/>
  <c r="A228" i="13" s="1"/>
  <c r="C230" i="14"/>
  <c r="G230" i="14"/>
  <c r="F230" i="14"/>
  <c r="E230" i="14"/>
  <c r="B230" i="14"/>
  <c r="D230" i="14"/>
  <c r="H230" i="14"/>
  <c r="A231" i="14" a="1"/>
  <c r="A231" i="14" s="1"/>
  <c r="H231" i="14" l="1"/>
  <c r="E231" i="14"/>
  <c r="G231" i="14"/>
  <c r="B231" i="14"/>
  <c r="D231" i="14"/>
  <c r="C231" i="14"/>
  <c r="F231" i="14"/>
  <c r="A232" i="14" a="1"/>
  <c r="A232" i="14" s="1"/>
  <c r="B228" i="13"/>
  <c r="F228" i="13"/>
  <c r="D228" i="13"/>
  <c r="C228" i="13"/>
  <c r="H228" i="13"/>
  <c r="E228" i="13"/>
  <c r="G228" i="13"/>
  <c r="A229" i="13" a="1"/>
  <c r="A229" i="13" s="1"/>
  <c r="E229" i="13" l="1"/>
  <c r="G229" i="13"/>
  <c r="B229" i="13"/>
  <c r="F229" i="13"/>
  <c r="D229" i="13"/>
  <c r="C229" i="13"/>
  <c r="H229" i="13"/>
  <c r="A230" i="13" a="1"/>
  <c r="A230" i="13" s="1"/>
  <c r="C232" i="14"/>
  <c r="D232" i="14"/>
  <c r="G232" i="14"/>
  <c r="B232" i="14"/>
  <c r="E232" i="14"/>
  <c r="H232" i="14"/>
  <c r="F232" i="14"/>
  <c r="A233" i="14" a="1"/>
  <c r="A233" i="14" s="1"/>
  <c r="F233" i="14" l="1"/>
  <c r="E233" i="14"/>
  <c r="G233" i="14"/>
  <c r="D233" i="14"/>
  <c r="H233" i="14"/>
  <c r="C233" i="14"/>
  <c r="B233" i="14"/>
  <c r="A234" i="14" a="1"/>
  <c r="A234" i="14" s="1"/>
  <c r="C230" i="13"/>
  <c r="F230" i="13"/>
  <c r="D230" i="13"/>
  <c r="B230" i="13"/>
  <c r="H230" i="13"/>
  <c r="G230" i="13"/>
  <c r="E230" i="13"/>
  <c r="A231" i="13" a="1"/>
  <c r="A231" i="13" s="1"/>
  <c r="E231" i="13" l="1"/>
  <c r="G231" i="13"/>
  <c r="C231" i="13"/>
  <c r="F231" i="13"/>
  <c r="D231" i="13"/>
  <c r="B231" i="13"/>
  <c r="H231" i="13"/>
  <c r="A232" i="13" a="1"/>
  <c r="A232" i="13" s="1"/>
  <c r="C234" i="14"/>
  <c r="G234" i="14"/>
  <c r="F234" i="14"/>
  <c r="E234" i="14"/>
  <c r="D234" i="14"/>
  <c r="B234" i="14"/>
  <c r="H234" i="14"/>
  <c r="A235" i="14" a="1"/>
  <c r="A235" i="14" s="1"/>
  <c r="D232" i="13" l="1"/>
  <c r="E232" i="13"/>
  <c r="C232" i="13"/>
  <c r="B232" i="13"/>
  <c r="F232" i="13"/>
  <c r="G232" i="13"/>
  <c r="H232" i="13"/>
  <c r="A233" i="13" a="1"/>
  <c r="A233" i="13" s="1"/>
  <c r="H235" i="14"/>
  <c r="E235" i="14"/>
  <c r="G235" i="14"/>
  <c r="F235" i="14"/>
  <c r="C235" i="14"/>
  <c r="D235" i="14"/>
  <c r="B235" i="14"/>
  <c r="A236" i="14" a="1"/>
  <c r="A236" i="14" s="1"/>
  <c r="D236" i="14" l="1"/>
  <c r="B236" i="14"/>
  <c r="F236" i="14"/>
  <c r="E236" i="14"/>
  <c r="C236" i="14"/>
  <c r="G236" i="14"/>
  <c r="H236" i="14"/>
  <c r="A237" i="14" a="1"/>
  <c r="A237" i="14" s="1"/>
  <c r="H233" i="13"/>
  <c r="E233" i="13"/>
  <c r="D233" i="13"/>
  <c r="G233" i="13"/>
  <c r="C233" i="13"/>
  <c r="B233" i="13"/>
  <c r="F233" i="13"/>
  <c r="A234" i="13" a="1"/>
  <c r="A234" i="13" s="1"/>
  <c r="B234" i="13" l="1"/>
  <c r="G234" i="13"/>
  <c r="D234" i="13"/>
  <c r="C234" i="13"/>
  <c r="F234" i="13"/>
  <c r="H234" i="13"/>
  <c r="E234" i="13"/>
  <c r="A235" i="13" a="1"/>
  <c r="A235" i="13" s="1"/>
  <c r="G237" i="14"/>
  <c r="E237" i="14"/>
  <c r="H237" i="14"/>
  <c r="F237" i="14"/>
  <c r="B237" i="14"/>
  <c r="C237" i="14"/>
  <c r="D237" i="14"/>
  <c r="A238" i="14" a="1"/>
  <c r="A238" i="14" s="1"/>
  <c r="B238" i="14" l="1"/>
  <c r="D238" i="14"/>
  <c r="G238" i="14"/>
  <c r="E238" i="14"/>
  <c r="C238" i="14"/>
  <c r="H238" i="14"/>
  <c r="F238" i="14"/>
  <c r="A239" i="14" a="1"/>
  <c r="A239" i="14" s="1"/>
  <c r="E235" i="13"/>
  <c r="H235" i="13"/>
  <c r="D235" i="13"/>
  <c r="G235" i="13"/>
  <c r="C235" i="13"/>
  <c r="B235" i="13"/>
  <c r="F235" i="13"/>
  <c r="A236" i="13" a="1"/>
  <c r="A236" i="13" s="1"/>
  <c r="G239" i="14" l="1"/>
  <c r="E239" i="14"/>
  <c r="H239" i="14"/>
  <c r="F239" i="14"/>
  <c r="D239" i="14"/>
  <c r="C239" i="14"/>
  <c r="B239" i="14"/>
  <c r="A240" i="14" a="1"/>
  <c r="A240" i="14" s="1"/>
  <c r="B236" i="13"/>
  <c r="H236" i="13"/>
  <c r="C236" i="13"/>
  <c r="D236" i="13"/>
  <c r="F236" i="13"/>
  <c r="G236" i="13"/>
  <c r="E236" i="13"/>
  <c r="A237" i="13" a="1"/>
  <c r="A237" i="13" s="1"/>
  <c r="D240" i="14" l="1"/>
  <c r="H240" i="14"/>
  <c r="F240" i="14"/>
  <c r="E240" i="14"/>
  <c r="C240" i="14"/>
  <c r="B240" i="14"/>
  <c r="G240" i="14"/>
  <c r="A241" i="14" a="1"/>
  <c r="A241" i="14" s="1"/>
  <c r="E237" i="13"/>
  <c r="G237" i="13"/>
  <c r="C237" i="13"/>
  <c r="H237" i="13"/>
  <c r="D237" i="13"/>
  <c r="B237" i="13"/>
  <c r="F237" i="13"/>
  <c r="A238" i="13" a="1"/>
  <c r="A238" i="13" s="1"/>
  <c r="B238" i="13" l="1"/>
  <c r="E238" i="13"/>
  <c r="D238" i="13"/>
  <c r="C238" i="13"/>
  <c r="F238" i="13"/>
  <c r="H238" i="13"/>
  <c r="G238" i="13"/>
  <c r="A239" i="13" a="1"/>
  <c r="A239" i="13" s="1"/>
  <c r="F241" i="14"/>
  <c r="E241" i="14"/>
  <c r="H241" i="14"/>
  <c r="G241" i="14"/>
  <c r="D241" i="14"/>
  <c r="C241" i="14"/>
  <c r="B241" i="14"/>
  <c r="A242" i="14" a="1"/>
  <c r="A242" i="14" s="1"/>
  <c r="D242" i="14" l="1"/>
  <c r="G242" i="14"/>
  <c r="E242" i="14"/>
  <c r="B242" i="14"/>
  <c r="H242" i="14"/>
  <c r="F242" i="14"/>
  <c r="C242" i="14"/>
  <c r="A243" i="14" a="1"/>
  <c r="A243" i="14" s="1"/>
  <c r="H239" i="13"/>
  <c r="G239" i="13"/>
  <c r="D239" i="13"/>
  <c r="B239" i="13"/>
  <c r="E239" i="13"/>
  <c r="C239" i="13"/>
  <c r="F239" i="13"/>
  <c r="A240" i="13" a="1"/>
  <c r="A240" i="13" s="1"/>
  <c r="H243" i="14" l="1"/>
  <c r="E243" i="14"/>
  <c r="G243" i="14"/>
  <c r="F243" i="14"/>
  <c r="D243" i="14"/>
  <c r="B243" i="14"/>
  <c r="C243" i="14"/>
  <c r="A244" i="14" a="1"/>
  <c r="A244" i="14" s="1"/>
  <c r="B240" i="13"/>
  <c r="G240" i="13"/>
  <c r="C240" i="13"/>
  <c r="D240" i="13"/>
  <c r="F240" i="13"/>
  <c r="E240" i="13"/>
  <c r="H240" i="13"/>
  <c r="A241" i="13" a="1"/>
  <c r="A241" i="13" s="1"/>
  <c r="H241" i="13" l="1"/>
  <c r="E241" i="13"/>
  <c r="D241" i="13"/>
  <c r="G241" i="13"/>
  <c r="B241" i="13"/>
  <c r="C241" i="13"/>
  <c r="F241" i="13"/>
  <c r="A242" i="13" a="1"/>
  <c r="A242" i="13" s="1"/>
  <c r="B244" i="14"/>
  <c r="H244" i="14"/>
  <c r="E244" i="14"/>
  <c r="D244" i="14"/>
  <c r="F244" i="14"/>
  <c r="G244" i="14"/>
  <c r="C244" i="14"/>
  <c r="A245" i="14" a="1"/>
  <c r="A245" i="14" s="1"/>
  <c r="F245" i="14" l="1"/>
  <c r="E245" i="14"/>
  <c r="H245" i="14"/>
  <c r="G245" i="14"/>
  <c r="C245" i="14"/>
  <c r="B245" i="14"/>
  <c r="D245" i="14"/>
  <c r="A246" i="14" a="1"/>
  <c r="A246" i="14" s="1"/>
  <c r="C242" i="13"/>
  <c r="G242" i="13"/>
  <c r="B242" i="13"/>
  <c r="D242" i="13"/>
  <c r="F242" i="13"/>
  <c r="E242" i="13"/>
  <c r="H242" i="13"/>
  <c r="A243" i="13" a="1"/>
  <c r="A243" i="13" s="1"/>
  <c r="D246" i="14" l="1"/>
  <c r="C246" i="14"/>
  <c r="F246" i="14"/>
  <c r="E246" i="14"/>
  <c r="B246" i="14"/>
  <c r="G246" i="14"/>
  <c r="H246" i="14"/>
  <c r="A247" i="14" a="1"/>
  <c r="A247" i="14" s="1"/>
  <c r="E243" i="13"/>
  <c r="H243" i="13"/>
  <c r="D243" i="13"/>
  <c r="B243" i="13"/>
  <c r="F243" i="13"/>
  <c r="C243" i="13"/>
  <c r="G243" i="13"/>
  <c r="A244" i="13" a="1"/>
  <c r="A244" i="13" s="1"/>
  <c r="C244" i="13" l="1"/>
  <c r="F244" i="13"/>
  <c r="D244" i="13"/>
  <c r="B244" i="13"/>
  <c r="E244" i="13"/>
  <c r="H244" i="13"/>
  <c r="G244" i="13"/>
  <c r="A245" i="13" a="1"/>
  <c r="A245" i="13" s="1"/>
  <c r="F247" i="14"/>
  <c r="E247" i="14"/>
  <c r="H247" i="14"/>
  <c r="D247" i="14"/>
  <c r="G247" i="14"/>
  <c r="B247" i="14"/>
  <c r="C247" i="14"/>
  <c r="A248" i="14" a="1"/>
  <c r="A248" i="14" s="1"/>
  <c r="D248" i="14" l="1"/>
  <c r="F248" i="14"/>
  <c r="E248" i="14"/>
  <c r="C248" i="14"/>
  <c r="G248" i="14"/>
  <c r="H248" i="14"/>
  <c r="B248" i="14"/>
  <c r="A249" i="14" a="1"/>
  <c r="A249" i="14" s="1"/>
  <c r="G245" i="13"/>
  <c r="C245" i="13"/>
  <c r="H245" i="13"/>
  <c r="B245" i="13"/>
  <c r="D245" i="13"/>
  <c r="F245" i="13"/>
  <c r="E245" i="13"/>
  <c r="A246" i="13" a="1"/>
  <c r="A246" i="13" s="1"/>
  <c r="H249" i="14" l="1"/>
  <c r="E249" i="14"/>
  <c r="G249" i="14"/>
  <c r="F249" i="14"/>
  <c r="C249" i="14"/>
  <c r="D249" i="14"/>
  <c r="B249" i="14"/>
  <c r="A250" i="14" a="1"/>
  <c r="A250" i="14" s="1"/>
  <c r="C246" i="13"/>
  <c r="F246" i="13"/>
  <c r="D246" i="13"/>
  <c r="B246" i="13"/>
  <c r="H246" i="13"/>
  <c r="E246" i="13"/>
  <c r="G246" i="13"/>
  <c r="A247" i="13" a="1"/>
  <c r="A247" i="13" s="1"/>
  <c r="F250" i="14" l="1"/>
  <c r="H250" i="14"/>
  <c r="E250" i="14"/>
  <c r="C250" i="14"/>
  <c r="G250" i="14"/>
  <c r="D250" i="14"/>
  <c r="B250" i="14"/>
  <c r="A251" i="14" a="1"/>
  <c r="A251" i="14" s="1"/>
  <c r="E247" i="13"/>
  <c r="H247" i="13"/>
  <c r="D247" i="13"/>
  <c r="F247" i="13"/>
  <c r="C247" i="13"/>
  <c r="B247" i="13"/>
  <c r="G247" i="13"/>
  <c r="A248" i="13" a="1"/>
  <c r="A248" i="13" s="1"/>
  <c r="F251" i="14" l="1"/>
  <c r="E251" i="14"/>
  <c r="G251" i="14"/>
  <c r="D251" i="14"/>
  <c r="H251" i="14"/>
  <c r="C251" i="14"/>
  <c r="B251" i="14"/>
  <c r="A252" i="14" a="1"/>
  <c r="A252" i="14" s="1"/>
  <c r="C248" i="13"/>
  <c r="E248" i="13"/>
  <c r="D248" i="13"/>
  <c r="B248" i="13"/>
  <c r="F248" i="13"/>
  <c r="H248" i="13"/>
  <c r="G248" i="13"/>
  <c r="A249" i="13" a="1"/>
  <c r="A249" i="13" s="1"/>
  <c r="D252" i="14" l="1"/>
  <c r="C252" i="14"/>
  <c r="F252" i="14"/>
  <c r="E252" i="14"/>
  <c r="B252" i="14"/>
  <c r="G252" i="14"/>
  <c r="H252" i="14"/>
  <c r="A253" i="14" a="1"/>
  <c r="A253" i="14" s="1"/>
  <c r="E249" i="13"/>
  <c r="G249" i="13"/>
  <c r="D249" i="13"/>
  <c r="H249" i="13"/>
  <c r="B249" i="13"/>
  <c r="C249" i="13"/>
  <c r="F249" i="13"/>
  <c r="A250" i="13" a="1"/>
  <c r="A250" i="13" s="1"/>
  <c r="H253" i="14" l="1"/>
  <c r="F253" i="14"/>
  <c r="B253" i="14"/>
  <c r="D253" i="14"/>
  <c r="C253" i="14"/>
  <c r="G253" i="14"/>
  <c r="E253" i="14"/>
  <c r="A254" i="14" a="1"/>
  <c r="A254" i="14" s="1"/>
  <c r="D250" i="13"/>
  <c r="H250" i="13"/>
  <c r="C250" i="13"/>
  <c r="B250" i="13"/>
  <c r="F250" i="13"/>
  <c r="E250" i="13"/>
  <c r="G250" i="13"/>
  <c r="A251" i="13" a="1"/>
  <c r="A251" i="13" s="1"/>
  <c r="H251" i="13" l="1"/>
  <c r="G251" i="13"/>
  <c r="D251" i="13"/>
  <c r="E251" i="13"/>
  <c r="B251" i="13"/>
  <c r="C251" i="13"/>
  <c r="F251" i="13"/>
  <c r="A252" i="13" a="1"/>
  <c r="A252" i="13" s="1"/>
  <c r="C254" i="14"/>
  <c r="G254" i="14"/>
  <c r="H254" i="14"/>
  <c r="B254" i="14"/>
  <c r="F254" i="14"/>
  <c r="E254" i="14"/>
  <c r="D254" i="14"/>
  <c r="A255" i="14" a="1"/>
  <c r="A255" i="14" s="1"/>
  <c r="D252" i="13" l="1"/>
  <c r="E252" i="13"/>
  <c r="C252" i="13"/>
  <c r="B252" i="13"/>
  <c r="F252" i="13"/>
  <c r="H252" i="13"/>
  <c r="G252" i="13"/>
  <c r="A253" i="13" a="1"/>
  <c r="A253" i="13" s="1"/>
  <c r="B255" i="14"/>
  <c r="G255" i="14"/>
  <c r="E255" i="14"/>
  <c r="H255" i="14"/>
  <c r="D255" i="14"/>
  <c r="F255" i="14"/>
  <c r="C255" i="14"/>
  <c r="A256" i="14" a="1"/>
  <c r="A256" i="14" s="1"/>
  <c r="G253" i="13" l="1"/>
  <c r="H253" i="13"/>
  <c r="C253" i="13"/>
  <c r="F253" i="13"/>
  <c r="B253" i="13"/>
  <c r="D253" i="13"/>
  <c r="E253" i="13"/>
  <c r="A254" i="13" a="1"/>
  <c r="A254" i="13" s="1"/>
  <c r="F256" i="14"/>
  <c r="E256" i="14"/>
  <c r="C256" i="14"/>
  <c r="B256" i="14"/>
  <c r="G256" i="14"/>
  <c r="D256" i="14"/>
  <c r="H256" i="14"/>
  <c r="A257" i="14" a="1"/>
  <c r="A257" i="14" s="1"/>
  <c r="D257" i="14" l="1"/>
  <c r="G257" i="14"/>
  <c r="C257" i="14"/>
  <c r="B257" i="14"/>
  <c r="H257" i="14"/>
  <c r="F257" i="14"/>
  <c r="E257" i="14"/>
  <c r="A258" i="14" a="1"/>
  <c r="A258" i="14" s="1"/>
  <c r="D254" i="13"/>
  <c r="F254" i="13"/>
  <c r="C254" i="13"/>
  <c r="B254" i="13"/>
  <c r="G254" i="13"/>
  <c r="E254" i="13"/>
  <c r="H254" i="13"/>
  <c r="A255" i="13" a="1"/>
  <c r="A255" i="13" s="1"/>
  <c r="G258" i="14" l="1"/>
  <c r="D258" i="14"/>
  <c r="H258" i="14"/>
  <c r="B258" i="14"/>
  <c r="E258" i="14"/>
  <c r="F258" i="14"/>
  <c r="C258" i="14"/>
  <c r="A259" i="14" a="1"/>
  <c r="A259" i="14" s="1"/>
  <c r="G255" i="13"/>
  <c r="D255" i="13"/>
  <c r="F255" i="13"/>
  <c r="B255" i="13"/>
  <c r="C255" i="13"/>
  <c r="H255" i="13"/>
  <c r="E255" i="13"/>
  <c r="A256" i="13" a="1"/>
  <c r="A256" i="13" s="1"/>
  <c r="G256" i="13" l="1"/>
  <c r="H256" i="13"/>
  <c r="E256" i="13"/>
  <c r="D256" i="13"/>
  <c r="F256" i="13"/>
  <c r="C256" i="13"/>
  <c r="B256" i="13"/>
  <c r="A257" i="13" a="1"/>
  <c r="A257" i="13" s="1"/>
  <c r="B259" i="14"/>
  <c r="D259" i="14"/>
  <c r="F259" i="14"/>
  <c r="E259" i="14"/>
  <c r="H259" i="14"/>
  <c r="G259" i="14"/>
  <c r="C259" i="14"/>
  <c r="A260" i="14" a="1"/>
  <c r="A260" i="14" s="1"/>
  <c r="G260" i="14" l="1"/>
  <c r="D260" i="14"/>
  <c r="C260" i="14"/>
  <c r="F260" i="14"/>
  <c r="E260" i="14"/>
  <c r="B260" i="14"/>
  <c r="H260" i="14"/>
  <c r="A261" i="14" a="1"/>
  <c r="A261" i="14" s="1"/>
  <c r="H257" i="13"/>
  <c r="G257" i="13"/>
  <c r="E257" i="13"/>
  <c r="D257" i="13"/>
  <c r="F257" i="13"/>
  <c r="B257" i="13"/>
  <c r="C257" i="13"/>
  <c r="A258" i="13" a="1"/>
  <c r="A258" i="13" s="1"/>
  <c r="H261" i="14" l="1"/>
  <c r="D261" i="14"/>
  <c r="C261" i="14"/>
  <c r="F261" i="14"/>
  <c r="B261" i="14"/>
  <c r="E261" i="14"/>
  <c r="G261" i="14"/>
  <c r="A262" i="14" a="1"/>
  <c r="A262" i="14" s="1"/>
  <c r="D258" i="13"/>
  <c r="B258" i="13"/>
  <c r="H258" i="13"/>
  <c r="E258" i="13"/>
  <c r="G258" i="13"/>
  <c r="C258" i="13"/>
  <c r="F258" i="13"/>
  <c r="A259" i="13" a="1"/>
  <c r="A259" i="13" s="1"/>
  <c r="G262" i="14" l="1"/>
  <c r="E262" i="14"/>
  <c r="C262" i="14"/>
  <c r="B262" i="14"/>
  <c r="F262" i="14"/>
  <c r="H262" i="14"/>
  <c r="D262" i="14"/>
  <c r="A263" i="14" a="1"/>
  <c r="A263" i="14" s="1"/>
  <c r="C259" i="13"/>
  <c r="F259" i="13"/>
  <c r="D259" i="13"/>
  <c r="B259" i="13"/>
  <c r="G259" i="13"/>
  <c r="E259" i="13"/>
  <c r="H259" i="13"/>
  <c r="A260" i="13" a="1"/>
  <c r="A260" i="13" s="1"/>
  <c r="H260" i="13" l="1"/>
  <c r="B260" i="13"/>
  <c r="F260" i="13"/>
  <c r="D260" i="13"/>
  <c r="C260" i="13"/>
  <c r="G260" i="13"/>
  <c r="E260" i="13"/>
  <c r="A261" i="13" a="1"/>
  <c r="A261" i="13" s="1"/>
  <c r="H263" i="14"/>
  <c r="D263" i="14"/>
  <c r="C263" i="14"/>
  <c r="B263" i="14"/>
  <c r="F263" i="14"/>
  <c r="G263" i="14"/>
  <c r="E263" i="14"/>
  <c r="A264" i="14" a="1"/>
  <c r="A264" i="14" s="1"/>
  <c r="D264" i="14" l="1"/>
  <c r="B264" i="14"/>
  <c r="G264" i="14"/>
  <c r="E264" i="14"/>
  <c r="C264" i="14"/>
  <c r="F264" i="14"/>
  <c r="H264" i="14"/>
  <c r="A265" i="14" a="1"/>
  <c r="A265" i="14" s="1"/>
  <c r="F261" i="13"/>
  <c r="G261" i="13"/>
  <c r="B261" i="13"/>
  <c r="E261" i="13"/>
  <c r="H261" i="13"/>
  <c r="D261" i="13"/>
  <c r="C261" i="13"/>
  <c r="A262" i="13" a="1"/>
  <c r="A262" i="13" s="1"/>
  <c r="G262" i="13" l="1"/>
  <c r="D262" i="13"/>
  <c r="C262" i="13"/>
  <c r="F262" i="13"/>
  <c r="B262" i="13"/>
  <c r="E262" i="13"/>
  <c r="H262" i="13"/>
  <c r="A263" i="13" a="1"/>
  <c r="A263" i="13" s="1"/>
  <c r="H265" i="14"/>
  <c r="E265" i="14"/>
  <c r="G265" i="14"/>
  <c r="F265" i="14"/>
  <c r="C265" i="14"/>
  <c r="B265" i="14"/>
  <c r="D265" i="14"/>
  <c r="A266" i="14" a="1"/>
  <c r="A266" i="14" s="1"/>
  <c r="D266" i="14" l="1"/>
  <c r="F266" i="14"/>
  <c r="E266" i="14"/>
  <c r="G266" i="14"/>
  <c r="H266" i="14"/>
  <c r="C266" i="14"/>
  <c r="B266" i="14"/>
  <c r="A267" i="14" a="1"/>
  <c r="A267" i="14" s="1"/>
  <c r="C263" i="13"/>
  <c r="H263" i="13"/>
  <c r="B263" i="13"/>
  <c r="D263" i="13"/>
  <c r="G263" i="13"/>
  <c r="F263" i="13"/>
  <c r="E263" i="13"/>
  <c r="A264" i="13" a="1"/>
  <c r="A264" i="13" s="1"/>
  <c r="H267" i="14" l="1"/>
  <c r="E267" i="14"/>
  <c r="C267" i="14"/>
  <c r="G267" i="14"/>
  <c r="B267" i="14"/>
  <c r="F267" i="14"/>
  <c r="D267" i="14"/>
  <c r="A268" i="14" a="1"/>
  <c r="A268" i="14" s="1"/>
  <c r="C264" i="13"/>
  <c r="B264" i="13"/>
  <c r="F264" i="13"/>
  <c r="H264" i="13"/>
  <c r="G264" i="13"/>
  <c r="D264" i="13"/>
  <c r="E264" i="13"/>
  <c r="A265" i="13" a="1"/>
  <c r="A265" i="13" s="1"/>
  <c r="D265" i="13" l="1"/>
  <c r="E265" i="13"/>
  <c r="B265" i="13"/>
  <c r="C265" i="13"/>
  <c r="F265" i="13"/>
  <c r="H265" i="13"/>
  <c r="G265" i="13"/>
  <c r="A266" i="13" a="1"/>
  <c r="A266" i="13" s="1"/>
  <c r="B268" i="14"/>
  <c r="H268" i="14"/>
  <c r="E268" i="14"/>
  <c r="F268" i="14"/>
  <c r="C268" i="14"/>
  <c r="D268" i="14"/>
  <c r="G268" i="14"/>
  <c r="A269" i="14" a="1"/>
  <c r="A269" i="14" s="1"/>
  <c r="F269" i="14" l="1"/>
  <c r="E269" i="14"/>
  <c r="C269" i="14"/>
  <c r="H269" i="14"/>
  <c r="G269" i="14"/>
  <c r="B269" i="14"/>
  <c r="D269" i="14"/>
  <c r="A270" i="14" a="1"/>
  <c r="A270" i="14" s="1"/>
  <c r="B266" i="13"/>
  <c r="E266" i="13"/>
  <c r="C266" i="13"/>
  <c r="F266" i="13"/>
  <c r="D266" i="13"/>
  <c r="G266" i="13"/>
  <c r="H266" i="13"/>
  <c r="A267" i="13" a="1"/>
  <c r="A267" i="13" s="1"/>
  <c r="F267" i="13" l="1"/>
  <c r="D267" i="13"/>
  <c r="H267" i="13"/>
  <c r="C267" i="13"/>
  <c r="B267" i="13"/>
  <c r="E267" i="13"/>
  <c r="G267" i="13"/>
  <c r="A268" i="13" a="1"/>
  <c r="A268" i="13" s="1"/>
  <c r="C270" i="14"/>
  <c r="D270" i="14"/>
  <c r="H270" i="14"/>
  <c r="E270" i="14"/>
  <c r="G270" i="14"/>
  <c r="F270" i="14"/>
  <c r="B270" i="14"/>
  <c r="A271" i="14" a="1"/>
  <c r="A271" i="14" s="1"/>
  <c r="F271" i="14" l="1"/>
  <c r="E271" i="14"/>
  <c r="B271" i="14"/>
  <c r="H271" i="14"/>
  <c r="D271" i="14"/>
  <c r="G271" i="14"/>
  <c r="C271" i="14"/>
  <c r="A272" i="14" a="1"/>
  <c r="A272" i="14" s="1"/>
  <c r="D268" i="13"/>
  <c r="H268" i="13"/>
  <c r="C268" i="13"/>
  <c r="B268" i="13"/>
  <c r="G268" i="13"/>
  <c r="F268" i="13"/>
  <c r="E268" i="13"/>
  <c r="A269" i="13" a="1"/>
  <c r="A269" i="13" s="1"/>
  <c r="B272" i="14" l="1"/>
  <c r="D272" i="14"/>
  <c r="H272" i="14"/>
  <c r="F272" i="14"/>
  <c r="E272" i="14"/>
  <c r="C272" i="14"/>
  <c r="G272" i="14"/>
  <c r="A273" i="14" a="1"/>
  <c r="A273" i="14" s="1"/>
  <c r="E269" i="13"/>
  <c r="H269" i="13"/>
  <c r="B269" i="13"/>
  <c r="G269" i="13"/>
  <c r="C269" i="13"/>
  <c r="D269" i="13"/>
  <c r="F269" i="13"/>
  <c r="A270" i="13" a="1"/>
  <c r="A270" i="13" s="1"/>
  <c r="B270" i="13" l="1"/>
  <c r="E270" i="13"/>
  <c r="C270" i="13"/>
  <c r="D270" i="13"/>
  <c r="H270" i="13"/>
  <c r="F270" i="13"/>
  <c r="G270" i="13"/>
  <c r="A271" i="13" a="1"/>
  <c r="A271" i="13" s="1"/>
  <c r="F273" i="14"/>
  <c r="E273" i="14"/>
  <c r="C273" i="14"/>
  <c r="H273" i="14"/>
  <c r="B273" i="14"/>
  <c r="D273" i="14"/>
  <c r="G273" i="14"/>
  <c r="A274" i="14" a="1"/>
  <c r="A274" i="14" s="1"/>
  <c r="H271" i="13" l="1"/>
  <c r="B271" i="13"/>
  <c r="G271" i="13"/>
  <c r="C271" i="13"/>
  <c r="D271" i="13"/>
  <c r="F271" i="13"/>
  <c r="E271" i="13"/>
  <c r="A272" i="13" a="1"/>
  <c r="A272" i="13" s="1"/>
  <c r="C274" i="14"/>
  <c r="D274" i="14"/>
  <c r="F274" i="14"/>
  <c r="E274" i="14"/>
  <c r="H274" i="14"/>
  <c r="G274" i="14"/>
  <c r="B274" i="14"/>
  <c r="A275" i="14" a="1"/>
  <c r="A275" i="14" s="1"/>
  <c r="F275" i="14" l="1"/>
  <c r="E275" i="14"/>
  <c r="B275" i="14"/>
  <c r="H275" i="14"/>
  <c r="G275" i="14"/>
  <c r="D275" i="14"/>
  <c r="C275" i="14"/>
  <c r="A276" i="14" a="1"/>
  <c r="A276" i="14" s="1"/>
  <c r="D272" i="13"/>
  <c r="E272" i="13"/>
  <c r="B272" i="13"/>
  <c r="C272" i="13"/>
  <c r="F272" i="13"/>
  <c r="G272" i="13"/>
  <c r="H272" i="13"/>
  <c r="A273" i="13" a="1"/>
  <c r="A273" i="13" s="1"/>
  <c r="E273" i="13" l="1"/>
  <c r="C273" i="13"/>
  <c r="G273" i="13"/>
  <c r="D273" i="13"/>
  <c r="B273" i="13"/>
  <c r="F273" i="13"/>
  <c r="H273" i="13"/>
  <c r="A274" i="13" a="1"/>
  <c r="A274" i="13" s="1"/>
  <c r="B276" i="14"/>
  <c r="C276" i="14"/>
  <c r="H276" i="14"/>
  <c r="E276" i="14"/>
  <c r="F276" i="14"/>
  <c r="G276" i="14"/>
  <c r="D276" i="14"/>
  <c r="A277" i="14" a="1"/>
  <c r="A277" i="14" s="1"/>
  <c r="G277" i="14" l="1"/>
  <c r="E277" i="14"/>
  <c r="D277" i="14"/>
  <c r="F277" i="14"/>
  <c r="H277" i="14"/>
  <c r="C277" i="14"/>
  <c r="B277" i="14"/>
  <c r="A278" i="14" a="1"/>
  <c r="A278" i="14" s="1"/>
  <c r="C274" i="13"/>
  <c r="G274" i="13"/>
  <c r="B274" i="13"/>
  <c r="D274" i="13"/>
  <c r="F274" i="13"/>
  <c r="E274" i="13"/>
  <c r="H274" i="13"/>
  <c r="A275" i="13" a="1"/>
  <c r="A275" i="13" s="1"/>
  <c r="C278" i="14" l="1"/>
  <c r="D278" i="14"/>
  <c r="G278" i="14"/>
  <c r="E278" i="14"/>
  <c r="F278" i="14"/>
  <c r="H278" i="14"/>
  <c r="B278" i="14"/>
  <c r="A279" i="14" a="1"/>
  <c r="A279" i="14" s="1"/>
  <c r="G275" i="13"/>
  <c r="H275" i="13"/>
  <c r="C275" i="13"/>
  <c r="D275" i="13"/>
  <c r="F275" i="13"/>
  <c r="E275" i="13"/>
  <c r="B275" i="13"/>
  <c r="A276" i="13" a="1"/>
  <c r="A276" i="13" s="1"/>
  <c r="D276" i="13" l="1"/>
  <c r="H276" i="13"/>
  <c r="C276" i="13"/>
  <c r="B276" i="13"/>
  <c r="F276" i="13"/>
  <c r="G276" i="13"/>
  <c r="E276" i="13"/>
  <c r="A277" i="13" a="1"/>
  <c r="A277" i="13" s="1"/>
  <c r="F279" i="14"/>
  <c r="E279" i="14"/>
  <c r="D279" i="14"/>
  <c r="G279" i="14"/>
  <c r="H279" i="14"/>
  <c r="C279" i="14"/>
  <c r="B279" i="14"/>
  <c r="A280" i="14" a="1"/>
  <c r="A280" i="14" s="1"/>
  <c r="H277" i="13" l="1"/>
  <c r="E277" i="13"/>
  <c r="B277" i="13"/>
  <c r="G277" i="13"/>
  <c r="D277" i="13"/>
  <c r="C277" i="13"/>
  <c r="F277" i="13"/>
  <c r="A278" i="13" a="1"/>
  <c r="A278" i="13" s="1"/>
  <c r="B280" i="14"/>
  <c r="C280" i="14"/>
  <c r="H280" i="14"/>
  <c r="E280" i="14"/>
  <c r="G280" i="14"/>
  <c r="F280" i="14"/>
  <c r="D280" i="14"/>
  <c r="A281" i="14" a="1"/>
  <c r="A281" i="14" s="1"/>
  <c r="D278" i="13" l="1"/>
  <c r="E278" i="13"/>
  <c r="C278" i="13"/>
  <c r="B278" i="13"/>
  <c r="F278" i="13"/>
  <c r="H278" i="13"/>
  <c r="G278" i="13"/>
  <c r="A279" i="13" a="1"/>
  <c r="A279" i="13" s="1"/>
  <c r="F281" i="14"/>
  <c r="E281" i="14"/>
  <c r="B281" i="14"/>
  <c r="G281" i="14"/>
  <c r="H281" i="14"/>
  <c r="D281" i="14"/>
  <c r="C281" i="14"/>
  <c r="A282" i="14" a="1"/>
  <c r="A282" i="14" s="1"/>
  <c r="E279" i="13" l="1"/>
  <c r="H279" i="13"/>
  <c r="D279" i="13"/>
  <c r="G279" i="13"/>
  <c r="B279" i="13"/>
  <c r="C279" i="13"/>
  <c r="F279" i="13"/>
  <c r="A280" i="13" a="1"/>
  <c r="A280" i="13" s="1"/>
  <c r="B282" i="14"/>
  <c r="D282" i="14"/>
  <c r="F282" i="14"/>
  <c r="E282" i="14"/>
  <c r="H282" i="14"/>
  <c r="G282" i="14"/>
  <c r="C282" i="14"/>
  <c r="A283" i="14" a="1"/>
  <c r="A283" i="14" s="1"/>
  <c r="F283" i="14" l="1"/>
  <c r="E283" i="14"/>
  <c r="D283" i="14"/>
  <c r="H283" i="14"/>
  <c r="G283" i="14"/>
  <c r="C283" i="14"/>
  <c r="B283" i="14"/>
  <c r="A284" i="14" a="1"/>
  <c r="A284" i="14" s="1"/>
  <c r="B280" i="13"/>
  <c r="G280" i="13"/>
  <c r="C280" i="13"/>
  <c r="D280" i="13"/>
  <c r="F280" i="13"/>
  <c r="H280" i="13"/>
  <c r="E280" i="13"/>
  <c r="A281" i="13" a="1"/>
  <c r="A281" i="13" s="1"/>
  <c r="E281" i="13" l="1"/>
  <c r="G281" i="13"/>
  <c r="D281" i="13"/>
  <c r="H281" i="13"/>
  <c r="B281" i="13"/>
  <c r="C281" i="13"/>
  <c r="F281" i="13"/>
  <c r="A282" i="13" a="1"/>
  <c r="A282" i="13" s="1"/>
  <c r="C284" i="14"/>
  <c r="D284" i="14"/>
  <c r="H284" i="14"/>
  <c r="E284" i="14"/>
  <c r="F284" i="14"/>
  <c r="G284" i="14"/>
  <c r="B284" i="14"/>
  <c r="A285" i="14" a="1"/>
  <c r="A285" i="14" s="1"/>
  <c r="H285" i="14" l="1"/>
  <c r="E285" i="14"/>
  <c r="B285" i="14"/>
  <c r="F285" i="14"/>
  <c r="D285" i="14"/>
  <c r="G285" i="14"/>
  <c r="C285" i="14"/>
  <c r="A286" i="14" a="1"/>
  <c r="A286" i="14" s="1"/>
  <c r="C282" i="13"/>
  <c r="H282" i="13"/>
  <c r="B282" i="13"/>
  <c r="D282" i="13"/>
  <c r="F282" i="13"/>
  <c r="E282" i="13"/>
  <c r="G282" i="13"/>
  <c r="A283" i="13" a="1"/>
  <c r="A283" i="13" s="1"/>
  <c r="G283" i="13" l="1"/>
  <c r="E283" i="13"/>
  <c r="B283" i="13"/>
  <c r="H283" i="13"/>
  <c r="C283" i="13"/>
  <c r="D283" i="13"/>
  <c r="F283" i="13"/>
  <c r="A284" i="13" a="1"/>
  <c r="A284" i="13" s="1"/>
  <c r="B286" i="14"/>
  <c r="C286" i="14"/>
  <c r="F286" i="14"/>
  <c r="E286" i="14"/>
  <c r="G286" i="14"/>
  <c r="H286" i="14"/>
  <c r="D286" i="14"/>
  <c r="A287" i="14" a="1"/>
  <c r="A287" i="14" s="1"/>
  <c r="C284" i="13" l="1"/>
  <c r="H284" i="13"/>
  <c r="D284" i="13"/>
  <c r="B284" i="13"/>
  <c r="F284" i="13"/>
  <c r="G284" i="13"/>
  <c r="E284" i="13"/>
  <c r="A285" i="13" a="1"/>
  <c r="A285" i="13" s="1"/>
  <c r="F287" i="14"/>
  <c r="E287" i="14"/>
  <c r="B287" i="14"/>
  <c r="H287" i="14"/>
  <c r="G287" i="14"/>
  <c r="D287" i="14"/>
  <c r="C287" i="14"/>
  <c r="A288" i="14" a="1"/>
  <c r="A288" i="14" s="1"/>
  <c r="B288" i="14" l="1"/>
  <c r="C288" i="14"/>
  <c r="H288" i="14"/>
  <c r="E288" i="14"/>
  <c r="F288" i="14"/>
  <c r="G288" i="14"/>
  <c r="D288" i="14"/>
  <c r="A289" i="14" a="1"/>
  <c r="A289" i="14" s="1"/>
  <c r="H285" i="13"/>
  <c r="G285" i="13"/>
  <c r="B285" i="13"/>
  <c r="E285" i="13"/>
  <c r="D285" i="13"/>
  <c r="C285" i="13"/>
  <c r="F285" i="13"/>
  <c r="A286" i="13" a="1"/>
  <c r="A286" i="13" s="1"/>
  <c r="F289" i="14" l="1"/>
  <c r="E289" i="14"/>
  <c r="B289" i="14"/>
  <c r="C289" i="14"/>
  <c r="G289" i="14"/>
  <c r="D289" i="14"/>
  <c r="H289" i="14"/>
  <c r="A290" i="14" a="1"/>
  <c r="A290" i="14" s="1"/>
  <c r="D286" i="13"/>
  <c r="H286" i="13"/>
  <c r="C286" i="13"/>
  <c r="B286" i="13"/>
  <c r="F286" i="13"/>
  <c r="E286" i="13"/>
  <c r="G286" i="13"/>
  <c r="A287" i="13" a="1"/>
  <c r="A287" i="13" s="1"/>
  <c r="C290" i="14" l="1"/>
  <c r="B290" i="14"/>
  <c r="H290" i="14"/>
  <c r="E290" i="14"/>
  <c r="D290" i="14"/>
  <c r="G290" i="14"/>
  <c r="F290" i="14"/>
  <c r="A291" i="14" a="1"/>
  <c r="A291" i="14" s="1"/>
  <c r="H287" i="13"/>
  <c r="E287" i="13"/>
  <c r="B287" i="13"/>
  <c r="G287" i="13"/>
  <c r="C287" i="13"/>
  <c r="D287" i="13"/>
  <c r="F287" i="13"/>
  <c r="A288" i="13" a="1"/>
  <c r="A288" i="13" s="1"/>
  <c r="G291" i="14" l="1"/>
  <c r="E291" i="14"/>
  <c r="F291" i="14"/>
  <c r="H291" i="14"/>
  <c r="B291" i="14"/>
  <c r="C291" i="14"/>
  <c r="D291" i="14"/>
  <c r="A292" i="14" a="1"/>
  <c r="A292" i="14" s="1"/>
  <c r="C288" i="13"/>
  <c r="E288" i="13"/>
  <c r="D288" i="13"/>
  <c r="B288" i="13"/>
  <c r="F288" i="13"/>
  <c r="G288" i="13"/>
  <c r="H288" i="13"/>
  <c r="A289" i="13" a="1"/>
  <c r="A289" i="13" s="1"/>
  <c r="H292" i="14" l="1"/>
  <c r="B292" i="14"/>
  <c r="G292" i="14"/>
  <c r="E292" i="14"/>
  <c r="C292" i="14"/>
  <c r="F292" i="14"/>
  <c r="D292" i="14"/>
  <c r="A293" i="14" a="1"/>
  <c r="A293" i="14" s="1"/>
  <c r="H289" i="13"/>
  <c r="G289" i="13"/>
  <c r="B289" i="13"/>
  <c r="E289" i="13"/>
  <c r="D289" i="13"/>
  <c r="C289" i="13"/>
  <c r="F289" i="13"/>
  <c r="A290" i="13" a="1"/>
  <c r="A290" i="13" s="1"/>
  <c r="B290" i="13" l="1"/>
  <c r="E290" i="13"/>
  <c r="D290" i="13"/>
  <c r="C290" i="13"/>
  <c r="F290" i="13"/>
  <c r="G290" i="13"/>
  <c r="H290" i="13"/>
  <c r="A291" i="13" a="1"/>
  <c r="A291" i="13" s="1"/>
  <c r="H293" i="14"/>
  <c r="E293" i="14"/>
  <c r="G293" i="14"/>
  <c r="F293" i="14"/>
  <c r="B293" i="14"/>
  <c r="C293" i="14"/>
  <c r="D293" i="14"/>
  <c r="A294" i="14" a="1"/>
  <c r="A294" i="14" s="1"/>
  <c r="C294" i="14" l="1"/>
  <c r="D294" i="14"/>
  <c r="G294" i="14"/>
  <c r="E294" i="14"/>
  <c r="B294" i="14"/>
  <c r="H294" i="14"/>
  <c r="F294" i="14"/>
  <c r="A295" i="14" a="1"/>
  <c r="A295" i="14" s="1"/>
  <c r="G291" i="13"/>
  <c r="H291" i="13"/>
  <c r="D291" i="13"/>
  <c r="E291" i="13"/>
  <c r="C291" i="13"/>
  <c r="B291" i="13"/>
  <c r="F291" i="13"/>
  <c r="A292" i="13" a="1"/>
  <c r="A292" i="13" s="1"/>
  <c r="C292" i="13" l="1"/>
  <c r="H292" i="13"/>
  <c r="D292" i="13"/>
  <c r="B292" i="13"/>
  <c r="F292" i="13"/>
  <c r="G292" i="13"/>
  <c r="E292" i="13"/>
  <c r="A293" i="13" a="1"/>
  <c r="A293" i="13" s="1"/>
  <c r="H295" i="14"/>
  <c r="E295" i="14"/>
  <c r="G295" i="14"/>
  <c r="F295" i="14"/>
  <c r="C295" i="14"/>
  <c r="D295" i="14"/>
  <c r="B295" i="14"/>
  <c r="A296" i="14" a="1"/>
  <c r="A296" i="14" s="1"/>
  <c r="E293" i="13" l="1"/>
  <c r="G293" i="13"/>
  <c r="C293" i="13"/>
  <c r="H293" i="13"/>
  <c r="D293" i="13"/>
  <c r="B293" i="13"/>
  <c r="F293" i="13"/>
  <c r="A294" i="13" a="1"/>
  <c r="A294" i="13" s="1"/>
  <c r="D296" i="14"/>
  <c r="C296" i="14"/>
  <c r="H296" i="14"/>
  <c r="E296" i="14"/>
  <c r="B296" i="14"/>
  <c r="F296" i="14"/>
  <c r="G296" i="14"/>
  <c r="A297" i="14" a="1"/>
  <c r="A297" i="14" s="1"/>
  <c r="B294" i="13" l="1"/>
  <c r="E294" i="13"/>
  <c r="D294" i="13"/>
  <c r="C294" i="13"/>
  <c r="F294" i="13"/>
  <c r="H294" i="13"/>
  <c r="G294" i="13"/>
  <c r="A295" i="13" a="1"/>
  <c r="A295" i="13" s="1"/>
  <c r="G297" i="14"/>
  <c r="E297" i="14"/>
  <c r="F297" i="14"/>
  <c r="H297" i="14"/>
  <c r="D297" i="14"/>
  <c r="B297" i="14"/>
  <c r="C297" i="14"/>
  <c r="A298" i="14" a="1"/>
  <c r="A298" i="14" s="1"/>
  <c r="B298" i="14" l="1"/>
  <c r="C298" i="14"/>
  <c r="F298" i="14"/>
  <c r="E298" i="14"/>
  <c r="D298" i="14"/>
  <c r="H298" i="14"/>
  <c r="G298" i="14"/>
  <c r="A299" i="14" a="1"/>
  <c r="A299" i="14" s="1"/>
  <c r="H295" i="13"/>
  <c r="E295" i="13"/>
  <c r="D295" i="13"/>
  <c r="G295" i="13"/>
  <c r="B295" i="13"/>
  <c r="C295" i="13"/>
  <c r="F295" i="13"/>
  <c r="A296" i="13" a="1"/>
  <c r="A296" i="13" s="1"/>
  <c r="F299" i="14" l="1"/>
  <c r="E299" i="14"/>
  <c r="D299" i="14"/>
  <c r="G299" i="14"/>
  <c r="C299" i="14"/>
  <c r="H299" i="14"/>
  <c r="B299" i="14"/>
  <c r="A300" i="14" a="1"/>
  <c r="A300" i="14" s="1"/>
  <c r="B296" i="13"/>
  <c r="H296" i="13"/>
  <c r="C296" i="13"/>
  <c r="D296" i="13"/>
  <c r="F296" i="13"/>
  <c r="E296" i="13"/>
  <c r="G296" i="13"/>
  <c r="A297" i="13" a="1"/>
  <c r="A297" i="13" s="1"/>
  <c r="H300" i="14" l="1"/>
  <c r="C300" i="14"/>
  <c r="F300" i="14"/>
  <c r="E300" i="14"/>
  <c r="D300" i="14"/>
  <c r="G300" i="14"/>
  <c r="B300" i="14"/>
  <c r="A301" i="14" a="1"/>
  <c r="A301" i="14" s="1"/>
  <c r="E297" i="13"/>
  <c r="H297" i="13"/>
  <c r="C297" i="13"/>
  <c r="G297" i="13"/>
  <c r="D297" i="13"/>
  <c r="B297" i="13"/>
  <c r="F297" i="13"/>
  <c r="A298" i="13" a="1"/>
  <c r="A298" i="13" s="1"/>
  <c r="B298" i="13" l="1"/>
  <c r="G298" i="13"/>
  <c r="D298" i="13"/>
  <c r="C298" i="13"/>
  <c r="F298" i="13"/>
  <c r="E298" i="13"/>
  <c r="H298" i="13"/>
  <c r="A299" i="13" a="1"/>
  <c r="A299" i="13" s="1"/>
  <c r="H301" i="14"/>
  <c r="E301" i="14"/>
  <c r="G301" i="14"/>
  <c r="F301" i="14"/>
  <c r="B301" i="14"/>
  <c r="D301" i="14"/>
  <c r="C301" i="14"/>
  <c r="A302" i="14" a="1"/>
  <c r="A302" i="14" s="1"/>
  <c r="B302" i="14" l="1"/>
  <c r="D302" i="14"/>
  <c r="F302" i="14"/>
  <c r="E302" i="14"/>
  <c r="H302" i="14"/>
  <c r="G302" i="14"/>
  <c r="C302" i="14"/>
  <c r="A303" i="14" a="1"/>
  <c r="A303" i="14" s="1"/>
  <c r="E299" i="13"/>
  <c r="G299" i="13"/>
  <c r="D299" i="13"/>
  <c r="H299" i="13"/>
  <c r="B299" i="13"/>
  <c r="C299" i="13"/>
  <c r="F299" i="13"/>
  <c r="A300" i="13" a="1"/>
  <c r="A300" i="13" s="1"/>
  <c r="B300" i="13" l="1"/>
  <c r="H300" i="13"/>
  <c r="D300" i="13"/>
  <c r="C300" i="13"/>
  <c r="F300" i="13"/>
  <c r="E300" i="13"/>
  <c r="G300" i="13"/>
  <c r="A301" i="13" a="1"/>
  <c r="A301" i="13" s="1"/>
  <c r="F303" i="14"/>
  <c r="E303" i="14"/>
  <c r="H303" i="14"/>
  <c r="C303" i="14"/>
  <c r="G303" i="14"/>
  <c r="B303" i="14"/>
  <c r="D303" i="14"/>
  <c r="E301" i="13" l="1"/>
  <c r="G301" i="13"/>
  <c r="B301" i="13"/>
  <c r="H301" i="13"/>
  <c r="D301" i="13"/>
  <c r="C301" i="13"/>
  <c r="F301" i="13"/>
  <c r="A302" i="13" a="1"/>
  <c r="A302" i="13" s="1"/>
  <c r="C302" i="13" l="1"/>
  <c r="H302" i="13"/>
  <c r="B302" i="13"/>
  <c r="D302" i="13"/>
  <c r="F302" i="13"/>
  <c r="G302" i="13"/>
  <c r="E302" i="13"/>
  <c r="A303" i="13" a="1"/>
  <c r="A303" i="13" s="1"/>
  <c r="E303" i="13" l="1"/>
  <c r="G303" i="13"/>
  <c r="C303" i="13"/>
  <c r="H303" i="13"/>
  <c r="B303" i="13"/>
  <c r="D303" i="13"/>
  <c r="F303" i="13"/>
  <c r="A304" i="13" a="1"/>
  <c r="A304" i="13" s="1"/>
  <c r="D304" i="13" l="1"/>
  <c r="E304" i="13"/>
  <c r="C304" i="13"/>
  <c r="B304" i="13"/>
  <c r="F304" i="13"/>
  <c r="H304" i="13"/>
  <c r="G304" i="13"/>
  <c r="A305" i="13" a="1"/>
  <c r="A305" i="13" s="1"/>
  <c r="H305" i="13" l="1"/>
  <c r="D305" i="13"/>
  <c r="E305" i="13"/>
  <c r="C305" i="13"/>
  <c r="B305" i="13"/>
  <c r="G305" i="13"/>
  <c r="F305" i="13"/>
  <c r="A306" i="13" a="1"/>
  <c r="A306" i="13" s="1"/>
  <c r="D306" i="13" l="1"/>
  <c r="F306" i="13"/>
  <c r="B306" i="13"/>
  <c r="C306" i="13"/>
  <c r="H306" i="13"/>
  <c r="G306" i="13"/>
  <c r="E306" i="13"/>
  <c r="A307" i="13" a="1"/>
  <c r="A307" i="13" s="1"/>
  <c r="C307" i="13" l="1"/>
  <c r="F307" i="13"/>
  <c r="B307" i="13"/>
  <c r="D307" i="13"/>
  <c r="E307" i="13"/>
  <c r="H307" i="13"/>
  <c r="G307" i="13"/>
  <c r="A308" i="13" a="1"/>
  <c r="A308" i="13" s="1"/>
  <c r="B308" i="13" l="1"/>
  <c r="E308" i="13"/>
  <c r="C308" i="13"/>
  <c r="D308" i="13"/>
  <c r="F308" i="13"/>
  <c r="G308" i="13"/>
  <c r="H308" i="13"/>
  <c r="A309" i="13" a="1"/>
  <c r="A309" i="13" s="1"/>
  <c r="D309" i="13" l="1"/>
  <c r="H309" i="13"/>
  <c r="C309" i="13"/>
  <c r="B309" i="13"/>
  <c r="F309" i="13"/>
  <c r="E309" i="13"/>
  <c r="G309" i="13"/>
  <c r="A310" i="13" a="1"/>
  <c r="A310" i="13" s="1"/>
  <c r="B310" i="13" l="1"/>
  <c r="H310" i="13"/>
  <c r="D310" i="13"/>
  <c r="C310" i="13"/>
  <c r="F310" i="13"/>
  <c r="E310" i="13"/>
  <c r="G310" i="13"/>
  <c r="A311" i="13" a="1"/>
  <c r="A311" i="13" s="1"/>
  <c r="B311" i="13" l="1"/>
  <c r="E311" i="13"/>
  <c r="C311" i="13"/>
  <c r="D311" i="13"/>
  <c r="F311" i="13"/>
  <c r="G311" i="13"/>
  <c r="H311" i="13"/>
  <c r="A312" i="13" a="1"/>
  <c r="A312" i="13" s="1"/>
  <c r="B312" i="13" l="1"/>
  <c r="E312" i="13"/>
  <c r="C312" i="13"/>
  <c r="D312" i="13"/>
  <c r="F312" i="13"/>
  <c r="H312" i="13"/>
  <c r="G312" i="13"/>
  <c r="A313" i="13" a="1"/>
  <c r="A313" i="13" s="1"/>
  <c r="C313" i="13" l="1"/>
  <c r="E313" i="13"/>
  <c r="B313" i="13"/>
  <c r="D313" i="13"/>
  <c r="F313" i="13"/>
  <c r="G313" i="13"/>
  <c r="H313" i="13"/>
  <c r="A314" i="13" a="1"/>
  <c r="A314" i="13" s="1"/>
  <c r="B314" i="13" l="1"/>
  <c r="E314" i="13"/>
  <c r="C314" i="13"/>
  <c r="D314" i="13"/>
  <c r="F314" i="13"/>
  <c r="H314" i="13"/>
  <c r="G314" i="13"/>
  <c r="A315" i="13" a="1"/>
  <c r="A315" i="13" s="1"/>
  <c r="C315" i="13" l="1"/>
  <c r="H315" i="13"/>
  <c r="B315" i="13"/>
  <c r="D315" i="13"/>
  <c r="F315" i="13"/>
  <c r="E315" i="13"/>
  <c r="G315" i="13"/>
  <c r="A316" i="13" a="1"/>
  <c r="A316" i="13" s="1"/>
  <c r="C316" i="13" l="1"/>
  <c r="H316" i="13"/>
  <c r="B316" i="13"/>
  <c r="D316" i="13"/>
  <c r="F316" i="13"/>
  <c r="E316" i="13"/>
  <c r="G316" i="13"/>
  <c r="A317" i="13" a="1"/>
  <c r="A317" i="13" s="1"/>
  <c r="B317" i="13" l="1"/>
  <c r="E317" i="13"/>
  <c r="C317" i="13"/>
  <c r="D317" i="13"/>
  <c r="F317" i="13"/>
  <c r="H317" i="13"/>
  <c r="G317" i="13"/>
  <c r="A318" i="13" a="1"/>
  <c r="A318" i="13" s="1"/>
  <c r="B318" i="13" l="1"/>
  <c r="F318" i="13"/>
  <c r="C318" i="13"/>
  <c r="D318" i="13"/>
  <c r="G318" i="13"/>
  <c r="H318" i="13"/>
  <c r="E318" i="13"/>
  <c r="A319" i="13" a="1"/>
  <c r="A319" i="13" s="1"/>
  <c r="B319" i="13" l="1"/>
  <c r="F319" i="13"/>
  <c r="C319" i="13"/>
  <c r="D319" i="13"/>
  <c r="G319" i="13"/>
  <c r="H319" i="13"/>
  <c r="E319" i="13"/>
  <c r="A320" i="13" a="1"/>
  <c r="A320" i="13" s="1"/>
  <c r="B320" i="13" l="1"/>
  <c r="F320" i="13"/>
  <c r="D320" i="13"/>
  <c r="C320" i="13"/>
  <c r="G320" i="13"/>
  <c r="H320" i="13"/>
  <c r="E320" i="13"/>
  <c r="A321" i="13" a="1"/>
  <c r="A321" i="13" s="1"/>
  <c r="B321" i="13" l="1"/>
  <c r="F321" i="13"/>
  <c r="C321" i="13"/>
  <c r="D321" i="13"/>
  <c r="G321" i="13"/>
  <c r="E321" i="13"/>
  <c r="H321" i="13"/>
</calcChain>
</file>

<file path=xl/sharedStrings.xml><?xml version="1.0" encoding="utf-8"?>
<sst xmlns="http://schemas.openxmlformats.org/spreadsheetml/2006/main" count="6773" uniqueCount="2319">
  <si>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</si>
  <si>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</si>
  <si>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</si>
  <si>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</si>
  <si>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</si>
  <si>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</si>
  <si>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</si>
  <si>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</si>
  <si>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</si>
  <si>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</si>
  <si>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</si>
  <si>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</si>
  <si>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</si>
  <si>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</si>
  <si>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</si>
  <si>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</si>
  <si>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</si>
  <si>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</si>
  <si>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</si>
  <si>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</si>
  <si>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</si>
  <si>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</si>
  <si>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</si>
  <si>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</si>
  <si>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</si>
  <si>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</si>
  <si>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</si>
  <si>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</si>
  <si>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</si>
  <si>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</si>
  <si>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</si>
  <si>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</si>
  <si>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</si>
  <si>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</si>
  <si>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</si>
  <si>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</si>
  <si>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</si>
  <si>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</si>
  <si>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</si>
  <si>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</si>
  <si>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</si>
  <si>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</si>
  <si>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</si>
  <si>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</si>
  <si>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</si>
  <si>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</si>
  <si>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</si>
  <si>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</si>
  <si>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</si>
  <si>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</si>
  <si>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</si>
  <si>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</si>
  <si>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</si>
  <si>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</si>
  <si>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</si>
  <si>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</si>
  <si>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</si>
  <si>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</si>
  <si>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</si>
  <si>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</si>
  <si>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</si>
  <si>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</si>
  <si>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</si>
  <si>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</si>
  <si>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</si>
  <si>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</si>
  <si>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</si>
  <si>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</si>
  <si>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</si>
  <si>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</si>
  <si>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</si>
  <si>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</si>
  <si>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</si>
  <si>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</si>
  <si>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</si>
  <si>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</si>
  <si>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</si>
  <si>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</si>
  <si>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</si>
  <si>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</si>
  <si>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</si>
  <si>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</si>
  <si>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</si>
  <si>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</si>
  <si>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</si>
  <si>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</si>
  <si>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</si>
  <si>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</si>
  <si>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</si>
  <si>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</si>
  <si>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</si>
  <si>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</si>
  <si>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</si>
  <si>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</si>
  <si>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</si>
  <si>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</si>
  <si>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</si>
  <si>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</si>
  <si>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</si>
  <si>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</si>
  <si>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</si>
  <si>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</si>
  <si>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</si>
  <si>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</si>
  <si>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</si>
  <si>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</si>
  <si>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</si>
  <si>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</si>
  <si>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</si>
  <si>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</si>
  <si>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</si>
  <si>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</si>
  <si>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</si>
  <si>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</si>
  <si>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</si>
  <si>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</si>
  <si>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</si>
  <si>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</si>
  <si>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</si>
  <si>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</si>
  <si>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</si>
  <si>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</si>
  <si>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</si>
  <si>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</si>
  <si>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</si>
  <si>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</si>
  <si>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</si>
  <si>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</si>
  <si>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</si>
  <si>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</si>
  <si>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</si>
  <si>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</si>
  <si>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</si>
  <si>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</si>
  <si>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</si>
  <si>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</si>
  <si>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</si>
  <si>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</si>
  <si>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</si>
  <si>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</si>
  <si>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</si>
  <si>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</si>
  <si>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</si>
  <si>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</si>
  <si>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</si>
  <si>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</si>
  <si>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</si>
  <si>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</si>
  <si>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</si>
  <si>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</si>
  <si>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</si>
  <si>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</si>
  <si>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</si>
  <si>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</si>
  <si>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</si>
  <si>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</si>
  <si>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</si>
  <si>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</si>
  <si>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</si>
  <si>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</si>
  <si>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</si>
  <si>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</si>
  <si>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</si>
  <si>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</si>
  <si>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</si>
  <si>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</si>
  <si>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</si>
  <si>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</si>
  <si>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</si>
  <si>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</si>
  <si>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</si>
  <si>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</si>
  <si>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</si>
  <si>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</si>
  <si>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</si>
  <si>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</si>
  <si>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</si>
  <si>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</si>
  <si>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</si>
  <si>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</si>
  <si>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</si>
  <si>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</si>
  <si>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</si>
  <si>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</si>
  <si>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</si>
  <si>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</si>
  <si>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</si>
  <si>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</si>
  <si>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</si>
  <si>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</si>
  <si>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</si>
  <si>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</si>
  <si>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</si>
  <si>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</si>
  <si>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</si>
  <si>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</si>
  <si>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</si>
  <si>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</si>
  <si>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</si>
  <si>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</si>
  <si>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</si>
  <si>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</si>
  <si>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</si>
  <si>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</si>
  <si>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</si>
  <si>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</si>
  <si>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</si>
  <si>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</si>
  <si>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</si>
  <si>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</si>
  <si>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</si>
  <si>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</si>
  <si>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</si>
  <si>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</si>
  <si>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</si>
  <si>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</si>
  <si>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</si>
  <si>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</si>
  <si>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</si>
  <si>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</si>
  <si>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</si>
  <si>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</si>
  <si>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</si>
  <si>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</si>
  <si>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</si>
  <si>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</si>
  <si>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</si>
  <si>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</si>
  <si>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</si>
  <si>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</si>
  <si>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</si>
  <si>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</si>
  <si>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</si>
  <si>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</si>
  <si>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</si>
  <si>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</si>
  <si>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</si>
  <si>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</si>
  <si>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</si>
  <si>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</si>
  <si>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</si>
  <si>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</si>
  <si>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</si>
  <si>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</si>
  <si>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</si>
  <si>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</si>
  <si>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</si>
  <si>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</si>
  <si>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</si>
  <si>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</si>
  <si>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</si>
  <si>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</si>
  <si>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</si>
  <si>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</si>
  <si>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</si>
  <si>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</si>
  <si>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</si>
  <si>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</si>
  <si>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</si>
  <si>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</si>
  <si>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</si>
  <si>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</si>
  <si>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</si>
  <si>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</si>
  <si>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</si>
  <si>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</si>
  <si>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</si>
  <si>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</si>
  <si>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</si>
  <si>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</si>
  <si>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</si>
  <si>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</si>
  <si>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</si>
  <si>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</si>
  <si>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</si>
  <si>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</si>
  <si>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</si>
  <si>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</si>
  <si>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</si>
  <si>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</si>
  <si>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</si>
  <si>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</si>
  <si>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</si>
  <si>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</si>
  <si>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</si>
  <si>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</si>
  <si>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</si>
  <si>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</si>
  <si>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</si>
  <si>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</si>
  <si>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</si>
  <si>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</si>
  <si>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</si>
  <si>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</si>
  <si>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</si>
  <si>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</si>
  <si>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</si>
  <si>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</si>
  <si>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</si>
  <si>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</si>
  <si>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</si>
  <si>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</si>
  <si>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</si>
  <si>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</si>
  <si>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</si>
  <si>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</si>
  <si>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</si>
  <si>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</si>
  <si>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</si>
  <si>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</si>
  <si>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</si>
  <si>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</si>
  <si>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</si>
  <si>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</si>
  <si>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</si>
  <si>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</si>
  <si>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</si>
  <si>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</si>
  <si>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</si>
  <si>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</si>
  <si>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</si>
  <si>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</si>
  <si>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</si>
  <si>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</si>
  <si>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</si>
  <si>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</si>
  <si>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</si>
  <si>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</si>
  <si>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</si>
  <si>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</si>
  <si>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</si>
  <si>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</si>
  <si>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</si>
  <si>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</si>
  <si>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</si>
  <si>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</si>
  <si>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</si>
  <si>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</si>
  <si>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</si>
  <si>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</si>
  <si>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</si>
  <si>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</si>
  <si>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</si>
  <si>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</si>
  <si>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</si>
  <si>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</si>
  <si>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</si>
  <si>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</si>
  <si>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</si>
  <si>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</si>
  <si>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</si>
  <si>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</si>
  <si>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</si>
  <si>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</si>
  <si>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</si>
  <si>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</si>
  <si>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</si>
  <si>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</si>
  <si>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</si>
  <si>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</si>
  <si>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</si>
  <si>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</si>
  <si>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</si>
  <si>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</si>
  <si>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</si>
  <si>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</si>
  <si>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</si>
  <si>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</si>
  <si>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</si>
  <si>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</si>
  <si>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</si>
  <si>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</si>
  <si>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</si>
  <si>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</si>
  <si>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</si>
  <si>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</si>
  <si>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</si>
  <si>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</si>
  <si>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</si>
  <si>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</si>
  <si>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</si>
  <si>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</si>
  <si>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</si>
  <si>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</si>
  <si>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</si>
  <si>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</si>
  <si>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</si>
  <si>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</si>
  <si>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</si>
  <si>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</si>
  <si>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</si>
  <si>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</si>
  <si>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</si>
  <si>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</si>
  <si>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</si>
  <si>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</si>
  <si>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</si>
  <si>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</si>
  <si>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</si>
  <si>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</si>
  <si>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</si>
  <si>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</si>
  <si>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</si>
  <si>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</si>
  <si>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</si>
  <si>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</si>
  <si>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</si>
  <si>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</si>
  <si>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</si>
  <si>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</si>
  <si>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</si>
  <si>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</si>
  <si>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</si>
  <si>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</si>
  <si>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</si>
  <si>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</si>
  <si>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</si>
  <si>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</si>
  <si>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</si>
  <si>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</si>
  <si>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</si>
  <si>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</si>
  <si>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</si>
  <si>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</si>
  <si>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</si>
  <si>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</si>
  <si>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</si>
  <si>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</si>
  <si>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</si>
  <si>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</si>
  <si>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</si>
  <si>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</si>
  <si>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</si>
  <si>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</si>
  <si>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</si>
  <si>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</si>
  <si>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</si>
  <si>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</si>
  <si>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</si>
  <si>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</si>
  <si>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</si>
  <si>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</si>
  <si>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</si>
  <si>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</si>
  <si>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</si>
  <si>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</si>
  <si>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</si>
  <si>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</si>
  <si>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</si>
  <si>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</si>
  <si>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</si>
  <si>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</si>
  <si>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</si>
  <si>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</si>
  <si>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</si>
  <si>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</si>
  <si>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</si>
  <si>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</si>
  <si>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</si>
  <si>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</si>
  <si>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</si>
  <si>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</si>
  <si>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</si>
  <si>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</si>
  <si>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</si>
  <si>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</si>
  <si>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</si>
  <si>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</si>
  <si>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</si>
  <si>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</si>
  <si>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</si>
  <si>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</si>
  <si>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</si>
  <si>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</si>
  <si>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</si>
  <si>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</si>
  <si>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</si>
  <si>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</si>
  <si>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</si>
  <si>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</si>
  <si>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</si>
  <si>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</si>
  <si>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</si>
  <si>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</si>
  <si>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</si>
  <si>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</si>
  <si>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</si>
  <si>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</si>
  <si>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</si>
  <si>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</si>
  <si>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</si>
  <si>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</si>
  <si>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</si>
  <si>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</si>
  <si>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</si>
  <si>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</si>
  <si>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</si>
  <si>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</si>
  <si>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</si>
  <si>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</si>
  <si>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</si>
  <si>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</si>
  <si>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</si>
  <si>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</si>
  <si>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</si>
  <si>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</si>
  <si>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</si>
  <si>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</si>
  <si>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</si>
  <si>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</si>
  <si>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</si>
  <si>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</si>
  <si>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</si>
  <si>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</si>
  <si>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</si>
  <si>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</si>
  <si>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</si>
  <si>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</si>
  <si>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</si>
  <si>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</si>
  <si>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</si>
  <si>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</si>
  <si>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</si>
  <si>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</si>
  <si>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</si>
  <si>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</si>
  <si>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</si>
  <si>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</si>
  <si>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</si>
  <si>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</si>
  <si>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</si>
  <si>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</si>
  <si>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</si>
  <si>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</si>
  <si>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</si>
  <si>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</si>
  <si>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</si>
  <si>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</si>
  <si>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</si>
  <si>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</si>
  <si>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</si>
  <si>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</si>
  <si>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</si>
  <si>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</si>
  <si>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</si>
  <si>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</si>
  <si>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</si>
  <si>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</si>
  <si>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</si>
  <si>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</si>
  <si>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</si>
  <si>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</si>
  <si>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</si>
  <si>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</si>
  <si>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</si>
  <si>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</si>
  <si>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</si>
  <si>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</si>
  <si>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</si>
  <si>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</si>
  <si>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</si>
  <si>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</si>
  <si>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</si>
  <si>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</si>
  <si>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</si>
  <si>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</si>
  <si>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</si>
  <si>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</si>
  <si>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</si>
  <si>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</si>
  <si>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</si>
  <si>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</si>
  <si>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</si>
  <si>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</si>
  <si>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</si>
  <si>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</si>
  <si>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</si>
  <si>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</si>
  <si>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</si>
  <si>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</si>
  <si>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</si>
  <si>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</si>
  <si>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</si>
  <si>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</si>
  <si>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</si>
  <si>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</si>
  <si>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</si>
  <si>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</si>
  <si>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</si>
  <si>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</si>
  <si>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</si>
  <si>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</si>
  <si>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</si>
  <si>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</si>
  <si>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</si>
  <si>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</si>
  <si>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</si>
  <si>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</si>
  <si>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</si>
  <si>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</si>
  <si>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</si>
  <si>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</si>
  <si>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</si>
  <si>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</si>
  <si>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</si>
  <si>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</si>
  <si>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</si>
  <si>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</si>
  <si>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</si>
  <si>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</si>
  <si>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</si>
  <si>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</si>
  <si>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</si>
  <si>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</si>
  <si>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</si>
  <si>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</si>
  <si>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</si>
  <si>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</si>
  <si>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</si>
  <si>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</si>
  <si>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</si>
  <si>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</si>
  <si>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</si>
  <si>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</si>
  <si>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</si>
  <si>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</si>
  <si>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</si>
  <si>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</si>
  <si>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</si>
  <si>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</si>
  <si>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</si>
  <si>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</si>
  <si>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</si>
  <si>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</si>
  <si>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</si>
  <si>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</si>
  <si>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</si>
  <si>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</si>
  <si>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</si>
  <si>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</si>
  <si>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</si>
  <si>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</si>
  <si>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</si>
  <si>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</si>
  <si>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</si>
  <si>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</si>
  <si>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</si>
  <si>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</si>
  <si>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</si>
  <si>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</si>
  <si>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</si>
  <si>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</si>
  <si>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</si>
  <si>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</si>
  <si>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</si>
  <si>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</si>
  <si>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</si>
  <si>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</si>
  <si>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</si>
  <si>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</si>
  <si>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</si>
  <si>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</si>
  <si>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</si>
  <si>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</si>
  <si>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</si>
  <si>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</si>
  <si>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</si>
  <si>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</si>
  <si>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</si>
  <si>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</si>
  <si>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</si>
  <si>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</si>
  <si>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</si>
  <si>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</si>
  <si>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</si>
  <si>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</si>
  <si>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</si>
  <si>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</si>
  <si>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</si>
  <si>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</si>
  <si>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</si>
  <si>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</si>
  <si>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</si>
  <si>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</si>
  <si>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</si>
  <si>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</si>
  <si>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</si>
  <si>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</si>
  <si>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</si>
  <si>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</si>
  <si>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</si>
  <si>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</si>
  <si>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</si>
  <si>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</si>
  <si>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</si>
  <si>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</si>
  <si>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</si>
  <si>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</si>
  <si>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</si>
  <si>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</si>
  <si>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</si>
  <si>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Time Bands for Half Hourly Metered Properties</t>
  </si>
  <si>
    <t>Time Bands for Half Hourly Unmetered Properties</t>
  </si>
  <si>
    <t xml:space="preserve">Monday to Friday </t>
  </si>
  <si>
    <t>Weekends</t>
  </si>
  <si>
    <t>Peak</t>
  </si>
  <si>
    <t>Winter</t>
  </si>
  <si>
    <t>Night</t>
  </si>
  <si>
    <t>Other</t>
  </si>
  <si>
    <t>Monday to Friday 
Mar to Oct</t>
  </si>
  <si>
    <t>Monday to Friday 
Nov to Feb</t>
  </si>
  <si>
    <t>132kV connected</t>
  </si>
  <si>
    <t>132/EHV connected</t>
  </si>
  <si>
    <t>132/HV connected</t>
  </si>
  <si>
    <t>EHV connected</t>
  </si>
  <si>
    <t>High Voltage Substation</t>
  </si>
  <si>
    <t>High Voltage Network</t>
  </si>
  <si>
    <t>Low Voltage Substation</t>
  </si>
  <si>
    <t>Low Voltage Network</t>
  </si>
  <si>
    <t>Western Power Distribution (South West) plc</t>
  </si>
  <si>
    <t>00:00 - 06:30
23:30 - 24:00</t>
  </si>
  <si>
    <t>06:30 - 23:30</t>
  </si>
  <si>
    <t>16:00 - 19:00</t>
  </si>
  <si>
    <t>06:30 - 16:00</t>
  </si>
  <si>
    <t>19:00 - 23:30</t>
  </si>
  <si>
    <t>07:30 to 17:00
19:00 to 21:30</t>
  </si>
  <si>
    <t>00:00 to 07:30
21:30 to 24:00</t>
  </si>
  <si>
    <t>16:30 to 19:30</t>
  </si>
  <si>
    <t>00:00 to 16:30
19:30 to 24:00</t>
  </si>
  <si>
    <t>Monday to Friday Nov to Feb (excluding 22nd Dec to 4th Jan inclusive)</t>
  </si>
  <si>
    <t>17:00 to 19:00</t>
  </si>
  <si>
    <t>Monday to Friday Mar to Oct (plus 22nd Dec to 4th Jan inclusive)</t>
  </si>
  <si>
    <t>07:30 to 21:30</t>
  </si>
  <si>
    <t>Monday to Friday Nov to Feb 
(excluding 22nd Dec to 4th Jan inclusive)</t>
  </si>
  <si>
    <t>10, 20, 30, 40, 202, L21, L22, L23, L24</t>
  </si>
  <si>
    <t>N10, N20, N30, L50, L60, L70, L80</t>
  </si>
  <si>
    <t xml:space="preserve">1, 2, 3, 110, 203, 210, L41, L42, L43, L44 </t>
  </si>
  <si>
    <t>N12, N22, N32, L52, L62, L72, L82</t>
  </si>
  <si>
    <t>N13, N23, N33, L53, L63, L73, L83</t>
  </si>
  <si>
    <t>L02</t>
  </si>
  <si>
    <t>L03</t>
  </si>
  <si>
    <t>L04</t>
  </si>
  <si>
    <t>S02</t>
  </si>
  <si>
    <t>S03</t>
  </si>
  <si>
    <t>S04</t>
  </si>
  <si>
    <t>H02</t>
  </si>
  <si>
    <t>H03</t>
  </si>
  <si>
    <t>H04</t>
  </si>
  <si>
    <t>977, 980, 978, 979, 970</t>
  </si>
  <si>
    <t>581, 527</t>
  </si>
  <si>
    <t>91, 92</t>
  </si>
  <si>
    <t>551, 526</t>
  </si>
  <si>
    <t>93, 94</t>
  </si>
  <si>
    <t>521, 524</t>
  </si>
  <si>
    <t>95, 96</t>
  </si>
  <si>
    <t>L00, LST</t>
  </si>
  <si>
    <t>S00, SST</t>
  </si>
  <si>
    <t>H00, HST</t>
  </si>
  <si>
    <t>N14, N24, N34, L54, L64, L74, L84</t>
  </si>
  <si>
    <t>670, 671</t>
  </si>
  <si>
    <t>522, 523, 525</t>
  </si>
  <si>
    <t>95, 96, 510, 521, 524, 3, HST, H00, H02, H03, H04, N30, N32, N33, N34</t>
  </si>
  <si>
    <t>93, 94, 526, 540, 551, 2, SST, N20, N22, N23, N24, S00, S02, S03, S04</t>
  </si>
  <si>
    <t>10, 20, 30, 40, 91, 92, 110, 202, 203, 210, 251, 430, 527, 570, 581, 970, 977, 978, 979, 980, L21, L22, L23, L24, L41, L42, L43, L44, 1, LST, L00, L02, L03, L04, L50, L52, L53, L54, L60, L62, L63, L64, L70, L72, L73, L74, L80, L82, L83, L84, N10, N12, N13, N14</t>
  </si>
  <si>
    <t>TBC</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</si>
  <si>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</si>
  <si>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</si>
  <si>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</si>
  <si>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</si>
  <si>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</si>
  <si>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</si>
  <si>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</si>
  <si>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</si>
  <si>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</si>
  <si>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</si>
  <si>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</si>
  <si>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</si>
  <si>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</si>
  <si>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</si>
  <si>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</si>
  <si>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Based on consumption</t>
  </si>
  <si>
    <t>1/4/23</t>
  </si>
  <si>
    <t>Residual Charging Band</t>
  </si>
  <si>
    <t>DOCC3_MAIN1</t>
  </si>
  <si>
    <t>FILT1_MAIN1</t>
  </si>
  <si>
    <t>BRIB5</t>
  </si>
  <si>
    <t>CLOG3_MAIN1</t>
  </si>
  <si>
    <t>RYDO3_MAIN1</t>
  </si>
  <si>
    <t>WCAR3_MAIN1</t>
  </si>
  <si>
    <t>WATB3_MAIN1</t>
  </si>
  <si>
    <t>VIRI3_MAIN1</t>
  </si>
  <si>
    <t>FIDO3_MAIN1</t>
  </si>
  <si>
    <t>HLMR3_MAIN1</t>
  </si>
  <si>
    <t>ALDW3_MAIN1</t>
  </si>
  <si>
    <t>SNRG1_MAIN1</t>
  </si>
  <si>
    <t>FDNS1</t>
  </si>
  <si>
    <t>PDWL1</t>
  </si>
  <si>
    <t>NIRO3_MAIN1</t>
  </si>
  <si>
    <t>CNWF1</t>
  </si>
  <si>
    <t>OTPV3_MAIN1</t>
  </si>
  <si>
    <t>PRPT1</t>
  </si>
  <si>
    <t>VTNG3_MAIN1</t>
  </si>
  <si>
    <t>TRNW1</t>
  </si>
  <si>
    <t>ARCT3_MAIN1</t>
  </si>
  <si>
    <t>TPCS3_MAIN1</t>
  </si>
  <si>
    <t>BWRH3_MAIN1</t>
  </si>
  <si>
    <t>PRDN1_MAIN1</t>
  </si>
  <si>
    <t>STWY1_GT1</t>
  </si>
  <si>
    <t>IMRA3_MAIN1</t>
  </si>
  <si>
    <t>PYWP3_MAIN1</t>
  </si>
  <si>
    <t>GSPC3_MAIN1</t>
  </si>
  <si>
    <t>ASFM3_MAIN1</t>
  </si>
  <si>
    <t>MKBY3_MAIN1</t>
  </si>
  <si>
    <t>HRWN1_MAIN1</t>
  </si>
  <si>
    <t>HEMY5G</t>
  </si>
  <si>
    <t>ISLE5G</t>
  </si>
  <si>
    <t>PARH5G</t>
  </si>
  <si>
    <t>FORE3</t>
  </si>
  <si>
    <t>WALL3_MAIN1</t>
  </si>
  <si>
    <t>DUNX3_MAIN1</t>
  </si>
  <si>
    <t>ASLF3_MAIN1</t>
  </si>
  <si>
    <t>PYLL3_MAIN1</t>
  </si>
  <si>
    <t>OUTL3_MAIN1</t>
  </si>
  <si>
    <t>NANT3_MAIN1</t>
  </si>
  <si>
    <t>GHIL3_MAIN1</t>
  </si>
  <si>
    <t>HIBY3_MAIN1</t>
  </si>
  <si>
    <t>LIVE3_MAIN1</t>
  </si>
  <si>
    <t>CMBF3_MAIN1</t>
  </si>
  <si>
    <t>CARD3_MAIN1</t>
  </si>
  <si>
    <t>TOWF3_MAIN1</t>
  </si>
  <si>
    <t>ROOK3_MAIN1</t>
  </si>
  <si>
    <t>NOWO3_MAIN1</t>
  </si>
  <si>
    <t>CHLW3_MAIN1</t>
  </si>
  <si>
    <t>OSFA3_MAIN1</t>
  </si>
  <si>
    <t>ERLA3_MAIN1</t>
  </si>
  <si>
    <t>PAVI3_MAIN1</t>
  </si>
  <si>
    <t>PLAB3_MAIN1</t>
  </si>
  <si>
    <t>YOPA3_MAIN1</t>
  </si>
  <si>
    <t>FRAN3_MAIN1</t>
  </si>
  <si>
    <t>HURC3_MAIN1</t>
  </si>
  <si>
    <t>NANC3_MAIN1</t>
  </si>
  <si>
    <t>FITZ3_MAIN1</t>
  </si>
  <si>
    <t>PURI3_MAIN1</t>
  </si>
  <si>
    <t>TRIK3_MAIN1</t>
  </si>
  <si>
    <t>WITD3_MAIN1</t>
  </si>
  <si>
    <t>PENF3_MAIN1</t>
  </si>
  <si>
    <t>WICF3_MAIN1</t>
  </si>
  <si>
    <t>MAKR3_MAIN1</t>
  </si>
  <si>
    <t>OAKF3_MAIN1</t>
  </si>
  <si>
    <t>BATS3_MAIN1</t>
  </si>
  <si>
    <t>NEWN3_MAIN1</t>
  </si>
  <si>
    <t>BALL3_MAIN1</t>
  </si>
  <si>
    <t>PORT3_MAIN1</t>
  </si>
  <si>
    <t>LAWR3_MAIN1</t>
  </si>
  <si>
    <t>HAWK3_MAIN1</t>
  </si>
  <si>
    <t>TRER3_MAIN1</t>
  </si>
  <si>
    <t>ROSK3_MAIN1</t>
  </si>
  <si>
    <t>BYST3_MAIN1</t>
  </si>
  <si>
    <t>CATT3_MAIN1</t>
  </si>
  <si>
    <t>STDE1_MAIN1</t>
  </si>
  <si>
    <t>TMBG3_MAIN1</t>
  </si>
  <si>
    <t>HOU23_MAIN1</t>
  </si>
  <si>
    <t>REDH3_MAIN1</t>
  </si>
  <si>
    <t>AXEV3_MAIN1</t>
  </si>
  <si>
    <t>WCKW3_MAIN1</t>
  </si>
  <si>
    <t>WILT3_MAIN1</t>
  </si>
  <si>
    <t>SHAR3_MAIN1</t>
  </si>
  <si>
    <t>TONE3_MAIN1</t>
  </si>
  <si>
    <t>BAHW3_MAIN1</t>
  </si>
  <si>
    <t>OGWF1_MAIN1</t>
  </si>
  <si>
    <t>RKHM3_MAIN1</t>
  </si>
  <si>
    <t>LKLB3_MAIN1</t>
  </si>
  <si>
    <t>CSTL1_MAIN1</t>
  </si>
  <si>
    <t>TLLN1_MAIN1</t>
  </si>
  <si>
    <t>CWBP3_MAIN1</t>
  </si>
  <si>
    <t>CHLP3_MAIN1</t>
  </si>
  <si>
    <t>CTBN3_MAIN1</t>
  </si>
  <si>
    <t>NTWB3_MAIN1</t>
  </si>
  <si>
    <t>WTCH3_MAIN1</t>
  </si>
  <si>
    <t>DELA3_MAIN1</t>
  </si>
  <si>
    <t>CHEL3_MAIN1</t>
  </si>
  <si>
    <t>LRLH1_&amp;110</t>
  </si>
  <si>
    <t>GMMM1_&amp;110</t>
  </si>
  <si>
    <t>BLAD3_MAIN1</t>
  </si>
  <si>
    <t>BURT3_MAIN1</t>
  </si>
  <si>
    <t>LMBY3_MAIN1</t>
  </si>
  <si>
    <t>BREO3_MAIN1</t>
  </si>
  <si>
    <t>CARL3_MAIN1</t>
  </si>
  <si>
    <t>COLD3_MAIN1</t>
  </si>
  <si>
    <t>FBUR3_MAIN1</t>
  </si>
  <si>
    <t>GRNF1_&amp;110</t>
  </si>
  <si>
    <t>BVRG3_MAIN1</t>
  </si>
  <si>
    <t>WSHC3_MAIN1</t>
  </si>
  <si>
    <t>MOUN1_MAIN1</t>
  </si>
  <si>
    <t>HAMF3_MAIN1</t>
  </si>
  <si>
    <t>MAHE3_MAIN1</t>
  </si>
  <si>
    <t>AVOB3_MAIN1</t>
  </si>
  <si>
    <t>CATY1_MAIN1</t>
  </si>
  <si>
    <t>SAYC1_MAIN1</t>
  </si>
  <si>
    <t>BRFM3_MAIN1</t>
  </si>
  <si>
    <t>HUNT3_MAIN1</t>
  </si>
  <si>
    <t>BEDO3_MAIN1</t>
  </si>
  <si>
    <t>STDA3_MAIN1</t>
  </si>
  <si>
    <t>NWHF1_MAIN1</t>
  </si>
  <si>
    <t>RCMR3_MAIN1</t>
  </si>
  <si>
    <t>HHWK3_MAIN1</t>
  </si>
  <si>
    <t>HWGV3_MAIN1</t>
  </si>
  <si>
    <t>TOLV3_MAIN1</t>
  </si>
  <si>
    <t>STOL1_&amp;110</t>
  </si>
  <si>
    <t>WSRN3_MAIN1</t>
  </si>
  <si>
    <t>YANL1_&amp;110</t>
  </si>
  <si>
    <t>BARH3_MAIN1</t>
  </si>
  <si>
    <t>QUCH3_MAIN1</t>
  </si>
  <si>
    <t>HWAV3_MAIN1</t>
  </si>
  <si>
    <t>SERC1_&amp;110</t>
  </si>
  <si>
    <t>CREK3_MAIN1</t>
  </si>
  <si>
    <t>NELF3_MAIN1</t>
  </si>
  <si>
    <t>CULP3_MAIN1</t>
  </si>
  <si>
    <t>FDRB3_MAIN1</t>
  </si>
  <si>
    <t>HALL3_MAIN1</t>
  </si>
  <si>
    <t>LOFA3_MAIN1</t>
  </si>
  <si>
    <t>FRSL3_MAIN1</t>
  </si>
  <si>
    <t>WRNR3_MAIN1</t>
  </si>
  <si>
    <t>HORL3_MAIN1</t>
  </si>
  <si>
    <t>EXGN1_MAIN1</t>
  </si>
  <si>
    <t>CONN3_MAIN1</t>
  </si>
  <si>
    <t>SHOT3_MAIN1</t>
  </si>
  <si>
    <t>DARM3_MAIN1</t>
  </si>
  <si>
    <t>HFLF3_MAIN1</t>
  </si>
  <si>
    <t>FULL1_MAIN1</t>
  </si>
  <si>
    <t>GOON3_MAIN1</t>
  </si>
  <si>
    <t>LUXU3_MAIN1</t>
  </si>
  <si>
    <t>WDBN3_MAIN1</t>
  </si>
  <si>
    <t>AVBC3_MAIN1</t>
  </si>
  <si>
    <t>BLPP3_MAIN1</t>
  </si>
  <si>
    <t>GARL3_MAIN1</t>
  </si>
  <si>
    <t>WABA3_MAIN1</t>
  </si>
  <si>
    <t>MANR3_MAIN1</t>
  </si>
  <si>
    <t>NINS3_MAIN1</t>
  </si>
  <si>
    <t>CHPV3_MAIN1</t>
  </si>
  <si>
    <t>TRNH3_MAIN1</t>
  </si>
  <si>
    <t>HOPV3_MAIN1</t>
  </si>
  <si>
    <t>ESLA3_MAIN1</t>
  </si>
  <si>
    <t>WILL3_MAIN1</t>
  </si>
  <si>
    <t>EAST3_MAIN1</t>
  </si>
  <si>
    <t>WIPE3_MAIN1</t>
  </si>
  <si>
    <t>BRPV3_MAIN1</t>
  </si>
  <si>
    <t>CAPV3_MAIN1</t>
  </si>
  <si>
    <t>BEPV3_MAIN1</t>
  </si>
  <si>
    <t>TREF3_MAIN1</t>
  </si>
  <si>
    <t>TREW3_MAIN1</t>
  </si>
  <si>
    <t>HWAS3_MAIN1</t>
  </si>
  <si>
    <t>LANG3_MAIN1</t>
  </si>
  <si>
    <t>ASWR3_MAIN1</t>
  </si>
  <si>
    <t>HNBF3_MAIN1</t>
  </si>
  <si>
    <t>PKWA3_MAIN1</t>
  </si>
  <si>
    <t>WYMD3_MAIN1</t>
  </si>
  <si>
    <t>COBB3_MAIN1</t>
  </si>
  <si>
    <t>HALS3_MAIN1</t>
  </si>
  <si>
    <t>HITR3_MAIN1</t>
  </si>
  <si>
    <t>FORD3_MAIN1</t>
  </si>
  <si>
    <t>BEAF3_MAIN1</t>
  </si>
  <si>
    <t>TREQ3_MAIN1</t>
  </si>
  <si>
    <t>AYSH3_MAIN1</t>
  </si>
  <si>
    <t>BURR3_MAIN1</t>
  </si>
  <si>
    <t>CALG3_MAIN1</t>
  </si>
  <si>
    <t>HTRE3_MAIN1</t>
  </si>
  <si>
    <t>HGRT3_MAIN1</t>
  </si>
  <si>
    <t>HOPE3_MAIN1</t>
  </si>
  <si>
    <t>KNOK3_MAIN1</t>
  </si>
  <si>
    <t>MRLY3_MAIN1</t>
  </si>
  <si>
    <t>MIDT3_MAIN1</t>
  </si>
  <si>
    <t>PNHL3_MAIN1</t>
  </si>
  <si>
    <t>FDAY3_MAIN1</t>
  </si>
  <si>
    <t>REWF3_MAIN1</t>
  </si>
  <si>
    <t>SLAD3_MAIN1</t>
  </si>
  <si>
    <t>WSTH3_MAIN1</t>
  </si>
  <si>
    <t>FOXC3_MAIN1</t>
  </si>
  <si>
    <t>HORS3_MAIN1</t>
  </si>
  <si>
    <t>TREK3_MAIN1</t>
  </si>
  <si>
    <t>MARS3_MAIN1</t>
  </si>
  <si>
    <t>HAZF3_MAIN1</t>
  </si>
  <si>
    <t>HATC3_MAIN1</t>
  </si>
  <si>
    <t>LITT3_MAIN1</t>
  </si>
  <si>
    <t>PARS3_MAIN1</t>
  </si>
  <si>
    <t>EYWF3_MAIN1</t>
  </si>
  <si>
    <t>STON3_MAIN1</t>
  </si>
  <si>
    <t>WHIT3_MAIN1</t>
  </si>
  <si>
    <t>CLEA3_MAIN1</t>
  </si>
  <si>
    <t>FBPD3_MAIN1</t>
  </si>
  <si>
    <t>BRAT3_MAIN1</t>
  </si>
  <si>
    <t>TSOW3_MAIN1</t>
  </si>
  <si>
    <t>DENZ3_MAIN1</t>
  </si>
  <si>
    <t>GALS1_MAIN1</t>
  </si>
  <si>
    <t>PITW3_MAIN1</t>
  </si>
  <si>
    <t>STST3_MAIN1</t>
  </si>
  <si>
    <t>DENB3_MAIN1</t>
  </si>
  <si>
    <t>BIDW3_MAIN1</t>
  </si>
  <si>
    <t>CANW1_MAIN1</t>
  </si>
  <si>
    <t>CRPV3_MAIN1</t>
  </si>
  <si>
    <t>RCPV3_MAIN1</t>
  </si>
  <si>
    <t>CSPV3_MAIN1</t>
  </si>
  <si>
    <t>ACPV3_MAIN1</t>
  </si>
  <si>
    <t>GVPK3_MAIN1</t>
  </si>
  <si>
    <t>COOM3_MAIN1</t>
  </si>
  <si>
    <t>CCMB3_MAIN1</t>
  </si>
  <si>
    <t>NEDO3_MAIN1</t>
  </si>
  <si>
    <t>TILL3_MAIN1</t>
  </si>
  <si>
    <t>KING3_MAIN1</t>
  </si>
  <si>
    <t>LUSC3_MAIN1</t>
  </si>
  <si>
    <t>WEEK3_MAIN1</t>
  </si>
  <si>
    <t>WBAR3_MAIN1</t>
  </si>
  <si>
    <t>KERR3_MAIN1</t>
  </si>
  <si>
    <t>GARV3_MAIN1</t>
  </si>
  <si>
    <t>MEND3_MAIN1</t>
  </si>
  <si>
    <t>IWOO3_MAIN1</t>
  </si>
  <si>
    <t>NWRW3_#1L5</t>
  </si>
  <si>
    <t>DERF3_MAIN1</t>
  </si>
  <si>
    <t>NEWR3_MAIN1</t>
  </si>
  <si>
    <t>GRAN3_MAIN1</t>
  </si>
  <si>
    <t>DINF3_MAIN1</t>
  </si>
  <si>
    <t>PTFM3_#3L5</t>
  </si>
  <si>
    <t>CARF3_MAIN1</t>
  </si>
  <si>
    <t>CMPV3_MAIN1</t>
  </si>
  <si>
    <t>HIBE3_MAIN1</t>
  </si>
  <si>
    <t>PENA3_MAIN1</t>
  </si>
  <si>
    <t>SOMD3_MAIN1</t>
  </si>
  <si>
    <t>STFA3_MAIN1</t>
  </si>
  <si>
    <t>THWK3_MAIN1</t>
  </si>
  <si>
    <t>WALA3_MAIN1</t>
  </si>
  <si>
    <t>WHPV3_MAIN1</t>
  </si>
  <si>
    <t>WLPV3_MAIN1</t>
  </si>
  <si>
    <t>ASHC3_MAIN1</t>
  </si>
  <si>
    <t>BDWN3_MAIN1</t>
  </si>
  <si>
    <t>RDFM3_MAIN1</t>
  </si>
  <si>
    <t>TENG3_MAIN1</t>
  </si>
  <si>
    <t>BOMF3_MAIN1</t>
  </si>
  <si>
    <t>NOMO1_MAIN1</t>
  </si>
  <si>
    <t>OTHM1_MAIN1</t>
  </si>
  <si>
    <t>WYND3_MAIN1</t>
  </si>
  <si>
    <t>WILF3_MAIN1</t>
  </si>
  <si>
    <t>NOWA3_MAIN1</t>
  </si>
  <si>
    <t>NEBA3_MAIN1</t>
  </si>
  <si>
    <t>FBBD3_MAIN1</t>
  </si>
  <si>
    <t>CAPE3_MAIN1</t>
  </si>
  <si>
    <t>AVMO7K</t>
  </si>
  <si>
    <t>LAUN5K</t>
  </si>
  <si>
    <t>AARO3_MAIN1</t>
  </si>
  <si>
    <t>ADER5</t>
  </si>
  <si>
    <t>ALCO5</t>
  </si>
  <si>
    <t>ALER5</t>
  </si>
  <si>
    <t>ALMO5</t>
  </si>
  <si>
    <t>ALMR5</t>
  </si>
  <si>
    <t>ARMA5</t>
  </si>
  <si>
    <t>ASHB5</t>
  </si>
  <si>
    <t>ASHW5</t>
  </si>
  <si>
    <t>ATHL5</t>
  </si>
  <si>
    <t>AVMO7J</t>
  </si>
  <si>
    <t>AVOH5J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</si>
  <si>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</si>
  <si>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</si>
  <si>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</si>
  <si>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</si>
  <si>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</si>
  <si>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</si>
  <si>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</si>
  <si>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</si>
  <si>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</si>
  <si>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</si>
  <si>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</si>
  <si>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</si>
  <si>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</si>
  <si>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</si>
  <si>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</si>
  <si>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</si>
  <si>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</si>
  <si>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</si>
  <si>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</si>
  <si>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</si>
  <si>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BOWX5K</t>
  </si>
  <si>
    <t>BRAD5</t>
  </si>
  <si>
    <t>BRAF5</t>
  </si>
  <si>
    <t>BRAL5</t>
  </si>
  <si>
    <t>BRAU5</t>
  </si>
  <si>
    <t>BRID5</t>
  </si>
  <si>
    <t>BRIL5J</t>
  </si>
  <si>
    <t>BRIL5K</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</si>
  <si>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</si>
  <si>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</si>
  <si>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</si>
  <si>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</si>
  <si>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</si>
  <si>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</si>
  <si>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</si>
  <si>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</si>
  <si>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</si>
  <si>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</si>
  <si>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</si>
  <si>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</si>
  <si>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</si>
  <si>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</si>
  <si>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</si>
  <si>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</si>
  <si>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</si>
  <si>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</si>
  <si>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</si>
  <si>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</si>
  <si>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</si>
  <si>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</si>
  <si>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</si>
  <si>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</si>
  <si>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</si>
  <si>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</si>
  <si>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</si>
  <si>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COLL5J</t>
  </si>
  <si>
    <t>COLY5</t>
  </si>
  <si>
    <t>COMM5</t>
  </si>
  <si>
    <t>COMP7</t>
  </si>
  <si>
    <t>CONG5</t>
  </si>
  <si>
    <t>CONS5</t>
  </si>
  <si>
    <t>CORH5J</t>
  </si>
  <si>
    <t>CORH5K</t>
  </si>
  <si>
    <t>COUW5</t>
  </si>
  <si>
    <t>COWR5</t>
  </si>
  <si>
    <t>CRED5</t>
  </si>
  <si>
    <t>CREE5</t>
  </si>
  <si>
    <t>CREW5</t>
  </si>
  <si>
    <t>CULL5</t>
  </si>
  <si>
    <t>CULM5</t>
  </si>
  <si>
    <t>CURM5</t>
  </si>
  <si>
    <t>DART5</t>
  </si>
  <si>
    <t>DAVI5</t>
  </si>
  <si>
    <t>DAWL5</t>
  </si>
  <si>
    <t>DELA5</t>
  </si>
  <si>
    <t>DEVO5</t>
  </si>
  <si>
    <t>DIND5</t>
  </si>
  <si>
    <t>DOCN3_MAIN1</t>
  </si>
  <si>
    <t>DOCN3_MAIN2</t>
  </si>
  <si>
    <t>DORS7J</t>
  </si>
  <si>
    <t>DOWF5</t>
  </si>
  <si>
    <t>DRIN5_BB_K</t>
  </si>
  <si>
    <t>DRIN5_BB_J</t>
  </si>
  <si>
    <t>DUNK5</t>
  </si>
  <si>
    <t>EASB5</t>
  </si>
  <si>
    <t>EASG5</t>
  </si>
  <si>
    <t>EASV5</t>
  </si>
  <si>
    <t>EBUD5</t>
  </si>
  <si>
    <t>ECHI5</t>
  </si>
  <si>
    <t>ECUR5</t>
  </si>
  <si>
    <t>EDGA5</t>
  </si>
  <si>
    <t>EGGB5</t>
  </si>
  <si>
    <t>ELIT5</t>
  </si>
  <si>
    <t>ENTH7</t>
  </si>
  <si>
    <t>EVER5</t>
  </si>
  <si>
    <t>EXEB5</t>
  </si>
  <si>
    <t>EXMI5</t>
  </si>
  <si>
    <t>EXMW5</t>
  </si>
  <si>
    <t>FALD5</t>
  </si>
  <si>
    <t>FEEB5</t>
  </si>
  <si>
    <t>FEED5</t>
  </si>
  <si>
    <t>FILT5J</t>
  </si>
  <si>
    <t>FILT5K</t>
  </si>
  <si>
    <t>FOLB5</t>
  </si>
  <si>
    <t>FOWE5</t>
  </si>
  <si>
    <t>FOXH5</t>
  </si>
  <si>
    <t>FRAD5</t>
  </si>
  <si>
    <t>FREM5</t>
  </si>
  <si>
    <t>GASL5</t>
  </si>
  <si>
    <t>GEEV5</t>
  </si>
  <si>
    <t>GEOR5</t>
  </si>
  <si>
    <t>GUNN5</t>
  </si>
  <si>
    <t>HATH5</t>
  </si>
  <si>
    <t>HAVE5</t>
  </si>
  <si>
    <t>HEAB5</t>
  </si>
  <si>
    <t>HEDX5</t>
  </si>
  <si>
    <t>HELS5</t>
  </si>
  <si>
    <t>HEMY5</t>
  </si>
  <si>
    <t>HEWL5</t>
  </si>
  <si>
    <t>HIGL5</t>
  </si>
  <si>
    <t>HOLF5</t>
  </si>
  <si>
    <t>HOLL5</t>
  </si>
  <si>
    <t>HOLS5</t>
  </si>
  <si>
    <t>HONI5</t>
  </si>
  <si>
    <t>HYLL5</t>
  </si>
  <si>
    <t>ILFR5</t>
  </si>
  <si>
    <t>KINW5</t>
  </si>
  <si>
    <t>ISLE5</t>
  </si>
  <si>
    <t>IVYB5</t>
  </si>
  <si>
    <t>KEYE5</t>
  </si>
  <si>
    <t>KEYW5</t>
  </si>
  <si>
    <t>KINB5</t>
  </si>
  <si>
    <t>LANE5</t>
  </si>
  <si>
    <t>LAGG5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</si>
  <si>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</si>
  <si>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</si>
  <si>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</si>
  <si>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</si>
  <si>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</si>
  <si>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</si>
  <si>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</si>
  <si>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</si>
  <si>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</si>
  <si>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</si>
  <si>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</si>
  <si>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</si>
  <si>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</si>
  <si>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</si>
  <si>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</si>
  <si>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</si>
  <si>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</si>
  <si>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</si>
  <si>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</si>
  <si>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</si>
  <si>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</si>
  <si>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</si>
  <si>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</si>
  <si>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</si>
  <si>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</si>
  <si>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</si>
  <si>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</si>
  <si>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</si>
  <si>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</si>
  <si>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</si>
  <si>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</si>
  <si>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</si>
  <si>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</si>
  <si>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</si>
  <si>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</si>
  <si>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</si>
  <si>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</si>
  <si>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</si>
  <si>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</si>
  <si>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</si>
  <si>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</si>
  <si>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</si>
  <si>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</si>
  <si>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</si>
  <si>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</si>
  <si>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</si>
  <si>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</si>
  <si>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</si>
  <si>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</si>
  <si>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</si>
  <si>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</si>
  <si>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</si>
  <si>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</si>
  <si>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</si>
  <si>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</si>
  <si>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</si>
  <si>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t>
  </si>
  <si>
    <t>PARL5</t>
  </si>
  <si>
    <t>PARS7</t>
  </si>
  <si>
    <t>PAUL5</t>
  </si>
  <si>
    <t>PEAS5</t>
  </si>
  <si>
    <t>PENC5</t>
  </si>
  <si>
    <t>PENH5</t>
  </si>
  <si>
    <t>PENR5</t>
  </si>
  <si>
    <t>PENS5</t>
  </si>
  <si>
    <t>PENX5</t>
  </si>
  <si>
    <t>PERI5</t>
  </si>
  <si>
    <t>PERR5</t>
  </si>
  <si>
    <t>PINH5</t>
  </si>
  <si>
    <t>PLYS5</t>
  </si>
  <si>
    <t>POLZ5</t>
  </si>
  <si>
    <t>PRIO5</t>
  </si>
  <si>
    <t>PRIR5</t>
  </si>
  <si>
    <t>PROB5</t>
  </si>
  <si>
    <t>REDR5</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</si>
  <si>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</si>
  <si>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</si>
  <si>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</si>
  <si>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</si>
  <si>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</si>
  <si>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</si>
  <si>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</si>
  <si>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</si>
  <si>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</si>
  <si>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</si>
  <si>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</si>
  <si>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</si>
  <si>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</si>
  <si>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</si>
  <si>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</si>
  <si>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</si>
  <si>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</si>
  <si>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</si>
  <si>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</si>
  <si>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</si>
  <si>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</si>
  <si>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STAQ3_MAIN1</t>
  </si>
  <si>
    <t>STBU5</t>
  </si>
  <si>
    <t>STCO5</t>
  </si>
  <si>
    <t>STEN5</t>
  </si>
  <si>
    <t>STHO5</t>
  </si>
  <si>
    <t>STIV5</t>
  </si>
  <si>
    <t>STMA5</t>
  </si>
  <si>
    <t>STOB5</t>
  </si>
  <si>
    <t>STOK5</t>
  </si>
  <si>
    <t>STRA5</t>
  </si>
  <si>
    <t>STUD5</t>
  </si>
  <si>
    <t>TAMA3_MAIN1</t>
  </si>
  <si>
    <t>TAMA3_MAIN2</t>
  </si>
  <si>
    <t>TAUL5</t>
  </si>
  <si>
    <t>TAVI5</t>
  </si>
  <si>
    <t>TEIG5</t>
  </si>
  <si>
    <t>TEIH5</t>
  </si>
  <si>
    <t>TINX5J</t>
  </si>
  <si>
    <t>TINX5K</t>
  </si>
  <si>
    <t>TIVE5</t>
  </si>
  <si>
    <t>TIVM5</t>
  </si>
  <si>
    <t>TIVS5</t>
  </si>
  <si>
    <t>TOPS5</t>
  </si>
  <si>
    <t>TORA5</t>
  </si>
  <si>
    <t>TORR5J</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</si>
  <si>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</si>
  <si>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</si>
  <si>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</si>
  <si>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</si>
  <si>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</si>
  <si>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</si>
  <si>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</si>
  <si>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</si>
  <si>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</si>
  <si>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</si>
  <si>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</si>
  <si>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</si>
  <si>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</si>
  <si>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</si>
  <si>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</si>
  <si>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</si>
  <si>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</si>
  <si>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</si>
  <si>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</si>
  <si>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</si>
  <si>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</si>
  <si>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</si>
  <si>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</si>
  <si>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</si>
  <si>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</si>
  <si>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</si>
  <si>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</si>
  <si>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WHCH5</t>
  </si>
  <si>
    <t>WHRH5</t>
  </si>
  <si>
    <t>WINS5</t>
  </si>
  <si>
    <t>WINT5</t>
  </si>
  <si>
    <t>WITH5</t>
  </si>
  <si>
    <t>WITR5</t>
  </si>
  <si>
    <t>WIVE5</t>
  </si>
  <si>
    <t>WOOD5J</t>
  </si>
  <si>
    <t>WOOY5</t>
  </si>
  <si>
    <t>YELV5</t>
  </si>
  <si>
    <t>BLAK5</t>
  </si>
  <si>
    <t>WOOD5K</t>
  </si>
  <si>
    <t>AVOH5K</t>
  </si>
  <si>
    <t>PAIG5</t>
  </si>
  <si>
    <t>DORS7K</t>
  </si>
  <si>
    <t>BAIR5</t>
  </si>
  <si>
    <t>STWB5</t>
  </si>
  <si>
    <t>DACR5</t>
  </si>
  <si>
    <t>ASTZ5</t>
  </si>
  <si>
    <t>NTAW5</t>
  </si>
  <si>
    <t>BRDW5</t>
  </si>
  <si>
    <t>BATR5L</t>
  </si>
  <si>
    <t>SAWR5</t>
  </si>
  <si>
    <t>LNGE3_MAIN1</t>
  </si>
  <si>
    <t>ALVE5J</t>
  </si>
  <si>
    <t>HAMD5J</t>
  </si>
  <si>
    <t>OXBR5</t>
  </si>
  <si>
    <t>NAIH5</t>
  </si>
  <si>
    <t>COWH5</t>
  </si>
  <si>
    <t>ASBO3</t>
  </si>
  <si>
    <t>ALVE5K</t>
  </si>
  <si>
    <t>HAMD5K</t>
  </si>
  <si>
    <t>SPAU5J</t>
  </si>
  <si>
    <t>SPAU5K</t>
  </si>
  <si>
    <t>CAMA13</t>
  </si>
  <si>
    <t>CAMA14</t>
  </si>
  <si>
    <t>RYEF31</t>
  </si>
  <si>
    <t>RYEF32</t>
  </si>
  <si>
    <t>WAPP5</t>
  </si>
  <si>
    <t>WWIC5</t>
  </si>
  <si>
    <t>ASHL5</t>
  </si>
  <si>
    <t>MARG5J</t>
  </si>
  <si>
    <t>CALY5</t>
  </si>
  <si>
    <t>COTH5</t>
  </si>
  <si>
    <t>EMGR5</t>
  </si>
  <si>
    <t>SMET5</t>
  </si>
  <si>
    <t>EXSC5</t>
  </si>
  <si>
    <t>HBBP5</t>
  </si>
  <si>
    <t>UOBA3_MAIN1</t>
  </si>
  <si>
    <t>HEMI3_MAIN1</t>
  </si>
  <si>
    <t>PATC5</t>
  </si>
  <si>
    <t>COLL5K</t>
  </si>
  <si>
    <t>SHER3_MAIN1</t>
  </si>
  <si>
    <t>LGFD3_MAIN1</t>
  </si>
  <si>
    <t>SCYM3_MAIN1</t>
  </si>
  <si>
    <t>SCYM3_MAIN2</t>
  </si>
  <si>
    <t>FNAT3_MAIN1</t>
  </si>
  <si>
    <t>SHER3_MAIN2</t>
  </si>
  <si>
    <t>FNAT3_MAIN2</t>
  </si>
  <si>
    <t>ABBW5J</t>
  </si>
  <si>
    <t>ABBW5K</t>
  </si>
  <si>
    <t>PURR3_MAIN1</t>
  </si>
  <si>
    <t>ROAD3_MAIN1</t>
  </si>
  <si>
    <t>ROAD3_MAIN2</t>
  </si>
  <si>
    <t>NSMA5</t>
  </si>
  <si>
    <t>LAGT3_MAIN1</t>
  </si>
  <si>
    <t>LANS5</t>
  </si>
  <si>
    <t>MATF5</t>
  </si>
  <si>
    <t>CHIS5_BB_X</t>
  </si>
  <si>
    <t>CHIS5_BB_Y</t>
  </si>
  <si>
    <t>CHIS5_BB_Z</t>
  </si>
  <si>
    <t>BRAS3_8L5</t>
  </si>
  <si>
    <t/>
  </si>
  <si>
    <t>Rolls Royce TT</t>
  </si>
  <si>
    <t>Ashwater Auxillary Supply</t>
  </si>
  <si>
    <t>Otterham Wind Farm Phase 3  (STOR)</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</si>
  <si>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</si>
  <si>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</si>
  <si>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</si>
  <si>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</si>
  <si>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</si>
  <si>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</si>
  <si>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</si>
  <si>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</si>
  <si>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</si>
  <si>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</si>
  <si>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</si>
  <si>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</si>
  <si>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</si>
  <si>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</si>
  <si>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</si>
  <si>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</si>
  <si>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</si>
  <si>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</si>
  <si>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</si>
  <si>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</si>
  <si>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</si>
  <si>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</si>
  <si>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</si>
  <si>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</si>
  <si>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</si>
  <si>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</si>
  <si>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</si>
  <si>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</si>
  <si>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</si>
  <si>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</si>
  <si>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</si>
  <si>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</si>
  <si>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</si>
  <si>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</si>
  <si>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</si>
  <si>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</si>
  <si>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</si>
  <si>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</si>
  <si>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</si>
  <si>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</si>
  <si>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</si>
  <si>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</si>
  <si>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</si>
  <si>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</si>
  <si>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</si>
  <si>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</si>
  <si>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</si>
  <si>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</si>
  <si>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</si>
  <si>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</si>
  <si>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</si>
  <si>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</si>
  <si>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</si>
  <si>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Pylle PV Site 1</t>
  </si>
  <si>
    <t>Pylle PV Site 2</t>
  </si>
  <si>
    <t>Burthy PV</t>
  </si>
  <si>
    <t>Wilton Farm PV</t>
  </si>
  <si>
    <t>Woodmanton (Coombe) Farm</t>
  </si>
  <si>
    <t xml:space="preserve">Higher Bye Farm </t>
  </si>
  <si>
    <t>Wilton Farm WF</t>
  </si>
  <si>
    <t>Denzell Downs WF</t>
  </si>
  <si>
    <t>Puriton Landfill PV_1 Rainbow</t>
  </si>
  <si>
    <t>Portworthy Dams PV_1</t>
  </si>
  <si>
    <t>Wick Farm Boundary Import</t>
  </si>
  <si>
    <t>Wick Farm PV_1 Export</t>
  </si>
  <si>
    <t>Wick Farm PV_2 Export</t>
  </si>
  <si>
    <t>Batsworthy WF</t>
  </si>
  <si>
    <t>Portworthy Dams PV_2</t>
  </si>
  <si>
    <t>Crewkerne PV shared Imports</t>
  </si>
  <si>
    <t>Crewkerne PV Site 1</t>
  </si>
  <si>
    <t>Crewkerne PV Site 2</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</si>
  <si>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</si>
  <si>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</si>
  <si>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</si>
  <si>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</si>
  <si>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</si>
  <si>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</si>
  <si>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</si>
  <si>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</si>
  <si>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</si>
  <si>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</si>
  <si>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</si>
  <si>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</si>
  <si>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</si>
  <si>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Makro Exeter</t>
  </si>
  <si>
    <t>Great Houndbeare 2</t>
  </si>
  <si>
    <t>Withy Drove</t>
  </si>
  <si>
    <t>Fitzwarren (Montys) Farm</t>
  </si>
  <si>
    <t>Dunsland Cross WF</t>
  </si>
  <si>
    <t>Trerule Farm</t>
  </si>
  <si>
    <t>Nancrossa</t>
  </si>
  <si>
    <t>Wick Farm West</t>
  </si>
  <si>
    <t>(LWeston ntw) Severn Community</t>
  </si>
  <si>
    <t>Tamerton Bridge STOR</t>
  </si>
  <si>
    <t>Ashwater PV Site 2</t>
  </si>
  <si>
    <t>Bodwen</t>
  </si>
  <si>
    <t>Sharland Farm PV</t>
  </si>
  <si>
    <t xml:space="preserve">Stoneshill Farm </t>
  </si>
  <si>
    <t>Nmoor Parsonage Wood PV</t>
  </si>
  <si>
    <t>Axe View Way PV</t>
  </si>
  <si>
    <t>Place Barton Farm</t>
  </si>
  <si>
    <t>Old Stone Farm</t>
  </si>
  <si>
    <t>Lockleaze Battery Storage</t>
  </si>
  <si>
    <t>West Holcombe PV</t>
  </si>
  <si>
    <t>Hallen 33kV Battery</t>
  </si>
  <si>
    <t>Two Post Cross PV</t>
  </si>
  <si>
    <t>Imerys1(Blackpool)</t>
  </si>
  <si>
    <t>Otterham WT Feeder1</t>
  </si>
  <si>
    <t>Otterham WT Feeder2</t>
  </si>
  <si>
    <t>Wyld Meadow</t>
  </si>
  <si>
    <t>Prince Rock</t>
  </si>
  <si>
    <t>Bradon Farm</t>
  </si>
  <si>
    <t>Carland Cross</t>
  </si>
  <si>
    <t>Cold Northcott</t>
  </si>
  <si>
    <t>Forestmoor 1</t>
  </si>
  <si>
    <t>Forestmoor 2</t>
  </si>
  <si>
    <t>Four Burrows</t>
  </si>
  <si>
    <t>Canworthy PV</t>
  </si>
  <si>
    <t>St Breock</t>
  </si>
  <si>
    <t>DML - Central</t>
  </si>
  <si>
    <t>Denbrook WF</t>
  </si>
  <si>
    <t>Hayle Wave Hub</t>
  </si>
  <si>
    <t>Marsh Barton</t>
  </si>
  <si>
    <t>Connon Bridge</t>
  </si>
  <si>
    <t>Chelson</t>
  </si>
  <si>
    <t>Darracott</t>
  </si>
  <si>
    <t>Bears Down</t>
  </si>
  <si>
    <t>St Day</t>
  </si>
  <si>
    <t>Shooters Bottom</t>
  </si>
  <si>
    <t>Heathfield</t>
  </si>
  <si>
    <t>Goonhilly</t>
  </si>
  <si>
    <t>Delabole</t>
  </si>
  <si>
    <t>Fullabrook</t>
  </si>
  <si>
    <t>Hermerdon Mine</t>
  </si>
  <si>
    <t>Luxulyan(Trenoweth Farm)</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</si>
  <si>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</si>
  <si>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</si>
  <si>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</si>
  <si>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</si>
  <si>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</si>
  <si>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</si>
  <si>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</si>
  <si>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</si>
  <si>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</si>
  <si>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</si>
  <si>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</si>
  <si>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</si>
  <si>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</si>
  <si>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</si>
  <si>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</si>
  <si>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</si>
  <si>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</si>
  <si>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</si>
  <si>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</si>
  <si>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</si>
  <si>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</si>
  <si>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</si>
  <si>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Old Green Wind Farm &amp; Battery</t>
  </si>
  <si>
    <t>Norbora</t>
  </si>
  <si>
    <t>SWW Tamar</t>
  </si>
  <si>
    <t>SWW Roadford</t>
  </si>
  <si>
    <t>Tarmac</t>
  </si>
  <si>
    <t>Abbeywood</t>
  </si>
  <si>
    <t>HP Export</t>
  </si>
  <si>
    <t>HewlettPackard</t>
  </si>
  <si>
    <t>Blagdon</t>
  </si>
  <si>
    <t>BristolAirport</t>
  </si>
  <si>
    <t>BGasHallen</t>
  </si>
  <si>
    <t>Portbury Dock</t>
  </si>
  <si>
    <t>Whatley Quarry</t>
  </si>
  <si>
    <t>FalmouthDocks</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</si>
  <si>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</si>
  <si>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</si>
  <si>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</si>
  <si>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</si>
  <si>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</si>
  <si>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</si>
  <si>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</si>
  <si>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</si>
  <si>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</si>
  <si>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Galsworthy WF</t>
  </si>
  <si>
    <t>Otterham WF Extension</t>
  </si>
  <si>
    <t>Airbus UK Ltd</t>
  </si>
  <si>
    <t>RR Power Development</t>
  </si>
  <si>
    <t>Langage</t>
  </si>
  <si>
    <t>Imerys5(Drinnick)</t>
  </si>
  <si>
    <t>Imerys4(Bugle)</t>
  </si>
  <si>
    <t>Imerys3(Trebal)</t>
  </si>
  <si>
    <t>Imerys6(Par)</t>
  </si>
  <si>
    <t>DML - North</t>
  </si>
  <si>
    <t>Marley Thatch PV</t>
  </si>
  <si>
    <t>Bristol Royal Infirmary</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</si>
  <si>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</si>
  <si>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</si>
  <si>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</si>
  <si>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</si>
  <si>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</si>
  <si>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</si>
  <si>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</si>
  <si>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</si>
  <si>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</si>
  <si>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</si>
  <si>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</si>
  <si>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</si>
  <si>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</si>
  <si>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</si>
  <si>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</si>
  <si>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</si>
  <si>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</si>
  <si>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</si>
  <si>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</si>
  <si>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</si>
  <si>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</si>
  <si>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</si>
  <si>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</si>
  <si>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</si>
  <si>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</si>
  <si>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</si>
  <si>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</si>
  <si>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</si>
  <si>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</si>
  <si>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</si>
  <si>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</si>
  <si>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</si>
  <si>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</si>
  <si>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</si>
  <si>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</si>
  <si>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</si>
  <si>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</si>
  <si>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</si>
  <si>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</si>
  <si>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</si>
  <si>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</si>
  <si>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</si>
  <si>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</si>
  <si>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</si>
  <si>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</si>
  <si>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</si>
  <si>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</si>
  <si>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</si>
  <si>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</si>
  <si>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</si>
  <si>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</si>
  <si>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</si>
  <si>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</si>
  <si>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Viridor EFW (Seabank)</t>
  </si>
  <si>
    <t>Alders Way STOR</t>
  </si>
  <si>
    <t>Rockingham STOR</t>
  </si>
  <si>
    <t>Fideoak Battery</t>
  </si>
  <si>
    <t>Hele Manor STOR</t>
  </si>
  <si>
    <t>Creacombe Solar (MRLF3)</t>
  </si>
  <si>
    <t>Marlands Solar (MRLF3)</t>
  </si>
  <si>
    <t>Langford</t>
  </si>
  <si>
    <t>Wave Hub Battery</t>
  </si>
  <si>
    <t>Ventonteague Wind Turbine</t>
  </si>
  <si>
    <t>Sims Avonmouth</t>
  </si>
  <si>
    <t>Flour Mills Avonmouth</t>
  </si>
  <si>
    <t>Huntworth</t>
  </si>
  <si>
    <t>Alveston Hammerly Down</t>
  </si>
  <si>
    <t>Barton Hill STOR CVA</t>
  </si>
  <si>
    <t>Water Lane B</t>
  </si>
  <si>
    <t>Cattedown STOR CVA</t>
  </si>
  <si>
    <t>New Import 1</t>
  </si>
  <si>
    <t>New Export 1</t>
  </si>
  <si>
    <t xml:space="preserve"> Stowey Road PV</t>
  </si>
  <si>
    <t>New Import 2</t>
  </si>
  <si>
    <t>New Export 2</t>
  </si>
  <si>
    <t>Aller Langport PV</t>
  </si>
  <si>
    <t>New Import 3</t>
  </si>
  <si>
    <t>New Export 3</t>
  </si>
  <si>
    <t>Ash Farm PV 33kV</t>
  </si>
  <si>
    <t>New Import 4</t>
  </si>
  <si>
    <t>New Export 4</t>
  </si>
  <si>
    <t>Barton Hill Way ESS 33kV</t>
  </si>
  <si>
    <t>New Import 5</t>
  </si>
  <si>
    <t>New Export 5</t>
  </si>
  <si>
    <t>Beavor Grange Farm PV 33kV</t>
  </si>
  <si>
    <t>New Import 6</t>
  </si>
  <si>
    <t>New Export 6</t>
  </si>
  <si>
    <t>Bowerhouse 2</t>
  </si>
  <si>
    <t>New Import 7</t>
  </si>
  <si>
    <t>New Export 7</t>
  </si>
  <si>
    <t>Brinsea 2 Green Farm</t>
  </si>
  <si>
    <t>New Import 8</t>
  </si>
  <si>
    <t>New Export 8</t>
  </si>
  <si>
    <t>Cattybrook PV 132kV</t>
  </si>
  <si>
    <t>New Import 9</t>
  </si>
  <si>
    <t>New Export 9</t>
  </si>
  <si>
    <t>Chelson Meadow PV 33kV</t>
  </si>
  <si>
    <t>New Import 10</t>
  </si>
  <si>
    <t>New Export 10</t>
  </si>
  <si>
    <t>Clyst St Lawrence Energy Storage</t>
  </si>
  <si>
    <t>New Import 11</t>
  </si>
  <si>
    <t>New Export 11</t>
  </si>
  <si>
    <t>Cold Harbour PV 132kV</t>
  </si>
  <si>
    <t>New Import 12</t>
  </si>
  <si>
    <t>New Export 12</t>
  </si>
  <si>
    <t>Cold Northcott Alternate</t>
  </si>
  <si>
    <t>New Import 13</t>
  </si>
  <si>
    <t>New Export 13</t>
  </si>
  <si>
    <t>Cornwall Bio Park</t>
  </si>
  <si>
    <t>New Import 14</t>
  </si>
  <si>
    <t>New Export 14</t>
  </si>
  <si>
    <t>Court Barton PV 33kV</t>
  </si>
  <si>
    <t>New Import 15</t>
  </si>
  <si>
    <t>New Export 15</t>
  </si>
  <si>
    <t>Feeder Road Battery</t>
  </si>
  <si>
    <t>New Import 16</t>
  </si>
  <si>
    <t>New Export 16</t>
  </si>
  <si>
    <t>Fire Station Lane</t>
  </si>
  <si>
    <t>New Import 17</t>
  </si>
  <si>
    <t>New Export 17</t>
  </si>
  <si>
    <t>Fraddon Solar</t>
  </si>
  <si>
    <t>New Import 18</t>
  </si>
  <si>
    <t>New Export 18</t>
  </si>
  <si>
    <t>Gammaton Moor PV 132kV</t>
  </si>
  <si>
    <t>New Import 19</t>
  </si>
  <si>
    <t>New Export 19</t>
  </si>
  <si>
    <t>GS394 Plymouth Centre</t>
  </si>
  <si>
    <t>New Import 20</t>
  </si>
  <si>
    <t>New Export 20</t>
  </si>
  <si>
    <t>Ham Farm PV ESS 33kV</t>
  </si>
  <si>
    <t>New Import 21</t>
  </si>
  <si>
    <t>New Export 21</t>
  </si>
  <si>
    <t>Higher Hawkerland Farm PV 33kV</t>
  </si>
  <si>
    <t>New Import 22</t>
  </si>
  <si>
    <t>New Export 22</t>
  </si>
  <si>
    <t>Higher Witheven PV</t>
  </si>
  <si>
    <t>New Import 23</t>
  </si>
  <si>
    <t>New Export 23</t>
  </si>
  <si>
    <t>Horsey Level PV 33kV</t>
  </si>
  <si>
    <t>New Import 24</t>
  </si>
  <si>
    <t>New Export 24</t>
  </si>
  <si>
    <t>Howgrove PV 33kV</t>
  </si>
  <si>
    <t>New Import 25</t>
  </si>
  <si>
    <t>New Export 25</t>
  </si>
  <si>
    <t>Land at Imerys WT</t>
  </si>
  <si>
    <t>New Import 26</t>
  </si>
  <si>
    <t>New Export 26</t>
  </si>
  <si>
    <t>Limebury PV 33kV</t>
  </si>
  <si>
    <t>New Import 27</t>
  </si>
  <si>
    <t>New Export 27</t>
  </si>
  <si>
    <t>Lodge Farm PV</t>
  </si>
  <si>
    <t>New Import 28</t>
  </si>
  <si>
    <t>New Export 28</t>
  </si>
  <si>
    <t>Lower Litchardon PV</t>
  </si>
  <si>
    <t>New Import 29</t>
  </si>
  <si>
    <t>New Export 29</t>
  </si>
  <si>
    <t>Mahe PV 33kV</t>
  </si>
  <si>
    <t>New Import 30</t>
  </si>
  <si>
    <t>New Export 30</t>
  </si>
  <si>
    <t>Marksbury B PV 33kV</t>
  </si>
  <si>
    <t>New Import 31</t>
  </si>
  <si>
    <t>New Export 31</t>
  </si>
  <si>
    <t>Mounsel PV 33kV</t>
  </si>
  <si>
    <t>New Import 32</t>
  </si>
  <si>
    <t>New Export 32</t>
  </si>
  <si>
    <t>New House Farm ESS 132kV</t>
  </si>
  <si>
    <t>New Import 33</t>
  </si>
  <si>
    <t>New Export 33</t>
  </si>
  <si>
    <t>NIRO PV (Rockebeare)</t>
  </si>
  <si>
    <t>New Import 34</t>
  </si>
  <si>
    <t>New Export 34</t>
  </si>
  <si>
    <t>North Tawton ESS 33kV</t>
  </si>
  <si>
    <t>New Import 35</t>
  </si>
  <si>
    <t>New Export 35</t>
  </si>
  <si>
    <t>Ottery St Mary PV</t>
  </si>
  <si>
    <t>New Import 36</t>
  </si>
  <si>
    <t>New Export 36</t>
  </si>
  <si>
    <t>Pedwell PV</t>
  </si>
  <si>
    <t>New Import 37</t>
  </si>
  <si>
    <t>New Export 37</t>
  </si>
  <si>
    <t>Peradon PV ESS 132kV</t>
  </si>
  <si>
    <t>New Import 38</t>
  </si>
  <si>
    <t>New Export 38</t>
  </si>
  <si>
    <t>Perrinpit Road PV</t>
  </si>
  <si>
    <t>New Import 39</t>
  </si>
  <si>
    <t>New Export 39</t>
  </si>
  <si>
    <t>Pyworthy PV 33kV</t>
  </si>
  <si>
    <t>New Import 40</t>
  </si>
  <si>
    <t>New Export 40</t>
  </si>
  <si>
    <t>Queen Charlton PV 33kV</t>
  </si>
  <si>
    <t>New Import 41</t>
  </si>
  <si>
    <t>New Export 41</t>
  </si>
  <si>
    <t>Rocombe Ridge PV 33kV</t>
  </si>
  <si>
    <t>New Import 42</t>
  </si>
  <si>
    <t>New Export 42</t>
  </si>
  <si>
    <t>Says Court Farm ESS 132kV</t>
  </si>
  <si>
    <t>New Import 43</t>
  </si>
  <si>
    <t>New Export 43</t>
  </si>
  <si>
    <t>Severn Road Gas STOR 132kV</t>
  </si>
  <si>
    <t>New Import 44</t>
  </si>
  <si>
    <t>South Crofty Mine 33kV</t>
  </si>
  <si>
    <t>New Import 45</t>
  </si>
  <si>
    <t>New Export 45</t>
  </si>
  <si>
    <t>Stock Lane PV ESS 132kV</t>
  </si>
  <si>
    <t>New Import 46</t>
  </si>
  <si>
    <t>New Export 46</t>
  </si>
  <si>
    <t>Tale Lane PV ESS 132kV</t>
  </si>
  <si>
    <t>New Import 47</t>
  </si>
  <si>
    <t>New Export 47</t>
  </si>
  <si>
    <t>Tolvaddon PV ESS EV 33kV</t>
  </si>
  <si>
    <t>New Import 48</t>
  </si>
  <si>
    <t>New Export 48</t>
  </si>
  <si>
    <t>Tregeen AD(OTHM1)</t>
  </si>
  <si>
    <t>New Import 49</t>
  </si>
  <si>
    <t>New Export 49</t>
  </si>
  <si>
    <t>Trenoweth Farm PV</t>
  </si>
  <si>
    <t>New Import 50</t>
  </si>
  <si>
    <t>New Export 50</t>
  </si>
  <si>
    <t>Warne Road</t>
  </si>
  <si>
    <t>New Import 51</t>
  </si>
  <si>
    <t>New Export 51</t>
  </si>
  <si>
    <t>Watchet ESS 33kV</t>
  </si>
  <si>
    <t>New Import 52</t>
  </si>
  <si>
    <t>New Export 52</t>
  </si>
  <si>
    <t>West Raddon PV 33kV</t>
  </si>
  <si>
    <t>New Import 53</t>
  </si>
  <si>
    <t>New Export 53</t>
  </si>
  <si>
    <t>Wyndham Estate PV ESS 33kV</t>
  </si>
  <si>
    <t>New Import 54</t>
  </si>
  <si>
    <t>New Export 54</t>
  </si>
  <si>
    <t>Yanel PV 132kV</t>
  </si>
  <si>
    <t>2200042805690</t>
  </si>
  <si>
    <t>2200042689299</t>
  </si>
  <si>
    <t>2200042755073</t>
  </si>
  <si>
    <t>2200042755082</t>
  </si>
  <si>
    <t>2200042291210</t>
  </si>
  <si>
    <t>2200042291229</t>
  </si>
  <si>
    <t>2200042297550</t>
  </si>
  <si>
    <t>2200042297587</t>
  </si>
  <si>
    <t>2200042305476</t>
  </si>
  <si>
    <t>2200042305485</t>
  </si>
  <si>
    <t>2200042308031</t>
  </si>
  <si>
    <t>2200042308040</t>
  </si>
  <si>
    <t>2200042312872</t>
  </si>
  <si>
    <t>2200042312881</t>
  </si>
  <si>
    <t>2200042314986</t>
  </si>
  <si>
    <t>2200042314995</t>
  </si>
  <si>
    <t>2200042315730</t>
  </si>
  <si>
    <t>2200042315749</t>
  </si>
  <si>
    <t>2200042315776</t>
  </si>
  <si>
    <t>2200042315785</t>
  </si>
  <si>
    <t>2200042316751</t>
  </si>
  <si>
    <t>2200042316789</t>
  </si>
  <si>
    <t>2200042382620</t>
  </si>
  <si>
    <t>2200042382639</t>
  </si>
  <si>
    <t>2200042323128</t>
  </si>
  <si>
    <t>2200042323137</t>
  </si>
  <si>
    <t>2200042324450</t>
  </si>
  <si>
    <t>2200042324460</t>
  </si>
  <si>
    <t>2200042326040</t>
  </si>
  <si>
    <t>2200042326059</t>
  </si>
  <si>
    <t>2200042329078</t>
  </si>
  <si>
    <t>2200042329087</t>
  </si>
  <si>
    <t>2200042329050</t>
  </si>
  <si>
    <t>2200042329069</t>
  </si>
  <si>
    <t>2200042333678</t>
  </si>
  <si>
    <t>2200042333687</t>
  </si>
  <si>
    <t>2200042333701</t>
  </si>
  <si>
    <t>2200042333710</t>
  </si>
  <si>
    <t>2200042340220</t>
  </si>
  <si>
    <t>2200042340230</t>
  </si>
  <si>
    <t>2200042348665</t>
  </si>
  <si>
    <t>2200042348674</t>
  </si>
  <si>
    <t>2200042340745</t>
  </si>
  <si>
    <t>2200042340824</t>
  </si>
  <si>
    <t>2200042343212</t>
  </si>
  <si>
    <t>2200042343221</t>
  </si>
  <si>
    <t>2200042354205</t>
  </si>
  <si>
    <t>2200042354214</t>
  </si>
  <si>
    <t>2200042387497</t>
  </si>
  <si>
    <t>2200042387502</t>
  </si>
  <si>
    <t>2200042398211</t>
  </si>
  <si>
    <t>2200042398220</t>
  </si>
  <si>
    <t>2200042400882</t>
  </si>
  <si>
    <t>2200042400891</t>
  </si>
  <si>
    <t>2200042400864</t>
  </si>
  <si>
    <t>2200042400873</t>
  </si>
  <si>
    <t>2200042407860</t>
  </si>
  <si>
    <t>2200042407879</t>
  </si>
  <si>
    <t>2200042410310</t>
  </si>
  <si>
    <t>2200042410339</t>
  </si>
  <si>
    <t>2200042414858</t>
  </si>
  <si>
    <t>2200042414867</t>
  </si>
  <si>
    <t>2200042417798</t>
  </si>
  <si>
    <t>2200042417803</t>
  </si>
  <si>
    <t>2200042418791</t>
  </si>
  <si>
    <t>2200042418807</t>
  </si>
  <si>
    <t>2200042437359</t>
  </si>
  <si>
    <t>2200042437368</t>
  </si>
  <si>
    <t>2200042443316</t>
  </si>
  <si>
    <t>2200042443325</t>
  </si>
  <si>
    <t>2200042443352</t>
  </si>
  <si>
    <t>2200042443361</t>
  </si>
  <si>
    <t>2200042447000</t>
  </si>
  <si>
    <t>2200042447019</t>
  </si>
  <si>
    <t>2200042446984</t>
  </si>
  <si>
    <t>2200042446993</t>
  </si>
  <si>
    <t>2200042446966</t>
  </si>
  <si>
    <t>2200042446975</t>
  </si>
  <si>
    <t>2200042457480</t>
  </si>
  <si>
    <t>2200042457499</t>
  </si>
  <si>
    <t>2200042457903</t>
  </si>
  <si>
    <t>2200042457912</t>
  </si>
  <si>
    <t>2200042457986</t>
  </si>
  <si>
    <t>2200042457995</t>
  </si>
  <si>
    <t>2200042459557</t>
  </si>
  <si>
    <t>2200042459566</t>
  </si>
  <si>
    <t>2200042461290</t>
  </si>
  <si>
    <t>2200042461306</t>
  </si>
  <si>
    <t>2200042462179</t>
  </si>
  <si>
    <t>2200042462188</t>
  </si>
  <si>
    <t>2200042465160</t>
  </si>
  <si>
    <t>2200042465170</t>
  </si>
  <si>
    <t>2200042465189</t>
  </si>
  <si>
    <t>2200042465198</t>
  </si>
  <si>
    <t>2200042467594</t>
  </si>
  <si>
    <t>2200042467600</t>
  </si>
  <si>
    <t>2200042469875</t>
  </si>
  <si>
    <t>2200042469893</t>
  </si>
  <si>
    <t>2200042473463</t>
  </si>
  <si>
    <t>2200042473472</t>
  </si>
  <si>
    <t>2200042473445</t>
  </si>
  <si>
    <t>2200042473454</t>
  </si>
  <si>
    <t>2200042475169</t>
  </si>
  <si>
    <t>2200042475178</t>
  </si>
  <si>
    <t>2200042475196</t>
  </si>
  <si>
    <t>2200042475201</t>
  </si>
  <si>
    <t>2200042475415</t>
  </si>
  <si>
    <t>2200042475424</t>
  </si>
  <si>
    <t>2200042475433</t>
  </si>
  <si>
    <t>2200042573488</t>
  </si>
  <si>
    <t>2200042573502</t>
  </si>
  <si>
    <t>2200042475823</t>
  </si>
  <si>
    <t>2200042475832</t>
  </si>
  <si>
    <t>2200042480610</t>
  </si>
  <si>
    <t>2200042480656</t>
  </si>
  <si>
    <t>2200042484873</t>
  </si>
  <si>
    <t>2200042484882</t>
  </si>
  <si>
    <t>2200042484846</t>
  </si>
  <si>
    <t>2200042484855</t>
  </si>
  <si>
    <t>2200042530730</t>
  </si>
  <si>
    <t>2200042530740</t>
  </si>
  <si>
    <t>2200042533411</t>
  </si>
  <si>
    <t>2200042533420</t>
  </si>
  <si>
    <t>2200042541583</t>
  </si>
  <si>
    <t>2200042541635</t>
  </si>
  <si>
    <t>2200042557281</t>
  </si>
  <si>
    <t>2200042557290</t>
  </si>
  <si>
    <t>2200042616556</t>
  </si>
  <si>
    <t>2200042542763</t>
  </si>
  <si>
    <t>2200042542781</t>
  </si>
  <si>
    <t>2200042552600</t>
  </si>
  <si>
    <t>2200042552646</t>
  </si>
  <si>
    <t>2200042557306</t>
  </si>
  <si>
    <t>2200042557315</t>
  </si>
  <si>
    <t>2200042563211</t>
  </si>
  <si>
    <t>2200042563230</t>
  </si>
  <si>
    <t>2200042563276</t>
  </si>
  <si>
    <t>2200042569134</t>
  </si>
  <si>
    <t>2200042569161</t>
  </si>
  <si>
    <t>2200042541644</t>
  </si>
  <si>
    <t>2200042541653</t>
  </si>
  <si>
    <t>2200042582446</t>
  </si>
  <si>
    <t>2200042582455</t>
  </si>
  <si>
    <t>2200042574222</t>
  </si>
  <si>
    <t>2200042574231</t>
  </si>
  <si>
    <t>2200042592913</t>
  </si>
  <si>
    <t>2200042592922</t>
  </si>
  <si>
    <t>2200042592931</t>
  </si>
  <si>
    <t>2200042592940</t>
  </si>
  <si>
    <t>2200042495680</t>
  </si>
  <si>
    <t>2200042495670</t>
  </si>
  <si>
    <t>2200042540687</t>
  </si>
  <si>
    <t>2200042540678</t>
  </si>
  <si>
    <t>2200042540696</t>
  </si>
  <si>
    <t>2200042540710</t>
  </si>
  <si>
    <t>2200042598135</t>
  </si>
  <si>
    <t>2200042598144</t>
  </si>
  <si>
    <t>2200042601346</t>
  </si>
  <si>
    <t>2200042601355</t>
  </si>
  <si>
    <t>2200042603237</t>
  </si>
  <si>
    <t>2200042603246</t>
  </si>
  <si>
    <t>2200042689252</t>
  </si>
  <si>
    <t>2200042689261</t>
  </si>
  <si>
    <t>2200042614104</t>
  </si>
  <si>
    <t>2200042614113</t>
  </si>
  <si>
    <t>2200042620162</t>
  </si>
  <si>
    <t>2200042620171</t>
  </si>
  <si>
    <t>2200042620205</t>
  </si>
  <si>
    <t>2200042620214</t>
  </si>
  <si>
    <t>2200042620250</t>
  </si>
  <si>
    <t>2200042620260</t>
  </si>
  <si>
    <t>2200042622035</t>
  </si>
  <si>
    <t>2200042622044</t>
  </si>
  <si>
    <t>2200042626944</t>
  </si>
  <si>
    <t>2200042626953</t>
  </si>
  <si>
    <t>2200042627140</t>
  </si>
  <si>
    <t>2200042627159</t>
  </si>
  <si>
    <t>2200042637885</t>
  </si>
  <si>
    <t>2200042637894</t>
  </si>
  <si>
    <t>2200042655528</t>
  </si>
  <si>
    <t>2200042655537</t>
  </si>
  <si>
    <t>2200042679592</t>
  </si>
  <si>
    <t>2200042679608</t>
  </si>
  <si>
    <t>2200042689270</t>
  </si>
  <si>
    <t>2200042689280</t>
  </si>
  <si>
    <t>2200042722608</t>
  </si>
  <si>
    <t>2200042722617</t>
  </si>
  <si>
    <t>2200042729774</t>
  </si>
  <si>
    <t>2200042729783</t>
  </si>
  <si>
    <t>2200042733460</t>
  </si>
  <si>
    <t>2200042733479</t>
  </si>
  <si>
    <t>2200042733850</t>
  </si>
  <si>
    <t>2200042733869</t>
  </si>
  <si>
    <t>2200042738705</t>
  </si>
  <si>
    <t>2200042738714</t>
  </si>
  <si>
    <t>2200042742491</t>
  </si>
  <si>
    <t>2200042742507</t>
  </si>
  <si>
    <t>2200042742516</t>
  </si>
  <si>
    <t>2200042742525</t>
  </si>
  <si>
    <t>2200042784482</t>
  </si>
  <si>
    <t>2200042784491</t>
  </si>
  <si>
    <t>2200032010850</t>
  </si>
  <si>
    <t>2200031824542</t>
  </si>
  <si>
    <t>2200042461315</t>
  </si>
  <si>
    <t>2200042461324</t>
  </si>
  <si>
    <t>2200042501410</t>
  </si>
  <si>
    <t>2200042501429</t>
  </si>
  <si>
    <t>2200042141133</t>
  </si>
  <si>
    <t>2200042141142</t>
  </si>
  <si>
    <t>2200042141259</t>
  </si>
  <si>
    <t>2200042141277</t>
  </si>
  <si>
    <t>2200032168607</t>
  </si>
  <si>
    <t>2200032168616</t>
  </si>
  <si>
    <t>2200040848888</t>
  </si>
  <si>
    <t>2200031664357</t>
  </si>
  <si>
    <t>2200030511311</t>
  </si>
  <si>
    <t>2200031822971</t>
  </si>
  <si>
    <t>2200040863404</t>
  </si>
  <si>
    <t>2200040863399</t>
  </si>
  <si>
    <t>2200040863431</t>
  </si>
  <si>
    <t>2200040863422</t>
  </si>
  <si>
    <t>2200030109831</t>
  </si>
  <si>
    <t>2200031823558</t>
  </si>
  <si>
    <t>2200042384194</t>
  </si>
  <si>
    <t>2200042384200</t>
  </si>
  <si>
    <t>2200030112133</t>
  </si>
  <si>
    <t>2200031823530</t>
  </si>
  <si>
    <t>2200030348790</t>
  </si>
  <si>
    <t>2200042334139
2200042334148</t>
  </si>
  <si>
    <t>2200042602289</t>
  </si>
  <si>
    <t>2200042602298</t>
  </si>
  <si>
    <t>2200041804437</t>
  </si>
  <si>
    <t>2200031995530</t>
  </si>
  <si>
    <t>2200032024222</t>
  </si>
  <si>
    <t>2200040571113</t>
  </si>
  <si>
    <t>2200040571122</t>
  </si>
  <si>
    <t>2200040979020</t>
  </si>
  <si>
    <t>2200040979039</t>
  </si>
  <si>
    <t>2200041957685</t>
  </si>
  <si>
    <t>2200041253506</t>
  </si>
  <si>
    <t>2200040164245</t>
  </si>
  <si>
    <t>2200040164254</t>
  </si>
  <si>
    <t>2200040473921</t>
  </si>
  <si>
    <t>2200040473940</t>
  </si>
  <si>
    <t>2200041499771</t>
  </si>
  <si>
    <t>2200041499762</t>
  </si>
  <si>
    <t>2200041625596</t>
  </si>
  <si>
    <t>2200041625587</t>
  </si>
  <si>
    <t>2200041845860</t>
  </si>
  <si>
    <t>2200041845850</t>
  </si>
  <si>
    <t>2200041786674</t>
  </si>
  <si>
    <t>2200041786683</t>
  </si>
  <si>
    <t>2200041930489</t>
  </si>
  <si>
    <t>2200041930498</t>
  </si>
  <si>
    <t>2200043200997</t>
  </si>
  <si>
    <t>2200042142094</t>
  </si>
  <si>
    <t>2200042142410</t>
  </si>
  <si>
    <t>2200042142439</t>
  </si>
  <si>
    <t>2200042142457</t>
  </si>
  <si>
    <t>2200041978773</t>
  </si>
  <si>
    <t>2200041978782</t>
  </si>
  <si>
    <t>2200041978852</t>
  </si>
  <si>
    <t>2200041978861</t>
  </si>
  <si>
    <t>2200041978791</t>
  </si>
  <si>
    <t>2200041978807</t>
  </si>
  <si>
    <t>2200041979874</t>
  </si>
  <si>
    <t>2200041979883</t>
  </si>
  <si>
    <t>2200042682406</t>
  </si>
  <si>
    <t>2200042682424</t>
  </si>
  <si>
    <t>2200030346906
2200030346998</t>
  </si>
  <si>
    <t>2200041978728</t>
  </si>
  <si>
    <t>2200041978737</t>
  </si>
  <si>
    <t>2200042194279</t>
  </si>
  <si>
    <t>2200042194288</t>
  </si>
  <si>
    <t>2200042208824</t>
  </si>
  <si>
    <t>2200042208833</t>
  </si>
  <si>
    <t>2200042141151</t>
  </si>
  <si>
    <t>2200042141160</t>
  </si>
  <si>
    <t>2200042172879</t>
  </si>
  <si>
    <t>2200042172888</t>
  </si>
  <si>
    <t>2200042196736</t>
  </si>
  <si>
    <t>2200042196745</t>
  </si>
  <si>
    <t>2200042206604</t>
  </si>
  <si>
    <t>2200042206613</t>
  </si>
  <si>
    <t>2200042198501</t>
  </si>
  <si>
    <t>2200042198520</t>
  </si>
  <si>
    <t>2200041982938</t>
  </si>
  <si>
    <t>2200041982947</t>
  </si>
  <si>
    <t>2200042042966</t>
  </si>
  <si>
    <t>2200042042975</t>
  </si>
  <si>
    <t>2200041857484</t>
  </si>
  <si>
    <t>2200031825680</t>
  </si>
  <si>
    <t>2200042019345</t>
  </si>
  <si>
    <t>2200042019354</t>
  </si>
  <si>
    <t>2200030348718</t>
  </si>
  <si>
    <t>2200041310085</t>
  </si>
  <si>
    <t>2200042534070</t>
  </si>
  <si>
    <t>2200042534080</t>
  </si>
  <si>
    <t>2200042538720</t>
  </si>
  <si>
    <t>2200042538749</t>
  </si>
  <si>
    <t>2200042787377</t>
  </si>
  <si>
    <t>2200042787386</t>
  </si>
  <si>
    <t>2200030348620</t>
  </si>
  <si>
    <t>2200030349084
2200032161977</t>
  </si>
  <si>
    <t>2200030349075
2200032161930</t>
  </si>
  <si>
    <t>2200031824213</t>
  </si>
  <si>
    <t>2200030347928</t>
  </si>
  <si>
    <t>2200030348026
2200030348035</t>
  </si>
  <si>
    <t>2200030347101
2200032161995</t>
  </si>
  <si>
    <t>2200030354118</t>
  </si>
  <si>
    <t>2200031997477
2200031997529</t>
  </si>
  <si>
    <t>2200031846059</t>
  </si>
  <si>
    <t>2200031824747</t>
  </si>
  <si>
    <t>2200030349260</t>
  </si>
  <si>
    <t>2200041310094</t>
  </si>
  <si>
    <t>2200030348470</t>
  </si>
  <si>
    <t>2200042430770</t>
  </si>
  <si>
    <t>2200030349093
2200040240630</t>
  </si>
  <si>
    <t>2200040468930
2200042670943</t>
  </si>
  <si>
    <t>2200041209970</t>
  </si>
  <si>
    <t>2200041209989</t>
  </si>
  <si>
    <t>2200030348373</t>
  </si>
  <si>
    <t>2200031824524</t>
  </si>
  <si>
    <t>2200030346710
2200032196710</t>
  </si>
  <si>
    <t>2200041987314
2200041987323</t>
  </si>
  <si>
    <t>2200042194640</t>
  </si>
  <si>
    <t>2200042103449</t>
  </si>
  <si>
    <t>2200042108127</t>
  </si>
  <si>
    <t>2200042108289</t>
  </si>
  <si>
    <t>2200042385453</t>
  </si>
  <si>
    <t>2200042385462</t>
  </si>
  <si>
    <t>2200042165037</t>
  </si>
  <si>
    <t>2200042165046</t>
  </si>
  <si>
    <t>2200042171449</t>
  </si>
  <si>
    <t>2200042171458</t>
  </si>
  <si>
    <t>2200042356276</t>
  </si>
  <si>
    <t>2200042356285</t>
  </si>
  <si>
    <t>2200030348986
2200032178340
2200032178368
2200032178377
2200041226558
2200041226567</t>
  </si>
  <si>
    <t>2200032138124</t>
  </si>
  <si>
    <t>2200032050436</t>
  </si>
  <si>
    <t>2200041527904</t>
  </si>
  <si>
    <t>2200030348452</t>
  </si>
  <si>
    <t>2200031824551</t>
  </si>
  <si>
    <t>2200030348382</t>
  </si>
  <si>
    <t>2200030347690</t>
  </si>
  <si>
    <t>2200032010879</t>
  </si>
  <si>
    <t>2200031824738</t>
  </si>
  <si>
    <t>2200030348666</t>
  </si>
  <si>
    <t>2200031824490</t>
  </si>
  <si>
    <t>2200030349242</t>
  </si>
  <si>
    <t>2200042163484</t>
  </si>
  <si>
    <t>2200042163493</t>
  </si>
  <si>
    <t>2200041648681
2200041648690
2200042093766</t>
  </si>
  <si>
    <t>2200042093720
2200042093739
2200042093757</t>
  </si>
  <si>
    <t>2200042276123
2200042276132
2200042276141</t>
  </si>
  <si>
    <t>2200042163410</t>
  </si>
  <si>
    <t>2200042163457</t>
  </si>
  <si>
    <t>2200042165055</t>
  </si>
  <si>
    <t>2200042165064</t>
  </si>
  <si>
    <t>2200042165073</t>
  </si>
  <si>
    <t>2200042165082</t>
  </si>
  <si>
    <t>2200042172043</t>
  </si>
  <si>
    <t>2200042172052</t>
  </si>
  <si>
    <t>2200042169714</t>
  </si>
  <si>
    <t>2200042169723</t>
  </si>
  <si>
    <t>2200042171183</t>
  </si>
  <si>
    <t>2200042171192</t>
  </si>
  <si>
    <t>2200042171208</t>
  </si>
  <si>
    <t>2200042171226</t>
  </si>
  <si>
    <t>2200042171244</t>
  </si>
  <si>
    <t>2200042171253</t>
  </si>
  <si>
    <t>2200042171616</t>
  </si>
  <si>
    <t>2200042171625</t>
  </si>
  <si>
    <t>2200042172512</t>
  </si>
  <si>
    <t>2200042172521</t>
  </si>
  <si>
    <t>2200042172920</t>
  </si>
  <si>
    <t>2200042172930</t>
  </si>
  <si>
    <t>2200042172897</t>
  </si>
  <si>
    <t>2200042172902</t>
  </si>
  <si>
    <t>2200042218673
2200042218682</t>
  </si>
  <si>
    <t>2200042174272</t>
  </si>
  <si>
    <t>2200042174281</t>
  </si>
  <si>
    <t>2200042184369</t>
  </si>
  <si>
    <t>2200042184378</t>
  </si>
  <si>
    <t>2200042191756</t>
  </si>
  <si>
    <t>2200042191765</t>
  </si>
  <si>
    <t>2200042192750</t>
  </si>
  <si>
    <t>2200042192769</t>
  </si>
  <si>
    <t>2200042193879</t>
  </si>
  <si>
    <t>2200042193888</t>
  </si>
  <si>
    <t>2200042194047</t>
  </si>
  <si>
    <t>2200042194056</t>
  </si>
  <si>
    <t>2200042345993</t>
  </si>
  <si>
    <t>2200042346000</t>
  </si>
  <si>
    <t>2200042193735</t>
  </si>
  <si>
    <t>2200042193744</t>
  </si>
  <si>
    <t>2200042195592</t>
  </si>
  <si>
    <t>2200042195608</t>
  </si>
  <si>
    <t>2200042196781</t>
  </si>
  <si>
    <t>2200042196790</t>
  </si>
  <si>
    <t>2200042201252</t>
  </si>
  <si>
    <t>2200042201261</t>
  </si>
  <si>
    <t>2200042201270</t>
  </si>
  <si>
    <t>2200042201280</t>
  </si>
  <si>
    <t>2200042202939</t>
  </si>
  <si>
    <t>2200042202948</t>
  </si>
  <si>
    <t>2200042432625</t>
  </si>
  <si>
    <t>2200042432634</t>
  </si>
  <si>
    <t>2200042202975</t>
  </si>
  <si>
    <t>2200042202984</t>
  </si>
  <si>
    <t>2200042204652</t>
  </si>
  <si>
    <t>2200042204661</t>
  </si>
  <si>
    <t>2200042206580</t>
  </si>
  <si>
    <t>2200042206599</t>
  </si>
  <si>
    <t>2200042206622</t>
  </si>
  <si>
    <t>2200042206631</t>
  </si>
  <si>
    <t>2200042208806</t>
  </si>
  <si>
    <t>2200042208815</t>
  </si>
  <si>
    <t>2200042208842</t>
  </si>
  <si>
    <t>2200042208851</t>
  </si>
  <si>
    <t>2200042214711</t>
  </si>
  <si>
    <t>2200042214720</t>
  </si>
  <si>
    <t>2200042214730</t>
  </si>
  <si>
    <t>2200042214749</t>
  </si>
  <si>
    <t>2200042214943</t>
  </si>
  <si>
    <t>2200042214952</t>
  </si>
  <si>
    <t>2200042215088</t>
  </si>
  <si>
    <t>2200042215097</t>
  </si>
  <si>
    <t>2200042215246</t>
  </si>
  <si>
    <t>2200042215255</t>
  </si>
  <si>
    <t>2200042216843</t>
  </si>
  <si>
    <t>2200042216852</t>
  </si>
  <si>
    <t>2200042218405</t>
  </si>
  <si>
    <t>2200042218414</t>
  </si>
  <si>
    <t>2200042224250</t>
  </si>
  <si>
    <t>2200042224269</t>
  </si>
  <si>
    <t>2200042224278</t>
  </si>
  <si>
    <t>2200042224287</t>
  </si>
  <si>
    <t>2200042242880</t>
  </si>
  <si>
    <t>2200042242899</t>
  </si>
  <si>
    <t>2200042244673</t>
  </si>
  <si>
    <t>2200042244682</t>
  </si>
  <si>
    <t>2200042254120</t>
  </si>
  <si>
    <t>2200042254139</t>
  </si>
  <si>
    <t>2200042352174</t>
  </si>
  <si>
    <t>2200042352183</t>
  </si>
  <si>
    <t>2200042278478</t>
  </si>
  <si>
    <t>2200042278487</t>
  </si>
  <si>
    <t>2200042342032</t>
  </si>
  <si>
    <t>2200042342041</t>
  </si>
  <si>
    <t>2200042342060</t>
  </si>
  <si>
    <t>2200042342079</t>
  </si>
  <si>
    <t>2200042278751</t>
  </si>
  <si>
    <t>2200042278760</t>
  </si>
  <si>
    <t>2200042278947</t>
  </si>
  <si>
    <t>2200042278956</t>
  </si>
  <si>
    <t>2200042349739</t>
  </si>
  <si>
    <t>2200042349748</t>
  </si>
  <si>
    <t>2200042911983</t>
  </si>
  <si>
    <t>2200042911992</t>
  </si>
  <si>
    <t>2200042911929</t>
  </si>
  <si>
    <t>2200042911947</t>
  </si>
  <si>
    <t>2200042911965</t>
  </si>
  <si>
    <t>2200042911974</t>
  </si>
  <si>
    <t>2200042965279</t>
  </si>
  <si>
    <t>2200042965260</t>
  </si>
  <si>
    <t>2200042990994</t>
  </si>
  <si>
    <t>2200042991000</t>
  </si>
  <si>
    <t>2200043111690</t>
  </si>
  <si>
    <t>2200043111681</t>
  </si>
  <si>
    <t>2200043111715</t>
  </si>
  <si>
    <t>2200043111706</t>
  </si>
  <si>
    <t>2200043129410</t>
  </si>
  <si>
    <t>2200043152465</t>
  </si>
  <si>
    <t>2200043152456</t>
  </si>
  <si>
    <t>2200043161734</t>
  </si>
  <si>
    <t>2200043161743</t>
  </si>
  <si>
    <t>2200030348090</t>
  </si>
  <si>
    <t>2200030348105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</si>
</sst>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0.000;\-0.000;;@\,"/>
    <numFmt numFmtId="180" formatCode="0.00;\-0.00;;@\,"/>
    <numFmt numFmtId="181" formatCode="0;\-0;;@\,"/>
    <numFmt numFmtId="182"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53">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2" fillId="8" borderId="1" xfId="0" applyNumberFormat="1" applyFont="1" applyFill="1" applyBorder="1" applyAlignment="1" applyProtection="1">
      <alignment horizontal="center" vertical="center" wrapText="1"/>
      <protection locked="0"/>
    </xf>
    <xf numFmtId="0" fontId="22" fillId="8" borderId="1" xfId="0"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3" xfId="6" applyFont="1" applyFill="1" applyBorder="1" applyAlignment="1">
      <alignment horizontal="center" vertical="center" wrapText="1"/>
    </xf>
    <xf numFmtId="49" fontId="7" fillId="9" borderId="1" xfId="6"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vertical="center" wrapText="1"/>
    </xf>
    <xf numFmtId="177" fontId="0" fillId="2" borderId="0" xfId="0" applyNumberFormat="1" applyFill="1" applyAlignment="1">
      <alignment horizontal="center" vertical="center"/>
    </xf>
    <xf numFmtId="0" fontId="16" fillId="8" borderId="1" xfId="0" applyNumberFormat="1" applyFont="1" applyFill="1" applyBorder="1" applyAlignment="1" applyProtection="1">
      <alignment horizontal="center" vertical="center" wrapText="1"/>
      <protection locked="0"/>
    </xf>
    <xf numFmtId="0" fontId="17" fillId="5" borderId="7" xfId="2" applyNumberFormat="1" applyFont="1" applyAlignment="1" applyProtection="1">
      <alignment horizontal="center" vertical="center" wrapText="1"/>
      <protection locked="0"/>
    </xf>
    <xf numFmtId="179" fontId="23" fillId="18" borderId="1" xfId="0" applyNumberFormat="1" applyFont="1" applyFill="1" applyBorder="1" applyAlignment="1" applyProtection="1">
      <alignment horizontal="center" vertical="center"/>
      <protection locked="0"/>
    </xf>
    <xf numFmtId="179" fontId="22" fillId="19" borderId="1" xfId="0" applyNumberFormat="1" applyFont="1" applyFill="1" applyBorder="1" applyAlignment="1" applyProtection="1">
      <alignment horizontal="center" vertical="center"/>
      <protection locked="0"/>
    </xf>
    <xf numFmtId="179" fontId="23" fillId="20" borderId="1" xfId="0" applyNumberFormat="1" applyFont="1" applyFill="1" applyBorder="1" applyAlignment="1" applyProtection="1">
      <alignment horizontal="center" vertical="center"/>
      <protection locked="0"/>
    </xf>
    <xf numFmtId="180" fontId="22" fillId="10"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protection locked="0"/>
    </xf>
    <xf numFmtId="179" fontId="22" fillId="3" borderId="1" xfId="0" applyNumberFormat="1" applyFont="1" applyFill="1" applyBorder="1" applyAlignment="1" applyProtection="1">
      <alignment horizontal="center" vertical="center"/>
      <protection locked="0"/>
    </xf>
    <xf numFmtId="180" fontId="22" fillId="10" borderId="1" xfId="0" applyNumberFormat="1" applyFont="1" applyFill="1" applyBorder="1" applyAlignment="1" applyProtection="1">
      <alignment horizontal="center" vertical="center"/>
    </xf>
    <xf numFmtId="179" fontId="22" fillId="9" borderId="1" xfId="0" applyNumberFormat="1" applyFont="1" applyFill="1" applyBorder="1" applyAlignment="1" applyProtection="1">
      <alignment horizontal="center" vertical="center"/>
      <protection locked="0"/>
    </xf>
    <xf numFmtId="179" fontId="23" fillId="21" borderId="1" xfId="0" applyNumberFormat="1" applyFont="1" applyFill="1" applyBorder="1" applyAlignment="1" applyProtection="1">
      <alignment horizontal="center" vertical="center"/>
      <protection locked="0"/>
    </xf>
    <xf numFmtId="179" fontId="22" fillId="22"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0" fontId="7" fillId="9" borderId="1" xfId="0" quotePrefix="1"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181" fontId="5" fillId="9" borderId="1" xfId="6" applyNumberFormat="1" applyFont="1" applyFill="1" applyBorder="1" applyAlignment="1" applyProtection="1">
      <alignment horizontal="center" vertical="center"/>
      <protection locked="0"/>
    </xf>
    <xf numFmtId="179" fontId="5" fillId="12" borderId="1" xfId="6" applyNumberFormat="1" applyFont="1" applyFill="1" applyBorder="1" applyAlignment="1" applyProtection="1">
      <alignment horizontal="center" vertical="center"/>
      <protection locked="0"/>
    </xf>
    <xf numFmtId="180" fontId="5" fillId="12" borderId="1" xfId="6" applyNumberFormat="1" applyFont="1" applyFill="1" applyBorder="1" applyAlignment="1" applyProtection="1">
      <alignment horizontal="center" vertical="center"/>
      <protection locked="0"/>
    </xf>
    <xf numFmtId="179" fontId="5" fillId="9" borderId="1" xfId="6" applyNumberFormat="1" applyFont="1" applyFill="1" applyBorder="1" applyAlignment="1" applyProtection="1">
      <alignment horizontal="center" vertical="center"/>
      <protection locked="0"/>
    </xf>
    <xf numFmtId="180" fontId="5" fillId="9" borderId="1" xfId="6" applyNumberFormat="1" applyFont="1" applyFill="1" applyBorder="1" applyAlignment="1" applyProtection="1">
      <alignment horizontal="center" vertical="center"/>
      <protection locked="0"/>
    </xf>
    <xf numFmtId="2" fontId="5" fillId="12" borderId="1" xfId="6" applyNumberFormat="1" applyFont="1" applyFill="1" applyBorder="1" applyAlignment="1" applyProtection="1">
      <alignment horizontal="center" vertical="center"/>
    </xf>
    <xf numFmtId="182" fontId="0" fillId="2" borderId="1" xfId="0" applyNumberFormat="1" applyFill="1" applyBorder="1" applyAlignment="1">
      <alignment horizontal="center" vertical="center"/>
    </xf>
    <xf numFmtId="0" fontId="7" fillId="9" borderId="1" xfId="0" quotePrefix="1" applyNumberFormat="1" applyFont="1" applyFill="1" applyBorder="1" applyAlignment="1" applyProtection="1">
      <alignment horizontal="left" vertical="center" wrapText="1"/>
    </xf>
    <xf numFmtId="1" fontId="7" fillId="9" borderId="1" xfId="0" quotePrefix="1" applyNumberFormat="1" applyFont="1" applyFill="1" applyBorder="1" applyAlignment="1" applyProtection="1">
      <alignment horizontal="left" vertical="center" wrapText="1"/>
    </xf>
    <xf numFmtId="181" fontId="5" fillId="9" borderId="1" xfId="6" applyNumberFormat="1" applyFont="1" applyFill="1" applyBorder="1" applyAlignment="1" applyProtection="1">
      <alignment horizontal="center" vertical="center"/>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left" vertical="center" wrapText="1"/>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6" applyFont="1" applyBorder="1" applyAlignment="1">
      <alignment horizontal="center" vertical="center" wrapText="1"/>
    </xf>
    <xf numFmtId="0" fontId="8" fillId="0" borderId="1" xfId="6" applyFont="1" applyBorder="1" applyAlignment="1">
      <alignment horizontal="center" vertical="center" wrapText="1"/>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5">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border>
        <left style="thin">
          <color auto="1"/>
        </left>
        <right style="thin">
          <color auto="1"/>
        </right>
        <top style="thin">
          <color auto="1"/>
        </top>
        <bottom style="thin">
          <color auto="1"/>
        </bottom>
        <vertical/>
        <horizontal/>
      </border>
    </dxf>
    <dxf>
      <border>
        <left style="thin">
          <color theme="0"/>
        </left>
        <right style="thin">
          <color theme="0"/>
        </right>
        <top style="thin">
          <color theme="0"/>
        </top>
        <bottom style="thin">
          <color theme="0"/>
        </bottom>
      </border>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zoomScaleNormal="100" zoomScaleSheetLayoutView="100" workbookViewId="0"/>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1"/>
      <c r="B1" s="21"/>
      <c r="C1" s="21"/>
      <c r="D1" s="21"/>
      <c r="E1" s="21"/>
    </row>
    <row r="2" spans="1:8" ht="16.5" x14ac:dyDescent="0.2">
      <c r="A2" s="123" t="s">
        <v>167</v>
      </c>
      <c r="B2" s="59"/>
      <c r="C2" s="59"/>
      <c r="D2" s="59"/>
      <c r="E2" s="59"/>
    </row>
    <row r="3" spans="1:8" ht="15" x14ac:dyDescent="0.2">
      <c r="A3" s="63"/>
      <c r="B3" s="119" t="s">
        <v>168</v>
      </c>
      <c r="C3" s="118" t="s">
        <v>171</v>
      </c>
      <c r="D3" s="118" t="s">
        <v>30</v>
      </c>
      <c r="E3" s="118" t="s">
        <v>29</v>
      </c>
    </row>
    <row r="4" spans="1:8" ht="15" x14ac:dyDescent="0.2">
      <c r="A4" s="60" t="s">
        <v>167</v>
      </c>
      <c r="B4" s="25" t="s">
        <v>719</v>
      </c>
      <c r="C4" s="226" t="str">
        <f>YEAR(D4)&amp;"/"&amp;YEAR(D4)-1999</f>
        <v>2023/24</v>
      </c>
      <c r="D4" s="25" t="s">
        <v>781</v>
      </c>
      <c r="E4" s="25" t="s">
        <v>166</v>
      </c>
    </row>
    <row r="5" spans="1:8" x14ac:dyDescent="0.2">
      <c r="A5" s="59"/>
      <c r="B5" s="59"/>
      <c r="C5" s="59"/>
      <c r="D5" s="59"/>
      <c r="E5" s="59"/>
    </row>
    <row r="6" spans="1:8" ht="16.5" x14ac:dyDescent="0.2">
      <c r="A6" s="62" t="s">
        <v>24</v>
      </c>
      <c r="B6" s="59"/>
      <c r="C6" s="59"/>
      <c r="D6" s="59"/>
      <c r="E6" s="59"/>
    </row>
    <row r="7" spans="1:8" ht="15" x14ac:dyDescent="0.2">
      <c r="A7" s="64" t="s">
        <v>25</v>
      </c>
      <c r="B7" s="254" t="s">
        <v>26</v>
      </c>
      <c r="C7" s="254"/>
      <c r="D7" s="254"/>
      <c r="E7" s="254"/>
    </row>
    <row r="8" spans="1:8" ht="30" customHeight="1" x14ac:dyDescent="0.2">
      <c r="A8" s="68" t="s">
        <v>220</v>
      </c>
      <c r="B8" s="253" t="s">
        <v>209</v>
      </c>
      <c r="C8" s="253"/>
      <c r="D8" s="253"/>
      <c r="E8" s="253"/>
    </row>
    <row r="9" spans="1:8" ht="30" customHeight="1" x14ac:dyDescent="0.2">
      <c r="A9" s="68" t="s">
        <v>67</v>
      </c>
      <c r="B9" s="25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West) plc Licence area.</v>
      </c>
      <c r="C9" s="253"/>
      <c r="D9" s="253"/>
      <c r="E9" s="253"/>
    </row>
    <row r="10" spans="1:8" ht="30" customHeight="1" x14ac:dyDescent="0.2">
      <c r="A10" s="68" t="s">
        <v>68</v>
      </c>
      <c r="B10" s="253" t="s">
        <v>28</v>
      </c>
      <c r="C10" s="253"/>
      <c r="D10" s="253"/>
      <c r="E10" s="253"/>
    </row>
    <row r="11" spans="1:8" ht="61.5" customHeight="1" x14ac:dyDescent="0.2">
      <c r="A11" s="68" t="s">
        <v>69</v>
      </c>
      <c r="B11" s="25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53"/>
      <c r="D11" s="253"/>
      <c r="E11" s="253"/>
      <c r="F11" s="256"/>
      <c r="G11" s="256"/>
      <c r="H11" s="256"/>
    </row>
    <row r="12" spans="1:8" ht="86.25" customHeight="1" x14ac:dyDescent="0.2">
      <c r="A12" s="68" t="s">
        <v>47</v>
      </c>
      <c r="B12" s="259" t="s">
        <v>185</v>
      </c>
      <c r="C12" s="259"/>
      <c r="D12" s="259"/>
      <c r="E12" s="259"/>
    </row>
    <row r="13" spans="1:8" ht="33.75" customHeight="1" x14ac:dyDescent="0.2">
      <c r="A13" s="68" t="s">
        <v>186</v>
      </c>
      <c r="B13" s="25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West) plc Licence area.</v>
      </c>
      <c r="C13" s="253"/>
      <c r="D13" s="253"/>
      <c r="E13" s="253"/>
    </row>
    <row r="14" spans="1:8" ht="33.75" customHeight="1" x14ac:dyDescent="0.2">
      <c r="A14" s="162" t="s">
        <v>520</v>
      </c>
      <c r="B14" s="253" t="s">
        <v>521</v>
      </c>
      <c r="C14" s="253"/>
      <c r="D14" s="253"/>
      <c r="E14" s="253"/>
    </row>
    <row r="15" spans="1:8" ht="29.25" customHeight="1" x14ac:dyDescent="0.2">
      <c r="A15" s="68" t="s">
        <v>60</v>
      </c>
      <c r="B15" s="253" t="s">
        <v>152</v>
      </c>
      <c r="C15" s="253"/>
      <c r="D15" s="253"/>
      <c r="E15" s="253"/>
    </row>
    <row r="16" spans="1:8" ht="29.25" customHeight="1" x14ac:dyDescent="0.2">
      <c r="A16" s="68" t="s">
        <v>688</v>
      </c>
      <c r="B16" s="253" t="s">
        <v>698</v>
      </c>
      <c r="C16" s="253"/>
      <c r="D16" s="253"/>
      <c r="E16" s="253"/>
    </row>
    <row r="17" spans="1:5" ht="30" customHeight="1" x14ac:dyDescent="0.2">
      <c r="A17" s="68" t="s">
        <v>126</v>
      </c>
      <c r="B17" s="253" t="s">
        <v>125</v>
      </c>
      <c r="C17" s="253"/>
      <c r="D17" s="253"/>
      <c r="E17" s="253"/>
    </row>
    <row r="18" spans="1:5" x14ac:dyDescent="0.2">
      <c r="A18" s="59"/>
      <c r="B18" s="59"/>
      <c r="C18" s="59"/>
      <c r="D18" s="59"/>
      <c r="E18" s="59"/>
    </row>
    <row r="19" spans="1:5" ht="15" x14ac:dyDescent="0.2">
      <c r="A19" s="65" t="s">
        <v>35</v>
      </c>
      <c r="B19" s="59"/>
      <c r="C19" s="59"/>
      <c r="D19" s="59"/>
      <c r="E19" s="59"/>
    </row>
    <row r="20" spans="1:5" ht="15" x14ac:dyDescent="0.2">
      <c r="A20" s="64"/>
      <c r="B20" s="260"/>
      <c r="C20" s="260"/>
      <c r="D20" s="260"/>
      <c r="E20" s="260"/>
    </row>
    <row r="21" spans="1:5" ht="32.25" customHeight="1" x14ac:dyDescent="0.2">
      <c r="A21" s="257" t="s">
        <v>110</v>
      </c>
      <c r="B21" s="258"/>
      <c r="C21" s="258"/>
      <c r="D21" s="258"/>
      <c r="E21" s="258"/>
    </row>
    <row r="22" spans="1:5" x14ac:dyDescent="0.2">
      <c r="A22" s="59"/>
      <c r="B22" s="59"/>
      <c r="C22" s="59"/>
      <c r="D22" s="59"/>
      <c r="E22" s="59"/>
    </row>
    <row r="23" spans="1:5" ht="15" x14ac:dyDescent="0.2">
      <c r="A23" s="66" t="s">
        <v>36</v>
      </c>
      <c r="B23" s="59"/>
      <c r="C23" s="59"/>
      <c r="D23" s="59"/>
      <c r="E23" s="59"/>
    </row>
    <row r="24" spans="1:5" ht="15" x14ac:dyDescent="0.2">
      <c r="A24" s="61"/>
      <c r="B24" s="260"/>
      <c r="C24" s="260"/>
      <c r="D24" s="260"/>
      <c r="E24" s="260"/>
    </row>
    <row r="25" spans="1:5" ht="28.5" customHeight="1" x14ac:dyDescent="0.2">
      <c r="A25" s="257" t="s">
        <v>70</v>
      </c>
      <c r="B25" s="258"/>
      <c r="C25" s="258"/>
      <c r="D25" s="258"/>
      <c r="E25" s="258"/>
    </row>
    <row r="26" spans="1:5" ht="28.5" customHeight="1" x14ac:dyDescent="0.2">
      <c r="A26" s="255" t="s">
        <v>165</v>
      </c>
      <c r="B26" s="255"/>
      <c r="C26" s="255"/>
      <c r="D26" s="255"/>
      <c r="E26" s="255"/>
    </row>
  </sheetData>
  <customSheetViews>
    <customSheetView guid="{5032A364-B81A-48DA-88DA-AB3B86B47EE9}">
      <selection activeCell="A12" sqref="A12"/>
      <pageMargins left="0.7" right="0.7" top="0.75" bottom="0.75" header="0.3" footer="0.3"/>
    </customSheetView>
  </customSheetViews>
  <mergeCells count="17">
    <mergeCell ref="A26:E26"/>
    <mergeCell ref="F11:H11"/>
    <mergeCell ref="A21:E21"/>
    <mergeCell ref="A25:E25"/>
    <mergeCell ref="B12:E12"/>
    <mergeCell ref="B15:E15"/>
    <mergeCell ref="B13:E13"/>
    <mergeCell ref="B17:E17"/>
    <mergeCell ref="B20:E20"/>
    <mergeCell ref="B24:E24"/>
    <mergeCell ref="B14:E14"/>
    <mergeCell ref="B16:E16"/>
    <mergeCell ref="B8:E8"/>
    <mergeCell ref="B9:E9"/>
    <mergeCell ref="B10:E10"/>
    <mergeCell ref="B11:E11"/>
    <mergeCell ref="B7:E7"/>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9"/>
  <sheetViews>
    <sheetView zoomScaleNormal="100" zoomScaleSheetLayoutView="100" workbookViewId="0"/>
  </sheetViews>
  <sheetFormatPr defaultRowHeight="27.75" customHeight="1" x14ac:dyDescent="0.2"/>
  <cols>
    <col min="1" max="1" width="59.140625" style="1" customWidth="1"/>
    <col min="2" max="2" width="17.5703125" style="2" customWidth="1"/>
    <col min="3" max="3" width="11.5703125" style="1" customWidth="1"/>
    <col min="4" max="6" width="17.5703125" style="2" customWidth="1"/>
    <col min="7" max="16384" width="9.140625" style="1"/>
  </cols>
  <sheetData>
    <row r="1" spans="1:7" ht="27.75" customHeight="1" x14ac:dyDescent="0.2">
      <c r="A1" s="12" t="s">
        <v>27</v>
      </c>
      <c r="B1" s="332"/>
      <c r="C1" s="332"/>
      <c r="D1" s="160"/>
      <c r="E1" s="160"/>
      <c r="F1" s="160"/>
    </row>
    <row r="2" spans="1:7" ht="35.1" customHeight="1" x14ac:dyDescent="0.2">
      <c r="A2" s="295" t="str">
        <f>Overview!B4&amp; " - Effective from "&amp;TEXT(Overview!D4,"D MMMM YYYY")&amp;" - "&amp;Overview!E4&amp;" Supplier of Last Resort and Eligible Bad Debt Pass-Through Costs"</f>
        <v>Western Power Distribution (South West) plc - Effective from 1 April 2023 - Final Supplier of Last Resort and Eligible Bad Debt Pass-Through Costs</v>
      </c>
      <c r="B2" s="296"/>
      <c r="C2" s="296"/>
      <c r="D2" s="296"/>
      <c r="E2" s="296"/>
      <c r="F2" s="297"/>
    </row>
    <row r="3" spans="1:7" s="72" customFormat="1" ht="21" customHeight="1" x14ac:dyDescent="0.2">
      <c r="A3" s="161"/>
      <c r="B3" s="161"/>
      <c r="C3" s="161"/>
      <c r="D3" s="161"/>
      <c r="E3" s="161"/>
      <c r="F3" s="161"/>
    </row>
    <row r="4" spans="1:7" ht="78.75" customHeight="1" x14ac:dyDescent="0.2">
      <c r="A4" s="24" t="s">
        <v>172</v>
      </c>
      <c r="B4" s="153" t="s">
        <v>466</v>
      </c>
      <c r="C4" s="153" t="s">
        <v>32</v>
      </c>
      <c r="D4" s="153" t="s">
        <v>517</v>
      </c>
      <c r="E4" s="153" t="s">
        <v>518</v>
      </c>
      <c r="F4" s="153" t="s">
        <v>519</v>
      </c>
    </row>
    <row r="5" spans="1:7" ht="45" x14ac:dyDescent="0.2">
      <c r="A5" s="15" t="s">
        <v>522</v>
      </c>
      <c r="B5" s="197" t="str">
        <f>IFERROR(INDEX('Annex 1 LV, HV and UMS charges'!$B$14:$B$45,MATCH($A5,'Annex 1 LV, HV and UMS charges'!$A$14:$A$310,0)),INDEX('Annex 4 LDNO charges'!$B$14:$B$203,MATCH($A5,'Annex 4 LDNO charges'!$A$14:$A$203,0)))</f>
        <v>10, 20, 30, 40, 202, L21, L22, L23, L24</v>
      </c>
      <c r="C5" s="198" t="str">
        <f>IFERROR(INDEX('Annex 1 LV, HV and UMS charges'!$C$14:$C$45,MATCH($A5,'Annex 1 LV, HV and UMS charges'!$A$14:$A$310,0)),INDEX('Annex 4 LDNO charges'!$C$14:$C$203,MATCH($A5,'Annex 4 LDNO charges'!$A$14:$A$203,0)))</f>
        <v>1, 2 or 0</v>
      </c>
      <c r="D5" s="238">
        <v>0.10253626670190888</v>
      </c>
      <c r="E5" s="238">
        <v>0</v>
      </c>
      <c r="F5" s="238">
        <v>0.26916985784821112</v>
      </c>
      <c r="G5" s="20"/>
    </row>
    <row r="6" spans="1:7" ht="15" x14ac:dyDescent="0.2">
      <c r="A6" s="15" t="s">
        <v>523</v>
      </c>
      <c r="B6" s="197">
        <f>IFERROR(INDEX('Annex 1 LV, HV and UMS charges'!$B$14:$B$45,MATCH($A6,'Annex 1 LV, HV and UMS charges'!$A$14:$A$310,0)),INDEX('Annex 4 LDNO charges'!$B$14:$B$203,MATCH($A6,'Annex 4 LDNO charges'!$A$14:$A$203,0)))</f>
        <v>430</v>
      </c>
      <c r="C6" s="198" t="str">
        <f>IFERROR(INDEX('Annex 1 LV, HV and UMS charges'!$C$14:$C$45,MATCH($A6,'Annex 1 LV, HV and UMS charges'!$A$14:$A$310,0)),INDEX('Annex 4 LDNO charges'!$C$14:$C$203,MATCH($A6,'Annex 4 LDNO charges'!$A$14:$A$203,0)))</f>
        <v>2</v>
      </c>
      <c r="D6" s="239">
        <f>IF(IFERROR(FIND("RELATED MPAN",UPPER($A6)),0)+IFERROR(FIND("GENER",UPPER($A6)),0)+IFERROR(FIND("UNMETERED",UPPER($A6)),0)=0,D$5,0)</f>
        <v>0</v>
      </c>
      <c r="E6" s="239">
        <f t="shared" ref="E6:F21" si="0">IF(IFERROR(FIND("RELATED MPAN",UPPER($A6)),0)+IFERROR(FIND("GENER",UPPER($A6)),0)+IFERROR(FIND("UNMETERED",UPPER($A6)),0)=0,E$5,0)</f>
        <v>0</v>
      </c>
      <c r="F6" s="239">
        <f t="shared" si="0"/>
        <v>0</v>
      </c>
      <c r="G6" s="20"/>
    </row>
    <row r="7" spans="1:7" ht="45" x14ac:dyDescent="0.2">
      <c r="A7" s="15" t="s">
        <v>524</v>
      </c>
      <c r="B7" s="197" t="str">
        <f>IFERROR(INDEX('Annex 1 LV, HV and UMS charges'!$B$14:$B$45,MATCH($A7,'Annex 1 LV, HV and UMS charges'!$A$14:$A$310,0)),INDEX('Annex 4 LDNO charges'!$B$14:$B$203,MATCH($A7,'Annex 4 LDNO charges'!$A$14:$A$203,0)))</f>
        <v>N10, N20, N30, L50, L60, L70, L80</v>
      </c>
      <c r="C7" s="198" t="str">
        <f>IFERROR(INDEX('Annex 1 LV, HV and UMS charges'!$C$14:$C$45,MATCH($A7,'Annex 1 LV, HV and UMS charges'!$A$14:$A$310,0)),INDEX('Annex 4 LDNO charges'!$C$14:$C$203,MATCH($A7,'Annex 4 LDNO charges'!$A$14:$A$203,0)))</f>
        <v>3 to 8 or 0</v>
      </c>
      <c r="D7" s="240"/>
      <c r="E7" s="240"/>
      <c r="F7" s="239">
        <f t="shared" si="0"/>
        <v>0.26916985784821112</v>
      </c>
      <c r="G7" s="20"/>
    </row>
    <row r="8" spans="1:7" ht="45" x14ac:dyDescent="0.2">
      <c r="A8" s="15" t="s">
        <v>525</v>
      </c>
      <c r="B8" s="197" t="str">
        <f>IFERROR(INDEX('Annex 1 LV, HV and UMS charges'!$B$14:$B$45,MATCH($A8,'Annex 1 LV, HV and UMS charges'!$A$14:$A$310,0)),INDEX('Annex 4 LDNO charges'!$B$14:$B$203,MATCH($A8,'Annex 4 LDNO charges'!$A$14:$A$203,0)))</f>
        <v xml:space="preserve">1, 2, 3, 110, 203, 210, L41, L42, L43, L44 </v>
      </c>
      <c r="C8" s="198" t="str">
        <f>IFERROR(INDEX('Annex 1 LV, HV and UMS charges'!$C$14:$C$45,MATCH($A8,'Annex 1 LV, HV and UMS charges'!$A$14:$A$310,0)),INDEX('Annex 4 LDNO charges'!$C$14:$C$203,MATCH($A8,'Annex 4 LDNO charges'!$A$14:$A$203,0)))</f>
        <v>3 to 8 or 0</v>
      </c>
      <c r="D8" s="240"/>
      <c r="E8" s="240"/>
      <c r="F8" s="239">
        <f t="shared" si="0"/>
        <v>0.26916985784821112</v>
      </c>
    </row>
    <row r="9" spans="1:7" ht="45" x14ac:dyDescent="0.2">
      <c r="A9" s="15" t="s">
        <v>526</v>
      </c>
      <c r="B9" s="197" t="str">
        <f>IFERROR(INDEX('Annex 1 LV, HV and UMS charges'!$B$14:$B$45,MATCH($A9,'Annex 1 LV, HV and UMS charges'!$A$14:$A$310,0)),INDEX('Annex 4 LDNO charges'!$B$14:$B$203,MATCH($A9,'Annex 4 LDNO charges'!$A$14:$A$203,0)))</f>
        <v>N12, N22, N32, L52, L62, L72, L82</v>
      </c>
      <c r="C9" s="198" t="str">
        <f>IFERROR(INDEX('Annex 1 LV, HV and UMS charges'!$C$14:$C$45,MATCH($A9,'Annex 1 LV, HV and UMS charges'!$A$14:$A$310,0)),INDEX('Annex 4 LDNO charges'!$C$14:$C$203,MATCH($A9,'Annex 4 LDNO charges'!$A$14:$A$203,0)))</f>
        <v>3 to 8 or 0</v>
      </c>
      <c r="D9" s="240"/>
      <c r="E9" s="240"/>
      <c r="F9" s="239">
        <f t="shared" si="0"/>
        <v>0.26916985784821112</v>
      </c>
    </row>
    <row r="10" spans="1:7" ht="45" x14ac:dyDescent="0.2">
      <c r="A10" s="15" t="s">
        <v>527</v>
      </c>
      <c r="B10" s="197" t="str">
        <f>IFERROR(INDEX('Annex 1 LV, HV and UMS charges'!$B$14:$B$45,MATCH($A10,'Annex 1 LV, HV and UMS charges'!$A$14:$A$310,0)),INDEX('Annex 4 LDNO charges'!$B$14:$B$203,MATCH($A10,'Annex 4 LDNO charges'!$A$14:$A$203,0)))</f>
        <v>N13, N23, N33, L53, L63, L73, L83</v>
      </c>
      <c r="C10" s="198" t="str">
        <f>IFERROR(INDEX('Annex 1 LV, HV and UMS charges'!$C$14:$C$45,MATCH($A10,'Annex 1 LV, HV and UMS charges'!$A$14:$A$310,0)),INDEX('Annex 4 LDNO charges'!$C$14:$C$203,MATCH($A10,'Annex 4 LDNO charges'!$A$14:$A$203,0)))</f>
        <v>3 to 8 or 0</v>
      </c>
      <c r="D10" s="240"/>
      <c r="E10" s="240"/>
      <c r="F10" s="239">
        <f t="shared" si="0"/>
        <v>0.26916985784821112</v>
      </c>
    </row>
    <row r="11" spans="1:7" ht="45" x14ac:dyDescent="0.2">
      <c r="A11" s="15" t="s">
        <v>528</v>
      </c>
      <c r="B11" s="197" t="str">
        <f>IFERROR(INDEX('Annex 1 LV, HV and UMS charges'!$B$14:$B$45,MATCH($A11,'Annex 1 LV, HV and UMS charges'!$A$14:$A$310,0)),INDEX('Annex 4 LDNO charges'!$B$14:$B$203,MATCH($A11,'Annex 4 LDNO charges'!$A$14:$A$203,0)))</f>
        <v>N14, N24, N34, L54, L64, L74, L84</v>
      </c>
      <c r="C11" s="198" t="str">
        <f>IFERROR(INDEX('Annex 1 LV, HV and UMS charges'!$C$14:$C$45,MATCH($A11,'Annex 1 LV, HV and UMS charges'!$A$14:$A$310,0)),INDEX('Annex 4 LDNO charges'!$C$14:$C$203,MATCH($A11,'Annex 4 LDNO charges'!$A$14:$A$203,0)))</f>
        <v>3 to 8 or 0</v>
      </c>
      <c r="D11" s="240"/>
      <c r="E11" s="240"/>
      <c r="F11" s="239">
        <f t="shared" si="0"/>
        <v>0.26916985784821112</v>
      </c>
    </row>
    <row r="12" spans="1:7" ht="15" x14ac:dyDescent="0.2">
      <c r="A12" s="15" t="s">
        <v>191</v>
      </c>
      <c r="B12" s="197">
        <f>IFERROR(INDEX('Annex 1 LV, HV and UMS charges'!$B$14:$B$45,MATCH($A12,'Annex 1 LV, HV and UMS charges'!$A$14:$A$310,0)),INDEX('Annex 4 LDNO charges'!$B$14:$B$203,MATCH($A12,'Annex 4 LDNO charges'!$A$14:$A$203,0)))</f>
        <v>251</v>
      </c>
      <c r="C12" s="198" t="str">
        <f>IFERROR(INDEX('Annex 1 LV, HV and UMS charges'!$C$14:$C$45,MATCH($A12,'Annex 1 LV, HV and UMS charges'!$A$14:$A$310,0)),INDEX('Annex 4 LDNO charges'!$C$14:$C$203,MATCH($A12,'Annex 4 LDNO charges'!$A$14:$A$203,0)))</f>
        <v>4</v>
      </c>
      <c r="D12" s="240"/>
      <c r="E12" s="240"/>
      <c r="F12" s="239">
        <f t="shared" si="0"/>
        <v>0</v>
      </c>
      <c r="G12" s="20"/>
    </row>
    <row r="13" spans="1:7" ht="15" x14ac:dyDescent="0.2">
      <c r="A13" s="154" t="s">
        <v>529</v>
      </c>
      <c r="B13" s="197" t="str">
        <f>IFERROR(INDEX('Annex 1 LV, HV and UMS charges'!$B$14:$B$45,MATCH($A13,'Annex 1 LV, HV and UMS charges'!$A$14:$A$310,0)),INDEX('Annex 4 LDNO charges'!$B$14:$B$203,MATCH($A13,'Annex 4 LDNO charges'!$A$14:$A$203,0)))</f>
        <v>L00, LST</v>
      </c>
      <c r="C13" s="198">
        <f>IFERROR(INDEX('Annex 1 LV, HV and UMS charges'!$C$14:$C$45,MATCH($A13,'Annex 1 LV, HV and UMS charges'!$A$14:$A$310,0)),INDEX('Annex 4 LDNO charges'!$C$14:$C$203,MATCH($A13,'Annex 4 LDNO charges'!$A$14:$A$203,0)))</f>
        <v>0</v>
      </c>
      <c r="D13" s="240"/>
      <c r="E13" s="240"/>
      <c r="F13" s="239">
        <f t="shared" si="0"/>
        <v>0.26916985784821112</v>
      </c>
      <c r="G13" s="20"/>
    </row>
    <row r="14" spans="1:7" ht="15" x14ac:dyDescent="0.2">
      <c r="A14" s="154" t="s">
        <v>530</v>
      </c>
      <c r="B14" s="197">
        <f>IFERROR(INDEX('Annex 1 LV, HV and UMS charges'!$B$14:$B$45,MATCH($A14,'Annex 1 LV, HV and UMS charges'!$A$14:$A$310,0)),INDEX('Annex 4 LDNO charges'!$B$14:$B$203,MATCH($A14,'Annex 4 LDNO charges'!$A$14:$A$203,0)))</f>
        <v>570</v>
      </c>
      <c r="C14" s="198">
        <f>IFERROR(INDEX('Annex 1 LV, HV and UMS charges'!$C$14:$C$45,MATCH($A14,'Annex 1 LV, HV and UMS charges'!$A$14:$A$310,0)),INDEX('Annex 4 LDNO charges'!$C$14:$C$203,MATCH($A14,'Annex 4 LDNO charges'!$A$14:$A$203,0)))</f>
        <v>0</v>
      </c>
      <c r="D14" s="240"/>
      <c r="E14" s="240"/>
      <c r="F14" s="239">
        <f t="shared" si="0"/>
        <v>0.26916985784821112</v>
      </c>
    </row>
    <row r="15" spans="1:7" ht="15" x14ac:dyDescent="0.2">
      <c r="A15" s="154" t="s">
        <v>531</v>
      </c>
      <c r="B15" s="197" t="str">
        <f>IFERROR(INDEX('Annex 1 LV, HV and UMS charges'!$B$14:$B$45,MATCH($A15,'Annex 1 LV, HV and UMS charges'!$A$14:$A$310,0)),INDEX('Annex 4 LDNO charges'!$B$14:$B$203,MATCH($A15,'Annex 4 LDNO charges'!$A$14:$A$203,0)))</f>
        <v>L02</v>
      </c>
      <c r="C15" s="198">
        <f>IFERROR(INDEX('Annex 1 LV, HV and UMS charges'!$C$14:$C$45,MATCH($A15,'Annex 1 LV, HV and UMS charges'!$A$14:$A$310,0)),INDEX('Annex 4 LDNO charges'!$C$14:$C$203,MATCH($A15,'Annex 4 LDNO charges'!$A$14:$A$203,0)))</f>
        <v>0</v>
      </c>
      <c r="D15" s="240"/>
      <c r="E15" s="240"/>
      <c r="F15" s="239">
        <f t="shared" si="0"/>
        <v>0.26916985784821112</v>
      </c>
    </row>
    <row r="16" spans="1:7" ht="15" x14ac:dyDescent="0.2">
      <c r="A16" s="154" t="s">
        <v>532</v>
      </c>
      <c r="B16" s="197" t="str">
        <f>IFERROR(INDEX('Annex 1 LV, HV and UMS charges'!$B$14:$B$45,MATCH($A16,'Annex 1 LV, HV and UMS charges'!$A$14:$A$310,0)),INDEX('Annex 4 LDNO charges'!$B$14:$B$203,MATCH($A16,'Annex 4 LDNO charges'!$A$14:$A$203,0)))</f>
        <v>L03</v>
      </c>
      <c r="C16" s="198">
        <f>IFERROR(INDEX('Annex 1 LV, HV and UMS charges'!$C$14:$C$45,MATCH($A16,'Annex 1 LV, HV and UMS charges'!$A$14:$A$310,0)),INDEX('Annex 4 LDNO charges'!$C$14:$C$203,MATCH($A16,'Annex 4 LDNO charges'!$A$14:$A$203,0)))</f>
        <v>0</v>
      </c>
      <c r="D16" s="240"/>
      <c r="E16" s="240"/>
      <c r="F16" s="239">
        <f t="shared" si="0"/>
        <v>0.26916985784821112</v>
      </c>
    </row>
    <row r="17" spans="1:7" ht="15" x14ac:dyDescent="0.2">
      <c r="A17" s="157" t="s">
        <v>533</v>
      </c>
      <c r="B17" s="197" t="str">
        <f>IFERROR(INDEX('Annex 1 LV, HV and UMS charges'!$B$14:$B$45,MATCH($A17,'Annex 1 LV, HV and UMS charges'!$A$14:$A$310,0)),INDEX('Annex 4 LDNO charges'!$B$14:$B$203,MATCH($A17,'Annex 4 LDNO charges'!$A$14:$A$203,0)))</f>
        <v>L04</v>
      </c>
      <c r="C17" s="198">
        <f>IFERROR(INDEX('Annex 1 LV, HV and UMS charges'!$C$14:$C$45,MATCH($A17,'Annex 1 LV, HV and UMS charges'!$A$14:$A$310,0)),INDEX('Annex 4 LDNO charges'!$C$14:$C$203,MATCH($A17,'Annex 4 LDNO charges'!$A$14:$A$203,0)))</f>
        <v>0</v>
      </c>
      <c r="D17" s="240"/>
      <c r="E17" s="240"/>
      <c r="F17" s="239">
        <f t="shared" si="0"/>
        <v>0.26916985784821112</v>
      </c>
    </row>
    <row r="18" spans="1:7" ht="15" x14ac:dyDescent="0.2">
      <c r="A18" s="157" t="s">
        <v>534</v>
      </c>
      <c r="B18" s="197" t="str">
        <f>IFERROR(INDEX('Annex 1 LV, HV and UMS charges'!$B$14:$B$45,MATCH($A18,'Annex 1 LV, HV and UMS charges'!$A$14:$A$310,0)),INDEX('Annex 4 LDNO charges'!$B$14:$B$203,MATCH($A18,'Annex 4 LDNO charges'!$A$14:$A$203,0)))</f>
        <v>S00, SST</v>
      </c>
      <c r="C18" s="198">
        <f>IFERROR(INDEX('Annex 1 LV, HV and UMS charges'!$C$14:$C$45,MATCH($A18,'Annex 1 LV, HV and UMS charges'!$A$14:$A$310,0)),INDEX('Annex 4 LDNO charges'!$C$14:$C$203,MATCH($A18,'Annex 4 LDNO charges'!$A$14:$A$203,0)))</f>
        <v>0</v>
      </c>
      <c r="D18" s="240"/>
      <c r="E18" s="240"/>
      <c r="F18" s="239">
        <f t="shared" si="0"/>
        <v>0.26916985784821112</v>
      </c>
      <c r="G18" s="20"/>
    </row>
    <row r="19" spans="1:7" ht="15" x14ac:dyDescent="0.2">
      <c r="A19" s="157" t="s">
        <v>535</v>
      </c>
      <c r="B19" s="197">
        <f>IFERROR(INDEX('Annex 1 LV, HV and UMS charges'!$B$14:$B$45,MATCH($A19,'Annex 1 LV, HV and UMS charges'!$A$14:$A$310,0)),INDEX('Annex 4 LDNO charges'!$B$14:$B$203,MATCH($A19,'Annex 4 LDNO charges'!$A$14:$A$203,0)))</f>
        <v>540</v>
      </c>
      <c r="C19" s="198">
        <f>IFERROR(INDEX('Annex 1 LV, HV and UMS charges'!$C$14:$C$45,MATCH($A19,'Annex 1 LV, HV and UMS charges'!$A$14:$A$310,0)),INDEX('Annex 4 LDNO charges'!$C$14:$C$203,MATCH($A19,'Annex 4 LDNO charges'!$A$14:$A$203,0)))</f>
        <v>0</v>
      </c>
      <c r="D19" s="240"/>
      <c r="E19" s="240"/>
      <c r="F19" s="239">
        <f t="shared" si="0"/>
        <v>0.26916985784821112</v>
      </c>
    </row>
    <row r="20" spans="1:7" ht="15" x14ac:dyDescent="0.2">
      <c r="A20" s="157" t="s">
        <v>536</v>
      </c>
      <c r="B20" s="197" t="str">
        <f>IFERROR(INDEX('Annex 1 LV, HV and UMS charges'!$B$14:$B$45,MATCH($A20,'Annex 1 LV, HV and UMS charges'!$A$14:$A$310,0)),INDEX('Annex 4 LDNO charges'!$B$14:$B$203,MATCH($A20,'Annex 4 LDNO charges'!$A$14:$A$203,0)))</f>
        <v>S02</v>
      </c>
      <c r="C20" s="198">
        <f>IFERROR(INDEX('Annex 1 LV, HV and UMS charges'!$C$14:$C$45,MATCH($A20,'Annex 1 LV, HV and UMS charges'!$A$14:$A$310,0)),INDEX('Annex 4 LDNO charges'!$C$14:$C$203,MATCH($A20,'Annex 4 LDNO charges'!$A$14:$A$203,0)))</f>
        <v>0</v>
      </c>
      <c r="D20" s="240"/>
      <c r="E20" s="240"/>
      <c r="F20" s="239">
        <f t="shared" si="0"/>
        <v>0.26916985784821112</v>
      </c>
    </row>
    <row r="21" spans="1:7" ht="15" x14ac:dyDescent="0.2">
      <c r="A21" s="157" t="s">
        <v>537</v>
      </c>
      <c r="B21" s="197" t="str">
        <f>IFERROR(INDEX('Annex 1 LV, HV and UMS charges'!$B$14:$B$45,MATCH($A21,'Annex 1 LV, HV and UMS charges'!$A$14:$A$310,0)),INDEX('Annex 4 LDNO charges'!$B$14:$B$203,MATCH($A21,'Annex 4 LDNO charges'!$A$14:$A$203,0)))</f>
        <v>S03</v>
      </c>
      <c r="C21" s="198">
        <f>IFERROR(INDEX('Annex 1 LV, HV and UMS charges'!$C$14:$C$45,MATCH($A21,'Annex 1 LV, HV and UMS charges'!$A$14:$A$310,0)),INDEX('Annex 4 LDNO charges'!$C$14:$C$203,MATCH($A21,'Annex 4 LDNO charges'!$A$14:$A$203,0)))</f>
        <v>0</v>
      </c>
      <c r="D21" s="240"/>
      <c r="E21" s="240"/>
      <c r="F21" s="239">
        <f t="shared" si="0"/>
        <v>0.26916985784821112</v>
      </c>
    </row>
    <row r="22" spans="1:7" ht="15" x14ac:dyDescent="0.2">
      <c r="A22" s="157" t="s">
        <v>538</v>
      </c>
      <c r="B22" s="197" t="str">
        <f>IFERROR(INDEX('Annex 1 LV, HV and UMS charges'!$B$14:$B$45,MATCH($A22,'Annex 1 LV, HV and UMS charges'!$A$14:$A$310,0)),INDEX('Annex 4 LDNO charges'!$B$14:$B$203,MATCH($A22,'Annex 4 LDNO charges'!$A$14:$A$203,0)))</f>
        <v>S04</v>
      </c>
      <c r="C22" s="198">
        <f>IFERROR(INDEX('Annex 1 LV, HV and UMS charges'!$C$14:$C$45,MATCH($A22,'Annex 1 LV, HV and UMS charges'!$A$14:$A$310,0)),INDEX('Annex 4 LDNO charges'!$C$14:$C$203,MATCH($A22,'Annex 4 LDNO charges'!$A$14:$A$203,0)))</f>
        <v>0</v>
      </c>
      <c r="D22" s="240"/>
      <c r="E22" s="240"/>
      <c r="F22" s="239">
        <f t="shared" ref="F22:F85" si="1">IF(IFERROR(FIND("RELATED MPAN",UPPER($A22)),0)+IFERROR(FIND("GENER",UPPER($A22)),0)+IFERROR(FIND("UNMETERED",UPPER($A22)),0)=0,F$5,0)</f>
        <v>0.26916985784821112</v>
      </c>
    </row>
    <row r="23" spans="1:7" ht="15" x14ac:dyDescent="0.2">
      <c r="A23" s="157" t="s">
        <v>539</v>
      </c>
      <c r="B23" s="197" t="str">
        <f>IFERROR(INDEX('Annex 1 LV, HV and UMS charges'!$B$14:$B$45,MATCH($A23,'Annex 1 LV, HV and UMS charges'!$A$14:$A$310,0)),INDEX('Annex 4 LDNO charges'!$B$14:$B$203,MATCH($A23,'Annex 4 LDNO charges'!$A$14:$A$203,0)))</f>
        <v>H00, HST</v>
      </c>
      <c r="C23" s="198">
        <f>IFERROR(INDEX('Annex 1 LV, HV and UMS charges'!$C$14:$C$45,MATCH($A23,'Annex 1 LV, HV and UMS charges'!$A$14:$A$310,0)),INDEX('Annex 4 LDNO charges'!$C$14:$C$203,MATCH($A23,'Annex 4 LDNO charges'!$A$14:$A$203,0)))</f>
        <v>0</v>
      </c>
      <c r="D23" s="240"/>
      <c r="E23" s="240"/>
      <c r="F23" s="239">
        <f t="shared" si="1"/>
        <v>0.26916985784821112</v>
      </c>
      <c r="G23" s="20"/>
    </row>
    <row r="24" spans="1:7" ht="15" x14ac:dyDescent="0.2">
      <c r="A24" s="157" t="s">
        <v>540</v>
      </c>
      <c r="B24" s="197">
        <f>IFERROR(INDEX('Annex 1 LV, HV and UMS charges'!$B$14:$B$45,MATCH($A24,'Annex 1 LV, HV and UMS charges'!$A$14:$A$310,0)),INDEX('Annex 4 LDNO charges'!$B$14:$B$203,MATCH($A24,'Annex 4 LDNO charges'!$A$14:$A$203,0)))</f>
        <v>510</v>
      </c>
      <c r="C24" s="198">
        <f>IFERROR(INDEX('Annex 1 LV, HV and UMS charges'!$C$14:$C$45,MATCH($A24,'Annex 1 LV, HV and UMS charges'!$A$14:$A$310,0)),INDEX('Annex 4 LDNO charges'!$C$14:$C$203,MATCH($A24,'Annex 4 LDNO charges'!$A$14:$A$203,0)))</f>
        <v>0</v>
      </c>
      <c r="D24" s="240"/>
      <c r="E24" s="240"/>
      <c r="F24" s="239">
        <f t="shared" si="1"/>
        <v>0.26916985784821112</v>
      </c>
    </row>
    <row r="25" spans="1:7" ht="15" x14ac:dyDescent="0.2">
      <c r="A25" s="154" t="s">
        <v>541</v>
      </c>
      <c r="B25" s="197" t="str">
        <f>IFERROR(INDEX('Annex 1 LV, HV and UMS charges'!$B$14:$B$45,MATCH($A25,'Annex 1 LV, HV and UMS charges'!$A$14:$A$310,0)),INDEX('Annex 4 LDNO charges'!$B$14:$B$203,MATCH($A25,'Annex 4 LDNO charges'!$A$14:$A$203,0)))</f>
        <v>H02</v>
      </c>
      <c r="C25" s="198">
        <f>IFERROR(INDEX('Annex 1 LV, HV and UMS charges'!$C$14:$C$45,MATCH($A25,'Annex 1 LV, HV and UMS charges'!$A$14:$A$310,0)),INDEX('Annex 4 LDNO charges'!$C$14:$C$203,MATCH($A25,'Annex 4 LDNO charges'!$A$14:$A$203,0)))</f>
        <v>0</v>
      </c>
      <c r="D25" s="240"/>
      <c r="E25" s="240"/>
      <c r="F25" s="239">
        <f t="shared" si="1"/>
        <v>0.26916985784821112</v>
      </c>
    </row>
    <row r="26" spans="1:7" ht="15" x14ac:dyDescent="0.2">
      <c r="A26" s="154" t="s">
        <v>542</v>
      </c>
      <c r="B26" s="197" t="str">
        <f>IFERROR(INDEX('Annex 1 LV, HV and UMS charges'!$B$14:$B$45,MATCH($A26,'Annex 1 LV, HV and UMS charges'!$A$14:$A$310,0)),INDEX('Annex 4 LDNO charges'!$B$14:$B$203,MATCH($A26,'Annex 4 LDNO charges'!$A$14:$A$203,0)))</f>
        <v>H03</v>
      </c>
      <c r="C26" s="198">
        <f>IFERROR(INDEX('Annex 1 LV, HV and UMS charges'!$C$14:$C$45,MATCH($A26,'Annex 1 LV, HV and UMS charges'!$A$14:$A$310,0)),INDEX('Annex 4 LDNO charges'!$C$14:$C$203,MATCH($A26,'Annex 4 LDNO charges'!$A$14:$A$203,0)))</f>
        <v>0</v>
      </c>
      <c r="D26" s="240"/>
      <c r="E26" s="240"/>
      <c r="F26" s="239">
        <f t="shared" si="1"/>
        <v>0.26916985784821112</v>
      </c>
    </row>
    <row r="27" spans="1:7" ht="15" x14ac:dyDescent="0.2">
      <c r="A27" s="154" t="s">
        <v>543</v>
      </c>
      <c r="B27" s="197" t="str">
        <f>IFERROR(INDEX('Annex 1 LV, HV and UMS charges'!$B$14:$B$45,MATCH($A27,'Annex 1 LV, HV and UMS charges'!$A$14:$A$310,0)),INDEX('Annex 4 LDNO charges'!$B$14:$B$203,MATCH($A27,'Annex 4 LDNO charges'!$A$14:$A$203,0)))</f>
        <v>H04</v>
      </c>
      <c r="C27" s="198">
        <f>IFERROR(INDEX('Annex 1 LV, HV and UMS charges'!$C$14:$C$45,MATCH($A27,'Annex 1 LV, HV and UMS charges'!$A$14:$A$310,0)),INDEX('Annex 4 LDNO charges'!$C$14:$C$203,MATCH($A27,'Annex 4 LDNO charges'!$A$14:$A$203,0)))</f>
        <v>0</v>
      </c>
      <c r="D27" s="240"/>
      <c r="E27" s="240"/>
      <c r="F27" s="239">
        <f t="shared" si="1"/>
        <v>0.26916985784821112</v>
      </c>
    </row>
    <row r="28" spans="1:7" ht="30" x14ac:dyDescent="0.2">
      <c r="A28" s="154" t="s">
        <v>195</v>
      </c>
      <c r="B28" s="197" t="str">
        <f>IFERROR(INDEX('Annex 1 LV, HV and UMS charges'!$B$14:$B$45,MATCH($A28,'Annex 1 LV, HV and UMS charges'!$A$14:$A$310,0)),INDEX('Annex 4 LDNO charges'!$B$14:$B$203,MATCH($A28,'Annex 4 LDNO charges'!$A$14:$A$203,0)))</f>
        <v>977, 980, 978, 979, 970</v>
      </c>
      <c r="C28" s="198" t="str">
        <f>IFERROR(INDEX('Annex 1 LV, HV and UMS charges'!$C$14:$C$45,MATCH($A28,'Annex 1 LV, HV and UMS charges'!$A$14:$A$310,0)),INDEX('Annex 4 LDNO charges'!$C$14:$C$203,MATCH($A28,'Annex 4 LDNO charges'!$A$14:$A$203,0)))</f>
        <v>0, 1 or 8</v>
      </c>
      <c r="D28" s="240"/>
      <c r="E28" s="240"/>
      <c r="F28" s="239">
        <f t="shared" si="1"/>
        <v>0</v>
      </c>
    </row>
    <row r="29" spans="1:7" ht="15" x14ac:dyDescent="0.2">
      <c r="A29" s="154" t="s">
        <v>196</v>
      </c>
      <c r="B29" s="197">
        <f>IFERROR(INDEX('Annex 1 LV, HV and UMS charges'!$B$14:$B$45,MATCH($A29,'Annex 1 LV, HV and UMS charges'!$A$14:$A$310,0)),INDEX('Annex 4 LDNO charges'!$B$14:$B$203,MATCH($A29,'Annex 4 LDNO charges'!$A$14:$A$203,0)))</f>
        <v>581</v>
      </c>
      <c r="C29" s="198">
        <f>IFERROR(INDEX('Annex 1 LV, HV and UMS charges'!$C$14:$C$45,MATCH($A29,'Annex 1 LV, HV and UMS charges'!$A$14:$A$310,0)),INDEX('Annex 4 LDNO charges'!$C$14:$C$203,MATCH($A29,'Annex 4 LDNO charges'!$A$14:$A$203,0)))</f>
        <v>0</v>
      </c>
      <c r="D29" s="240"/>
      <c r="E29" s="240"/>
      <c r="F29" s="239">
        <f t="shared" si="1"/>
        <v>0</v>
      </c>
    </row>
    <row r="30" spans="1:7" ht="15" x14ac:dyDescent="0.2">
      <c r="A30" s="154" t="s">
        <v>197</v>
      </c>
      <c r="B30" s="197">
        <f>IFERROR(INDEX('Annex 1 LV, HV and UMS charges'!$B$14:$B$45,MATCH($A30,'Annex 1 LV, HV and UMS charges'!$A$14:$A$310,0)),INDEX('Annex 4 LDNO charges'!$B$14:$B$203,MATCH($A30,'Annex 4 LDNO charges'!$A$14:$A$203,0)))</f>
        <v>551</v>
      </c>
      <c r="C30" s="198">
        <f>IFERROR(INDEX('Annex 1 LV, HV and UMS charges'!$C$14:$C$45,MATCH($A30,'Annex 1 LV, HV and UMS charges'!$A$14:$A$310,0)),INDEX('Annex 4 LDNO charges'!$C$14:$C$203,MATCH($A30,'Annex 4 LDNO charges'!$A$14:$A$203,0)))</f>
        <v>0</v>
      </c>
      <c r="D30" s="240"/>
      <c r="E30" s="240"/>
      <c r="F30" s="239">
        <f t="shared" si="1"/>
        <v>0</v>
      </c>
    </row>
    <row r="31" spans="1:7" ht="15" x14ac:dyDescent="0.2">
      <c r="A31" s="154" t="s">
        <v>198</v>
      </c>
      <c r="B31" s="197" t="str">
        <f>IFERROR(INDEX('Annex 1 LV, HV and UMS charges'!$B$14:$B$45,MATCH($A31,'Annex 1 LV, HV and UMS charges'!$A$14:$A$310,0)),INDEX('Annex 4 LDNO charges'!$B$14:$B$203,MATCH($A31,'Annex 4 LDNO charges'!$A$14:$A$203,0)))</f>
        <v>581, 527</v>
      </c>
      <c r="C31" s="198">
        <f>IFERROR(INDEX('Annex 1 LV, HV and UMS charges'!$C$14:$C$45,MATCH($A31,'Annex 1 LV, HV and UMS charges'!$A$14:$A$310,0)),INDEX('Annex 4 LDNO charges'!$C$14:$C$203,MATCH($A31,'Annex 4 LDNO charges'!$A$14:$A$203,0)))</f>
        <v>0</v>
      </c>
      <c r="D31" s="240"/>
      <c r="E31" s="240"/>
      <c r="F31" s="239">
        <f t="shared" si="1"/>
        <v>0</v>
      </c>
    </row>
    <row r="32" spans="1:7" ht="15" x14ac:dyDescent="0.2">
      <c r="A32" s="154" t="s">
        <v>199</v>
      </c>
      <c r="B32" s="197" t="str">
        <f>IFERROR(INDEX('Annex 1 LV, HV and UMS charges'!$B$14:$B$45,MATCH($A32,'Annex 1 LV, HV and UMS charges'!$A$14:$A$310,0)),INDEX('Annex 4 LDNO charges'!$B$14:$B$203,MATCH($A32,'Annex 4 LDNO charges'!$A$14:$A$203,0)))</f>
        <v>91, 92</v>
      </c>
      <c r="C32" s="198">
        <f>IFERROR(INDEX('Annex 1 LV, HV and UMS charges'!$C$14:$C$45,MATCH($A32,'Annex 1 LV, HV and UMS charges'!$A$14:$A$310,0)),INDEX('Annex 4 LDNO charges'!$C$14:$C$203,MATCH($A32,'Annex 4 LDNO charges'!$A$14:$A$203,0)))</f>
        <v>0</v>
      </c>
      <c r="D32" s="240"/>
      <c r="E32" s="240"/>
      <c r="F32" s="239">
        <f t="shared" si="1"/>
        <v>0</v>
      </c>
    </row>
    <row r="33" spans="1:6" ht="15" x14ac:dyDescent="0.2">
      <c r="A33" s="154" t="s">
        <v>200</v>
      </c>
      <c r="B33" s="197" t="str">
        <f>IFERROR(INDEX('Annex 1 LV, HV and UMS charges'!$B$14:$B$45,MATCH($A33,'Annex 1 LV, HV and UMS charges'!$A$14:$A$310,0)),INDEX('Annex 4 LDNO charges'!$B$14:$B$203,MATCH($A33,'Annex 4 LDNO charges'!$A$14:$A$203,0)))</f>
        <v>551, 526</v>
      </c>
      <c r="C33" s="198">
        <f>IFERROR(INDEX('Annex 1 LV, HV and UMS charges'!$C$14:$C$45,MATCH($A33,'Annex 1 LV, HV and UMS charges'!$A$14:$A$310,0)),INDEX('Annex 4 LDNO charges'!$C$14:$C$203,MATCH($A33,'Annex 4 LDNO charges'!$A$14:$A$203,0)))</f>
        <v>0</v>
      </c>
      <c r="D33" s="240"/>
      <c r="E33" s="240"/>
      <c r="F33" s="239">
        <f t="shared" si="1"/>
        <v>0</v>
      </c>
    </row>
    <row r="34" spans="1:6" ht="15" x14ac:dyDescent="0.2">
      <c r="A34" s="154" t="s">
        <v>201</v>
      </c>
      <c r="B34" s="197" t="str">
        <f>IFERROR(INDEX('Annex 1 LV, HV and UMS charges'!$B$14:$B$45,MATCH($A34,'Annex 1 LV, HV and UMS charges'!$A$14:$A$310,0)),INDEX('Annex 4 LDNO charges'!$B$14:$B$203,MATCH($A34,'Annex 4 LDNO charges'!$A$14:$A$203,0)))</f>
        <v>93, 94</v>
      </c>
      <c r="C34" s="198">
        <f>IFERROR(INDEX('Annex 1 LV, HV and UMS charges'!$C$14:$C$45,MATCH($A34,'Annex 1 LV, HV and UMS charges'!$A$14:$A$310,0)),INDEX('Annex 4 LDNO charges'!$C$14:$C$203,MATCH($A34,'Annex 4 LDNO charges'!$A$14:$A$203,0)))</f>
        <v>0</v>
      </c>
      <c r="D34" s="240"/>
      <c r="E34" s="240"/>
      <c r="F34" s="239">
        <f t="shared" si="1"/>
        <v>0</v>
      </c>
    </row>
    <row r="35" spans="1:6" ht="15" x14ac:dyDescent="0.2">
      <c r="A35" s="154" t="s">
        <v>202</v>
      </c>
      <c r="B35" s="197" t="str">
        <f>IFERROR(INDEX('Annex 1 LV, HV and UMS charges'!$B$14:$B$45,MATCH($A35,'Annex 1 LV, HV and UMS charges'!$A$14:$A$310,0)),INDEX('Annex 4 LDNO charges'!$B$14:$B$203,MATCH($A35,'Annex 4 LDNO charges'!$A$14:$A$203,0)))</f>
        <v>521, 524</v>
      </c>
      <c r="C35" s="198">
        <f>IFERROR(INDEX('Annex 1 LV, HV and UMS charges'!$C$14:$C$45,MATCH($A35,'Annex 1 LV, HV and UMS charges'!$A$14:$A$310,0)),INDEX('Annex 4 LDNO charges'!$C$14:$C$203,MATCH($A35,'Annex 4 LDNO charges'!$A$14:$A$203,0)))</f>
        <v>0</v>
      </c>
      <c r="D35" s="240"/>
      <c r="E35" s="240"/>
      <c r="F35" s="239">
        <f t="shared" si="1"/>
        <v>0</v>
      </c>
    </row>
    <row r="36" spans="1:6" ht="15" x14ac:dyDescent="0.2">
      <c r="A36" s="154" t="s">
        <v>203</v>
      </c>
      <c r="B36" s="197" t="str">
        <f>IFERROR(INDEX('Annex 1 LV, HV and UMS charges'!$B$14:$B$45,MATCH($A36,'Annex 1 LV, HV and UMS charges'!$A$14:$A$310,0)),INDEX('Annex 4 LDNO charges'!$B$14:$B$203,MATCH($A36,'Annex 4 LDNO charges'!$A$14:$A$203,0)))</f>
        <v>95, 96</v>
      </c>
      <c r="C36" s="198">
        <f>IFERROR(INDEX('Annex 1 LV, HV and UMS charges'!$C$14:$C$45,MATCH($A36,'Annex 1 LV, HV and UMS charges'!$A$14:$A$310,0)),INDEX('Annex 4 LDNO charges'!$C$14:$C$203,MATCH($A36,'Annex 4 LDNO charges'!$A$14:$A$203,0)))</f>
        <v>0</v>
      </c>
      <c r="D36" s="240"/>
      <c r="E36" s="240"/>
      <c r="F36" s="239">
        <f t="shared" si="1"/>
        <v>0</v>
      </c>
    </row>
    <row r="37" spans="1:6" ht="15" x14ac:dyDescent="0.2">
      <c r="A37" s="154" t="s">
        <v>544</v>
      </c>
      <c r="B37" s="197" t="str">
        <f>IFERROR(INDEX('Annex 1 LV, HV and UMS charges'!$B$14:$B$45,MATCH($A37,'Annex 1 LV, HV and UMS charges'!$A$14:$A$310,0)),INDEX('Annex 4 LDNO charges'!$B$14:$B$203,MATCH($A37,'Annex 4 LDNO charges'!$A$14:$A$203,0)))</f>
        <v>TBC</v>
      </c>
      <c r="C37" s="198" t="str">
        <f>IFERROR(INDEX('Annex 1 LV, HV and UMS charges'!$C$14:$C$45,MATCH($A37,'Annex 1 LV, HV and UMS charges'!$A$14:$A$310,0)),INDEX('Annex 4 LDNO charges'!$C$14:$C$203,MATCH($A37,'Annex 4 LDNO charges'!$A$14:$A$203,0)))</f>
        <v>1, 2 or 0</v>
      </c>
      <c r="D37" s="239">
        <f>IF(IFERROR(FIND("RELATED MPAN",UPPER($A37)),0)+IFERROR(FIND("GENER",UPPER($A37)),0)+IFERROR(FIND("UNMETERED",UPPER($A37)),0)=0,D$5,0)</f>
        <v>0.10253626670190888</v>
      </c>
      <c r="E37" s="239">
        <f t="shared" ref="E37:E38" si="2">IF(IFERROR(FIND("RELATED MPAN",UPPER($A37)),0)+IFERROR(FIND("GENER",UPPER($A37)),0)+IFERROR(FIND("UNMETERED",UPPER($A37)),0)=0,E$5,0)</f>
        <v>0</v>
      </c>
      <c r="F37" s="239">
        <f t="shared" si="1"/>
        <v>0.26916985784821112</v>
      </c>
    </row>
    <row r="38" spans="1:6" ht="15" x14ac:dyDescent="0.2">
      <c r="A38" s="154" t="s">
        <v>545</v>
      </c>
      <c r="B38" s="197" t="str">
        <f>IFERROR(INDEX('Annex 1 LV, HV and UMS charges'!$B$14:$B$45,MATCH($A38,'Annex 1 LV, HV and UMS charges'!$A$14:$A$310,0)),INDEX('Annex 4 LDNO charges'!$B$14:$B$203,MATCH($A38,'Annex 4 LDNO charges'!$A$14:$A$203,0)))</f>
        <v>TBC</v>
      </c>
      <c r="C38" s="198" t="str">
        <f>IFERROR(INDEX('Annex 1 LV, HV and UMS charges'!$C$14:$C$45,MATCH($A38,'Annex 1 LV, HV and UMS charges'!$A$14:$A$310,0)),INDEX('Annex 4 LDNO charges'!$C$14:$C$203,MATCH($A38,'Annex 4 LDNO charges'!$A$14:$A$203,0)))</f>
        <v>2</v>
      </c>
      <c r="D38" s="239">
        <f>IF(IFERROR(FIND("RELATED MPAN",UPPER($A38)),0)+IFERROR(FIND("GENER",UPPER($A38)),0)+IFERROR(FIND("UNMETERED",UPPER($A38)),0)=0,D$5,0)</f>
        <v>0</v>
      </c>
      <c r="E38" s="239">
        <f t="shared" si="2"/>
        <v>0</v>
      </c>
      <c r="F38" s="239">
        <f t="shared" si="1"/>
        <v>0</v>
      </c>
    </row>
    <row r="39" spans="1:6" ht="15" x14ac:dyDescent="0.2">
      <c r="A39" s="154" t="s">
        <v>546</v>
      </c>
      <c r="B39" s="197" t="str">
        <f>IFERROR(INDEX('Annex 1 LV, HV and UMS charges'!$B$14:$B$45,MATCH($A39,'Annex 1 LV, HV and UMS charges'!$A$14:$A$310,0)),INDEX('Annex 4 LDNO charges'!$B$14:$B$203,MATCH($A39,'Annex 4 LDNO charges'!$A$14:$A$203,0)))</f>
        <v>TBC</v>
      </c>
      <c r="C39" s="198" t="str">
        <f>IFERROR(INDEX('Annex 1 LV, HV and UMS charges'!$C$14:$C$45,MATCH($A39,'Annex 1 LV, HV and UMS charges'!$A$14:$A$310,0)),INDEX('Annex 4 LDNO charges'!$C$14:$C$203,MATCH($A39,'Annex 4 LDNO charges'!$A$14:$A$203,0)))</f>
        <v>3 to 8 or 0</v>
      </c>
      <c r="D39" s="240"/>
      <c r="E39" s="240"/>
      <c r="F39" s="239">
        <f t="shared" si="1"/>
        <v>0.26916985784821112</v>
      </c>
    </row>
    <row r="40" spans="1:6" ht="15" x14ac:dyDescent="0.2">
      <c r="A40" s="154" t="s">
        <v>547</v>
      </c>
      <c r="B40" s="197" t="str">
        <f>IFERROR(INDEX('Annex 1 LV, HV and UMS charges'!$B$14:$B$45,MATCH($A40,'Annex 1 LV, HV and UMS charges'!$A$14:$A$310,0)),INDEX('Annex 4 LDNO charges'!$B$14:$B$203,MATCH($A40,'Annex 4 LDNO charges'!$A$14:$A$203,0)))</f>
        <v>TBC</v>
      </c>
      <c r="C40" s="198" t="str">
        <f>IFERROR(INDEX('Annex 1 LV, HV and UMS charges'!$C$14:$C$45,MATCH($A40,'Annex 1 LV, HV and UMS charges'!$A$14:$A$310,0)),INDEX('Annex 4 LDNO charges'!$C$14:$C$203,MATCH($A40,'Annex 4 LDNO charges'!$A$14:$A$203,0)))</f>
        <v>3 to 8 or 0</v>
      </c>
      <c r="D40" s="240"/>
      <c r="E40" s="240"/>
      <c r="F40" s="239">
        <f t="shared" si="1"/>
        <v>0.26916985784821112</v>
      </c>
    </row>
    <row r="41" spans="1:6" ht="15" x14ac:dyDescent="0.2">
      <c r="A41" s="154" t="s">
        <v>548</v>
      </c>
      <c r="B41" s="197" t="str">
        <f>IFERROR(INDEX('Annex 1 LV, HV and UMS charges'!$B$14:$B$45,MATCH($A41,'Annex 1 LV, HV and UMS charges'!$A$14:$A$310,0)),INDEX('Annex 4 LDNO charges'!$B$14:$B$203,MATCH($A41,'Annex 4 LDNO charges'!$A$14:$A$203,0)))</f>
        <v>TBC</v>
      </c>
      <c r="C41" s="198" t="str">
        <f>IFERROR(INDEX('Annex 1 LV, HV and UMS charges'!$C$14:$C$45,MATCH($A41,'Annex 1 LV, HV and UMS charges'!$A$14:$A$310,0)),INDEX('Annex 4 LDNO charges'!$C$14:$C$203,MATCH($A41,'Annex 4 LDNO charges'!$A$14:$A$203,0)))</f>
        <v>3 to 8 or 0</v>
      </c>
      <c r="D41" s="240"/>
      <c r="E41" s="240"/>
      <c r="F41" s="239">
        <f t="shared" si="1"/>
        <v>0.26916985784821112</v>
      </c>
    </row>
    <row r="42" spans="1:6" ht="15" x14ac:dyDescent="0.2">
      <c r="A42" s="154" t="s">
        <v>549</v>
      </c>
      <c r="B42" s="197" t="str">
        <f>IFERROR(INDEX('Annex 1 LV, HV and UMS charges'!$B$14:$B$45,MATCH($A42,'Annex 1 LV, HV and UMS charges'!$A$14:$A$310,0)),INDEX('Annex 4 LDNO charges'!$B$14:$B$203,MATCH($A42,'Annex 4 LDNO charges'!$A$14:$A$203,0)))</f>
        <v>TBC</v>
      </c>
      <c r="C42" s="198" t="str">
        <f>IFERROR(INDEX('Annex 1 LV, HV and UMS charges'!$C$14:$C$45,MATCH($A42,'Annex 1 LV, HV and UMS charges'!$A$14:$A$310,0)),INDEX('Annex 4 LDNO charges'!$C$14:$C$203,MATCH($A42,'Annex 4 LDNO charges'!$A$14:$A$203,0)))</f>
        <v>3 to 8 or 0</v>
      </c>
      <c r="D42" s="240"/>
      <c r="E42" s="240"/>
      <c r="F42" s="239">
        <f t="shared" si="1"/>
        <v>0.26916985784821112</v>
      </c>
    </row>
    <row r="43" spans="1:6" ht="15" x14ac:dyDescent="0.2">
      <c r="A43" s="154" t="s">
        <v>550</v>
      </c>
      <c r="B43" s="197" t="str">
        <f>IFERROR(INDEX('Annex 1 LV, HV and UMS charges'!$B$14:$B$45,MATCH($A43,'Annex 1 LV, HV and UMS charges'!$A$14:$A$310,0)),INDEX('Annex 4 LDNO charges'!$B$14:$B$203,MATCH($A43,'Annex 4 LDNO charges'!$A$14:$A$203,0)))</f>
        <v>TBC</v>
      </c>
      <c r="C43" s="198" t="str">
        <f>IFERROR(INDEX('Annex 1 LV, HV and UMS charges'!$C$14:$C$45,MATCH($A43,'Annex 1 LV, HV and UMS charges'!$A$14:$A$310,0)),INDEX('Annex 4 LDNO charges'!$C$14:$C$203,MATCH($A43,'Annex 4 LDNO charges'!$A$14:$A$203,0)))</f>
        <v>3 to 8 or 0</v>
      </c>
      <c r="D43" s="240"/>
      <c r="E43" s="240"/>
      <c r="F43" s="239">
        <f t="shared" si="1"/>
        <v>0.26916985784821112</v>
      </c>
    </row>
    <row r="44" spans="1:6" ht="15" x14ac:dyDescent="0.2">
      <c r="A44" s="154" t="s">
        <v>467</v>
      </c>
      <c r="B44" s="197" t="str">
        <f>IFERROR(INDEX('Annex 1 LV, HV and UMS charges'!$B$14:$B$45,MATCH($A44,'Annex 1 LV, HV and UMS charges'!$A$14:$A$310,0)),INDEX('Annex 4 LDNO charges'!$B$14:$B$203,MATCH($A44,'Annex 4 LDNO charges'!$A$14:$A$203,0)))</f>
        <v>TBC</v>
      </c>
      <c r="C44" s="198" t="str">
        <f>IFERROR(INDEX('Annex 1 LV, HV and UMS charges'!$C$14:$C$45,MATCH($A44,'Annex 1 LV, HV and UMS charges'!$A$14:$A$310,0)),INDEX('Annex 4 LDNO charges'!$C$14:$C$203,MATCH($A44,'Annex 4 LDNO charges'!$A$14:$A$203,0)))</f>
        <v>4</v>
      </c>
      <c r="D44" s="240"/>
      <c r="E44" s="240"/>
      <c r="F44" s="239">
        <f t="shared" si="1"/>
        <v>0</v>
      </c>
    </row>
    <row r="45" spans="1:6" ht="15" x14ac:dyDescent="0.2">
      <c r="A45" s="154" t="s">
        <v>551</v>
      </c>
      <c r="B45" s="197" t="str">
        <f>IFERROR(INDEX('Annex 1 LV, HV and UMS charges'!$B$14:$B$45,MATCH($A45,'Annex 1 LV, HV and UMS charges'!$A$14:$A$310,0)),INDEX('Annex 4 LDNO charges'!$B$14:$B$203,MATCH($A45,'Annex 4 LDNO charges'!$A$14:$A$203,0)))</f>
        <v>TBC</v>
      </c>
      <c r="C45" s="198">
        <f>IFERROR(INDEX('Annex 1 LV, HV and UMS charges'!$C$14:$C$45,MATCH($A45,'Annex 1 LV, HV and UMS charges'!$A$14:$A$310,0)),INDEX('Annex 4 LDNO charges'!$C$14:$C$203,MATCH($A45,'Annex 4 LDNO charges'!$A$14:$A$203,0)))</f>
        <v>0</v>
      </c>
      <c r="D45" s="240"/>
      <c r="E45" s="240"/>
      <c r="F45" s="239">
        <f t="shared" si="1"/>
        <v>0.26916985784821112</v>
      </c>
    </row>
    <row r="46" spans="1:6" ht="15" x14ac:dyDescent="0.2">
      <c r="A46" s="154" t="s">
        <v>552</v>
      </c>
      <c r="B46" s="197" t="str">
        <f>IFERROR(INDEX('Annex 1 LV, HV and UMS charges'!$B$14:$B$45,MATCH($A46,'Annex 1 LV, HV and UMS charges'!$A$14:$A$310,0)),INDEX('Annex 4 LDNO charges'!$B$14:$B$203,MATCH($A46,'Annex 4 LDNO charges'!$A$14:$A$203,0)))</f>
        <v>TBC</v>
      </c>
      <c r="C46" s="198">
        <f>IFERROR(INDEX('Annex 1 LV, HV and UMS charges'!$C$14:$C$45,MATCH($A46,'Annex 1 LV, HV and UMS charges'!$A$14:$A$310,0)),INDEX('Annex 4 LDNO charges'!$C$14:$C$203,MATCH($A46,'Annex 4 LDNO charges'!$A$14:$A$203,0)))</f>
        <v>0</v>
      </c>
      <c r="D46" s="240"/>
      <c r="E46" s="240"/>
      <c r="F46" s="239">
        <f t="shared" si="1"/>
        <v>0.26916985784821112</v>
      </c>
    </row>
    <row r="47" spans="1:6" ht="15" x14ac:dyDescent="0.2">
      <c r="A47" s="154" t="s">
        <v>553</v>
      </c>
      <c r="B47" s="197" t="str">
        <f>IFERROR(INDEX('Annex 1 LV, HV and UMS charges'!$B$14:$B$45,MATCH($A47,'Annex 1 LV, HV and UMS charges'!$A$14:$A$310,0)),INDEX('Annex 4 LDNO charges'!$B$14:$B$203,MATCH($A47,'Annex 4 LDNO charges'!$A$14:$A$203,0)))</f>
        <v>TBC</v>
      </c>
      <c r="C47" s="198">
        <f>IFERROR(INDEX('Annex 1 LV, HV and UMS charges'!$C$14:$C$45,MATCH($A47,'Annex 1 LV, HV and UMS charges'!$A$14:$A$310,0)),INDEX('Annex 4 LDNO charges'!$C$14:$C$203,MATCH($A47,'Annex 4 LDNO charges'!$A$14:$A$203,0)))</f>
        <v>0</v>
      </c>
      <c r="D47" s="240"/>
      <c r="E47" s="240"/>
      <c r="F47" s="239">
        <f t="shared" si="1"/>
        <v>0.26916985784821112</v>
      </c>
    </row>
    <row r="48" spans="1:6" ht="15" x14ac:dyDescent="0.2">
      <c r="A48" s="154" t="s">
        <v>554</v>
      </c>
      <c r="B48" s="197" t="str">
        <f>IFERROR(INDEX('Annex 1 LV, HV and UMS charges'!$B$14:$B$45,MATCH($A48,'Annex 1 LV, HV and UMS charges'!$A$14:$A$310,0)),INDEX('Annex 4 LDNO charges'!$B$14:$B$203,MATCH($A48,'Annex 4 LDNO charges'!$A$14:$A$203,0)))</f>
        <v>TBC</v>
      </c>
      <c r="C48" s="198">
        <f>IFERROR(INDEX('Annex 1 LV, HV and UMS charges'!$C$14:$C$45,MATCH($A48,'Annex 1 LV, HV and UMS charges'!$A$14:$A$310,0)),INDEX('Annex 4 LDNO charges'!$C$14:$C$203,MATCH($A48,'Annex 4 LDNO charges'!$A$14:$A$203,0)))</f>
        <v>0</v>
      </c>
      <c r="D48" s="240"/>
      <c r="E48" s="240"/>
      <c r="F48" s="239">
        <f t="shared" si="1"/>
        <v>0.26916985784821112</v>
      </c>
    </row>
    <row r="49" spans="1:6" ht="15" x14ac:dyDescent="0.2">
      <c r="A49" s="154" t="s">
        <v>555</v>
      </c>
      <c r="B49" s="197" t="str">
        <f>IFERROR(INDEX('Annex 1 LV, HV and UMS charges'!$B$14:$B$45,MATCH($A49,'Annex 1 LV, HV and UMS charges'!$A$14:$A$310,0)),INDEX('Annex 4 LDNO charges'!$B$14:$B$203,MATCH($A49,'Annex 4 LDNO charges'!$A$14:$A$203,0)))</f>
        <v>TBC</v>
      </c>
      <c r="C49" s="198">
        <f>IFERROR(INDEX('Annex 1 LV, HV and UMS charges'!$C$14:$C$45,MATCH($A49,'Annex 1 LV, HV and UMS charges'!$A$14:$A$310,0)),INDEX('Annex 4 LDNO charges'!$C$14:$C$203,MATCH($A49,'Annex 4 LDNO charges'!$A$14:$A$203,0)))</f>
        <v>0</v>
      </c>
      <c r="D49" s="240"/>
      <c r="E49" s="240"/>
      <c r="F49" s="239">
        <f t="shared" si="1"/>
        <v>0.26916985784821112</v>
      </c>
    </row>
    <row r="50" spans="1:6" ht="15" x14ac:dyDescent="0.2">
      <c r="A50" s="154" t="s">
        <v>468</v>
      </c>
      <c r="B50" s="197" t="str">
        <f>IFERROR(INDEX('Annex 1 LV, HV and UMS charges'!$B$14:$B$45,MATCH($A50,'Annex 1 LV, HV and UMS charges'!$A$14:$A$310,0)),INDEX('Annex 4 LDNO charges'!$B$14:$B$203,MATCH($A50,'Annex 4 LDNO charges'!$A$14:$A$203,0)))</f>
        <v>TBC</v>
      </c>
      <c r="C50" s="198" t="str">
        <f>IFERROR(INDEX('Annex 1 LV, HV and UMS charges'!$C$14:$C$45,MATCH($A50,'Annex 1 LV, HV and UMS charges'!$A$14:$A$310,0)),INDEX('Annex 4 LDNO charges'!$C$14:$C$203,MATCH($A50,'Annex 4 LDNO charges'!$A$14:$A$203,0)))</f>
        <v>0, 1 or 8</v>
      </c>
      <c r="D50" s="240"/>
      <c r="E50" s="240"/>
      <c r="F50" s="239">
        <f t="shared" si="1"/>
        <v>0</v>
      </c>
    </row>
    <row r="51" spans="1:6" ht="15" x14ac:dyDescent="0.2">
      <c r="A51" s="154" t="s">
        <v>469</v>
      </c>
      <c r="B51" s="197" t="str">
        <f>IFERROR(INDEX('Annex 1 LV, HV and UMS charges'!$B$14:$B$45,MATCH($A51,'Annex 1 LV, HV and UMS charges'!$A$14:$A$310,0)),INDEX('Annex 4 LDNO charges'!$B$14:$B$203,MATCH($A51,'Annex 4 LDNO charges'!$A$14:$A$203,0)))</f>
        <v>TBC</v>
      </c>
      <c r="C51" s="198">
        <f>IFERROR(INDEX('Annex 1 LV, HV and UMS charges'!$C$14:$C$45,MATCH($A51,'Annex 1 LV, HV and UMS charges'!$A$14:$A$310,0)),INDEX('Annex 4 LDNO charges'!$C$14:$C$203,MATCH($A51,'Annex 4 LDNO charges'!$A$14:$A$203,0)))</f>
        <v>0</v>
      </c>
      <c r="D51" s="240"/>
      <c r="E51" s="240"/>
      <c r="F51" s="239">
        <f t="shared" si="1"/>
        <v>0</v>
      </c>
    </row>
    <row r="52" spans="1:6" ht="15" x14ac:dyDescent="0.2">
      <c r="A52" s="154" t="s">
        <v>470</v>
      </c>
      <c r="B52" s="197" t="str">
        <f>IFERROR(INDEX('Annex 1 LV, HV and UMS charges'!$B$14:$B$45,MATCH($A52,'Annex 1 LV, HV and UMS charges'!$A$14:$A$310,0)),INDEX('Annex 4 LDNO charges'!$B$14:$B$203,MATCH($A52,'Annex 4 LDNO charges'!$A$14:$A$203,0)))</f>
        <v>TBC</v>
      </c>
      <c r="C52" s="198">
        <f>IFERROR(INDEX('Annex 1 LV, HV and UMS charges'!$C$14:$C$45,MATCH($A52,'Annex 1 LV, HV and UMS charges'!$A$14:$A$310,0)),INDEX('Annex 4 LDNO charges'!$C$14:$C$203,MATCH($A52,'Annex 4 LDNO charges'!$A$14:$A$203,0)))</f>
        <v>0</v>
      </c>
      <c r="D52" s="240"/>
      <c r="E52" s="240"/>
      <c r="F52" s="239">
        <f t="shared" si="1"/>
        <v>0</v>
      </c>
    </row>
    <row r="53" spans="1:6" ht="15" x14ac:dyDescent="0.2">
      <c r="A53" s="154" t="s">
        <v>556</v>
      </c>
      <c r="B53" s="197" t="str">
        <f>IFERROR(INDEX('Annex 1 LV, HV and UMS charges'!$B$14:$B$45,MATCH($A53,'Annex 1 LV, HV and UMS charges'!$A$14:$A$310,0)),INDEX('Annex 4 LDNO charges'!$B$14:$B$203,MATCH($A53,'Annex 4 LDNO charges'!$A$14:$A$203,0)))</f>
        <v>TBC</v>
      </c>
      <c r="C53" s="198" t="str">
        <f>IFERROR(INDEX('Annex 1 LV, HV and UMS charges'!$C$14:$C$45,MATCH($A53,'Annex 1 LV, HV and UMS charges'!$A$14:$A$310,0)),INDEX('Annex 4 LDNO charges'!$C$14:$C$203,MATCH($A53,'Annex 4 LDNO charges'!$A$14:$A$203,0)))</f>
        <v>1, 2 or 0</v>
      </c>
      <c r="D53" s="239">
        <f>IF(IFERROR(FIND("RELATED MPAN",UPPER($A53)),0)+IFERROR(FIND("GENER",UPPER($A53)),0)+IFERROR(FIND("UNMETERED",UPPER($A53)),0)=0,D$5,0)</f>
        <v>0.10253626670190888</v>
      </c>
      <c r="E53" s="239">
        <f t="shared" ref="E53:E54" si="3">IF(IFERROR(FIND("RELATED MPAN",UPPER($A53)),0)+IFERROR(FIND("GENER",UPPER($A53)),0)+IFERROR(FIND("UNMETERED",UPPER($A53)),0)=0,E$5,0)</f>
        <v>0</v>
      </c>
      <c r="F53" s="239">
        <f t="shared" si="1"/>
        <v>0.26916985784821112</v>
      </c>
    </row>
    <row r="54" spans="1:6" ht="15" x14ac:dyDescent="0.2">
      <c r="A54" s="154" t="s">
        <v>557</v>
      </c>
      <c r="B54" s="197" t="str">
        <f>IFERROR(INDEX('Annex 1 LV, HV and UMS charges'!$B$14:$B$45,MATCH($A54,'Annex 1 LV, HV and UMS charges'!$A$14:$A$310,0)),INDEX('Annex 4 LDNO charges'!$B$14:$B$203,MATCH($A54,'Annex 4 LDNO charges'!$A$14:$A$203,0)))</f>
        <v>TBC</v>
      </c>
      <c r="C54" s="198" t="str">
        <f>IFERROR(INDEX('Annex 1 LV, HV and UMS charges'!$C$14:$C$45,MATCH($A54,'Annex 1 LV, HV and UMS charges'!$A$14:$A$310,0)),INDEX('Annex 4 LDNO charges'!$C$14:$C$203,MATCH($A54,'Annex 4 LDNO charges'!$A$14:$A$203,0)))</f>
        <v>2</v>
      </c>
      <c r="D54" s="239">
        <f>IF(IFERROR(FIND("RELATED MPAN",UPPER($A54)),0)+IFERROR(FIND("GENER",UPPER($A54)),0)+IFERROR(FIND("UNMETERED",UPPER($A54)),0)=0,D$5,0)</f>
        <v>0</v>
      </c>
      <c r="E54" s="239">
        <f t="shared" si="3"/>
        <v>0</v>
      </c>
      <c r="F54" s="239">
        <f t="shared" si="1"/>
        <v>0</v>
      </c>
    </row>
    <row r="55" spans="1:6" ht="15" x14ac:dyDescent="0.2">
      <c r="A55" s="154" t="s">
        <v>558</v>
      </c>
      <c r="B55" s="197" t="str">
        <f>IFERROR(INDEX('Annex 1 LV, HV and UMS charges'!$B$14:$B$45,MATCH($A55,'Annex 1 LV, HV and UMS charges'!$A$14:$A$310,0)),INDEX('Annex 4 LDNO charges'!$B$14:$B$203,MATCH($A55,'Annex 4 LDNO charges'!$A$14:$A$203,0)))</f>
        <v>TBC</v>
      </c>
      <c r="C55" s="198" t="str">
        <f>IFERROR(INDEX('Annex 1 LV, HV and UMS charges'!$C$14:$C$45,MATCH($A55,'Annex 1 LV, HV and UMS charges'!$A$14:$A$310,0)),INDEX('Annex 4 LDNO charges'!$C$14:$C$203,MATCH($A55,'Annex 4 LDNO charges'!$A$14:$A$203,0)))</f>
        <v>3 to 8 or 0</v>
      </c>
      <c r="D55" s="240"/>
      <c r="E55" s="240"/>
      <c r="F55" s="239">
        <f t="shared" si="1"/>
        <v>0.26916985784821112</v>
      </c>
    </row>
    <row r="56" spans="1:6" ht="15" x14ac:dyDescent="0.2">
      <c r="A56" s="154" t="s">
        <v>559</v>
      </c>
      <c r="B56" s="197" t="str">
        <f>IFERROR(INDEX('Annex 1 LV, HV and UMS charges'!$B$14:$B$45,MATCH($A56,'Annex 1 LV, HV and UMS charges'!$A$14:$A$310,0)),INDEX('Annex 4 LDNO charges'!$B$14:$B$203,MATCH($A56,'Annex 4 LDNO charges'!$A$14:$A$203,0)))</f>
        <v>TBC</v>
      </c>
      <c r="C56" s="198" t="str">
        <f>IFERROR(INDEX('Annex 1 LV, HV and UMS charges'!$C$14:$C$45,MATCH($A56,'Annex 1 LV, HV and UMS charges'!$A$14:$A$310,0)),INDEX('Annex 4 LDNO charges'!$C$14:$C$203,MATCH($A56,'Annex 4 LDNO charges'!$A$14:$A$203,0)))</f>
        <v>3 to 8 or 0</v>
      </c>
      <c r="D56" s="240"/>
      <c r="E56" s="240"/>
      <c r="F56" s="239">
        <f t="shared" si="1"/>
        <v>0.26916985784821112</v>
      </c>
    </row>
    <row r="57" spans="1:6" ht="15" x14ac:dyDescent="0.2">
      <c r="A57" s="154" t="s">
        <v>560</v>
      </c>
      <c r="B57" s="197" t="str">
        <f>IFERROR(INDEX('Annex 1 LV, HV and UMS charges'!$B$14:$B$45,MATCH($A57,'Annex 1 LV, HV and UMS charges'!$A$14:$A$310,0)),INDEX('Annex 4 LDNO charges'!$B$14:$B$203,MATCH($A57,'Annex 4 LDNO charges'!$A$14:$A$203,0)))</f>
        <v>TBC</v>
      </c>
      <c r="C57" s="198" t="str">
        <f>IFERROR(INDEX('Annex 1 LV, HV and UMS charges'!$C$14:$C$45,MATCH($A57,'Annex 1 LV, HV and UMS charges'!$A$14:$A$310,0)),INDEX('Annex 4 LDNO charges'!$C$14:$C$203,MATCH($A57,'Annex 4 LDNO charges'!$A$14:$A$203,0)))</f>
        <v>3 to 8 or 0</v>
      </c>
      <c r="D57" s="240"/>
      <c r="E57" s="240"/>
      <c r="F57" s="239">
        <f t="shared" si="1"/>
        <v>0.26916985784821112</v>
      </c>
    </row>
    <row r="58" spans="1:6" ht="15" x14ac:dyDescent="0.2">
      <c r="A58" s="154" t="s">
        <v>561</v>
      </c>
      <c r="B58" s="197" t="str">
        <f>IFERROR(INDEX('Annex 1 LV, HV and UMS charges'!$B$14:$B$45,MATCH($A58,'Annex 1 LV, HV and UMS charges'!$A$14:$A$310,0)),INDEX('Annex 4 LDNO charges'!$B$14:$B$203,MATCH($A58,'Annex 4 LDNO charges'!$A$14:$A$203,0)))</f>
        <v>TBC</v>
      </c>
      <c r="C58" s="198" t="str">
        <f>IFERROR(INDEX('Annex 1 LV, HV and UMS charges'!$C$14:$C$45,MATCH($A58,'Annex 1 LV, HV and UMS charges'!$A$14:$A$310,0)),INDEX('Annex 4 LDNO charges'!$C$14:$C$203,MATCH($A58,'Annex 4 LDNO charges'!$A$14:$A$203,0)))</f>
        <v>3 to 8 or 0</v>
      </c>
      <c r="D58" s="240"/>
      <c r="E58" s="240"/>
      <c r="F58" s="239">
        <f t="shared" si="1"/>
        <v>0.26916985784821112</v>
      </c>
    </row>
    <row r="59" spans="1:6" ht="15" x14ac:dyDescent="0.2">
      <c r="A59" s="154" t="s">
        <v>562</v>
      </c>
      <c r="B59" s="197" t="str">
        <f>IFERROR(INDEX('Annex 1 LV, HV and UMS charges'!$B$14:$B$45,MATCH($A59,'Annex 1 LV, HV and UMS charges'!$A$14:$A$310,0)),INDEX('Annex 4 LDNO charges'!$B$14:$B$203,MATCH($A59,'Annex 4 LDNO charges'!$A$14:$A$203,0)))</f>
        <v>TBC</v>
      </c>
      <c r="C59" s="198" t="str">
        <f>IFERROR(INDEX('Annex 1 LV, HV and UMS charges'!$C$14:$C$45,MATCH($A59,'Annex 1 LV, HV and UMS charges'!$A$14:$A$310,0)),INDEX('Annex 4 LDNO charges'!$C$14:$C$203,MATCH($A59,'Annex 4 LDNO charges'!$A$14:$A$203,0)))</f>
        <v>3 to 8 or 0</v>
      </c>
      <c r="D59" s="240"/>
      <c r="E59" s="240"/>
      <c r="F59" s="239">
        <f t="shared" si="1"/>
        <v>0.26916985784821112</v>
      </c>
    </row>
    <row r="60" spans="1:6" ht="15" x14ac:dyDescent="0.2">
      <c r="A60" s="154" t="s">
        <v>471</v>
      </c>
      <c r="B60" s="197" t="str">
        <f>IFERROR(INDEX('Annex 1 LV, HV and UMS charges'!$B$14:$B$45,MATCH($A60,'Annex 1 LV, HV and UMS charges'!$A$14:$A$310,0)),INDEX('Annex 4 LDNO charges'!$B$14:$B$203,MATCH($A60,'Annex 4 LDNO charges'!$A$14:$A$203,0)))</f>
        <v>TBC</v>
      </c>
      <c r="C60" s="198" t="str">
        <f>IFERROR(INDEX('Annex 1 LV, HV and UMS charges'!$C$14:$C$45,MATCH($A60,'Annex 1 LV, HV and UMS charges'!$A$14:$A$310,0)),INDEX('Annex 4 LDNO charges'!$C$14:$C$203,MATCH($A60,'Annex 4 LDNO charges'!$A$14:$A$203,0)))</f>
        <v>4</v>
      </c>
      <c r="D60" s="240"/>
      <c r="E60" s="240"/>
      <c r="F60" s="239">
        <f t="shared" si="1"/>
        <v>0</v>
      </c>
    </row>
    <row r="61" spans="1:6" ht="15" x14ac:dyDescent="0.2">
      <c r="A61" s="154" t="s">
        <v>563</v>
      </c>
      <c r="B61" s="197" t="str">
        <f>IFERROR(INDEX('Annex 1 LV, HV and UMS charges'!$B$14:$B$45,MATCH($A61,'Annex 1 LV, HV and UMS charges'!$A$14:$A$310,0)),INDEX('Annex 4 LDNO charges'!$B$14:$B$203,MATCH($A61,'Annex 4 LDNO charges'!$A$14:$A$203,0)))</f>
        <v>TBC</v>
      </c>
      <c r="C61" s="198">
        <f>IFERROR(INDEX('Annex 1 LV, HV and UMS charges'!$C$14:$C$45,MATCH($A61,'Annex 1 LV, HV and UMS charges'!$A$14:$A$310,0)),INDEX('Annex 4 LDNO charges'!$C$14:$C$203,MATCH($A61,'Annex 4 LDNO charges'!$A$14:$A$203,0)))</f>
        <v>0</v>
      </c>
      <c r="D61" s="240"/>
      <c r="E61" s="240"/>
      <c r="F61" s="239">
        <f t="shared" si="1"/>
        <v>0.26916985784821112</v>
      </c>
    </row>
    <row r="62" spans="1:6" ht="15" x14ac:dyDescent="0.2">
      <c r="A62" s="154" t="s">
        <v>564</v>
      </c>
      <c r="B62" s="197" t="str">
        <f>IFERROR(INDEX('Annex 1 LV, HV and UMS charges'!$B$14:$B$45,MATCH($A62,'Annex 1 LV, HV and UMS charges'!$A$14:$A$310,0)),INDEX('Annex 4 LDNO charges'!$B$14:$B$203,MATCH($A62,'Annex 4 LDNO charges'!$A$14:$A$203,0)))</f>
        <v>TBC</v>
      </c>
      <c r="C62" s="198">
        <f>IFERROR(INDEX('Annex 1 LV, HV and UMS charges'!$C$14:$C$45,MATCH($A62,'Annex 1 LV, HV and UMS charges'!$A$14:$A$310,0)),INDEX('Annex 4 LDNO charges'!$C$14:$C$203,MATCH($A62,'Annex 4 LDNO charges'!$A$14:$A$203,0)))</f>
        <v>0</v>
      </c>
      <c r="D62" s="240"/>
      <c r="E62" s="240"/>
      <c r="F62" s="239">
        <f t="shared" si="1"/>
        <v>0.26916985784821112</v>
      </c>
    </row>
    <row r="63" spans="1:6" ht="15" x14ac:dyDescent="0.2">
      <c r="A63" s="154" t="s">
        <v>565</v>
      </c>
      <c r="B63" s="197" t="str">
        <f>IFERROR(INDEX('Annex 1 LV, HV and UMS charges'!$B$14:$B$45,MATCH($A63,'Annex 1 LV, HV and UMS charges'!$A$14:$A$310,0)),INDEX('Annex 4 LDNO charges'!$B$14:$B$203,MATCH($A63,'Annex 4 LDNO charges'!$A$14:$A$203,0)))</f>
        <v>TBC</v>
      </c>
      <c r="C63" s="198">
        <f>IFERROR(INDEX('Annex 1 LV, HV and UMS charges'!$C$14:$C$45,MATCH($A63,'Annex 1 LV, HV and UMS charges'!$A$14:$A$310,0)),INDEX('Annex 4 LDNO charges'!$C$14:$C$203,MATCH($A63,'Annex 4 LDNO charges'!$A$14:$A$203,0)))</f>
        <v>0</v>
      </c>
      <c r="D63" s="240"/>
      <c r="E63" s="240"/>
      <c r="F63" s="239">
        <f t="shared" si="1"/>
        <v>0.26916985784821112</v>
      </c>
    </row>
    <row r="64" spans="1:6" ht="15" x14ac:dyDescent="0.2">
      <c r="A64" s="154" t="s">
        <v>566</v>
      </c>
      <c r="B64" s="197" t="str">
        <f>IFERROR(INDEX('Annex 1 LV, HV and UMS charges'!$B$14:$B$45,MATCH($A64,'Annex 1 LV, HV and UMS charges'!$A$14:$A$310,0)),INDEX('Annex 4 LDNO charges'!$B$14:$B$203,MATCH($A64,'Annex 4 LDNO charges'!$A$14:$A$203,0)))</f>
        <v>TBC</v>
      </c>
      <c r="C64" s="198">
        <f>IFERROR(INDEX('Annex 1 LV, HV and UMS charges'!$C$14:$C$45,MATCH($A64,'Annex 1 LV, HV and UMS charges'!$A$14:$A$310,0)),INDEX('Annex 4 LDNO charges'!$C$14:$C$203,MATCH($A64,'Annex 4 LDNO charges'!$A$14:$A$203,0)))</f>
        <v>0</v>
      </c>
      <c r="D64" s="240"/>
      <c r="E64" s="240"/>
      <c r="F64" s="239">
        <f t="shared" si="1"/>
        <v>0.26916985784821112</v>
      </c>
    </row>
    <row r="65" spans="1:6" ht="15" x14ac:dyDescent="0.2">
      <c r="A65" s="154" t="s">
        <v>567</v>
      </c>
      <c r="B65" s="197" t="str">
        <f>IFERROR(INDEX('Annex 1 LV, HV and UMS charges'!$B$14:$B$45,MATCH($A65,'Annex 1 LV, HV and UMS charges'!$A$14:$A$310,0)),INDEX('Annex 4 LDNO charges'!$B$14:$B$203,MATCH($A65,'Annex 4 LDNO charges'!$A$14:$A$203,0)))</f>
        <v>TBC</v>
      </c>
      <c r="C65" s="198">
        <f>IFERROR(INDEX('Annex 1 LV, HV and UMS charges'!$C$14:$C$45,MATCH($A65,'Annex 1 LV, HV and UMS charges'!$A$14:$A$310,0)),INDEX('Annex 4 LDNO charges'!$C$14:$C$203,MATCH($A65,'Annex 4 LDNO charges'!$A$14:$A$203,0)))</f>
        <v>0</v>
      </c>
      <c r="D65" s="240"/>
      <c r="E65" s="240"/>
      <c r="F65" s="239">
        <f t="shared" si="1"/>
        <v>0.26916985784821112</v>
      </c>
    </row>
    <row r="66" spans="1:6" ht="15" x14ac:dyDescent="0.2">
      <c r="A66" s="154" t="s">
        <v>568</v>
      </c>
      <c r="B66" s="197" t="str">
        <f>IFERROR(INDEX('Annex 1 LV, HV and UMS charges'!$B$14:$B$45,MATCH($A66,'Annex 1 LV, HV and UMS charges'!$A$14:$A$310,0)),INDEX('Annex 4 LDNO charges'!$B$14:$B$203,MATCH($A66,'Annex 4 LDNO charges'!$A$14:$A$203,0)))</f>
        <v>TBC</v>
      </c>
      <c r="C66" s="198">
        <f>IFERROR(INDEX('Annex 1 LV, HV and UMS charges'!$C$14:$C$45,MATCH($A66,'Annex 1 LV, HV and UMS charges'!$A$14:$A$310,0)),INDEX('Annex 4 LDNO charges'!$C$14:$C$203,MATCH($A66,'Annex 4 LDNO charges'!$A$14:$A$203,0)))</f>
        <v>0</v>
      </c>
      <c r="D66" s="240"/>
      <c r="E66" s="240"/>
      <c r="F66" s="239">
        <f t="shared" si="1"/>
        <v>0.26916985784821112</v>
      </c>
    </row>
    <row r="67" spans="1:6" ht="15" x14ac:dyDescent="0.2">
      <c r="A67" s="154" t="s">
        <v>569</v>
      </c>
      <c r="B67" s="197" t="str">
        <f>IFERROR(INDEX('Annex 1 LV, HV and UMS charges'!$B$14:$B$45,MATCH($A67,'Annex 1 LV, HV and UMS charges'!$A$14:$A$310,0)),INDEX('Annex 4 LDNO charges'!$B$14:$B$203,MATCH($A67,'Annex 4 LDNO charges'!$A$14:$A$203,0)))</f>
        <v>TBC</v>
      </c>
      <c r="C67" s="198">
        <f>IFERROR(INDEX('Annex 1 LV, HV and UMS charges'!$C$14:$C$45,MATCH($A67,'Annex 1 LV, HV and UMS charges'!$A$14:$A$310,0)),INDEX('Annex 4 LDNO charges'!$C$14:$C$203,MATCH($A67,'Annex 4 LDNO charges'!$A$14:$A$203,0)))</f>
        <v>0</v>
      </c>
      <c r="D67" s="240"/>
      <c r="E67" s="240"/>
      <c r="F67" s="239">
        <f t="shared" si="1"/>
        <v>0.26916985784821112</v>
      </c>
    </row>
    <row r="68" spans="1:6" ht="15" x14ac:dyDescent="0.2">
      <c r="A68" s="154" t="s">
        <v>570</v>
      </c>
      <c r="B68" s="197" t="str">
        <f>IFERROR(INDEX('Annex 1 LV, HV and UMS charges'!$B$14:$B$45,MATCH($A68,'Annex 1 LV, HV and UMS charges'!$A$14:$A$310,0)),INDEX('Annex 4 LDNO charges'!$B$14:$B$203,MATCH($A68,'Annex 4 LDNO charges'!$A$14:$A$203,0)))</f>
        <v>TBC</v>
      </c>
      <c r="C68" s="198">
        <f>IFERROR(INDEX('Annex 1 LV, HV and UMS charges'!$C$14:$C$45,MATCH($A68,'Annex 1 LV, HV and UMS charges'!$A$14:$A$310,0)),INDEX('Annex 4 LDNO charges'!$C$14:$C$203,MATCH($A68,'Annex 4 LDNO charges'!$A$14:$A$203,0)))</f>
        <v>0</v>
      </c>
      <c r="D68" s="240"/>
      <c r="E68" s="240"/>
      <c r="F68" s="239">
        <f t="shared" si="1"/>
        <v>0.26916985784821112</v>
      </c>
    </row>
    <row r="69" spans="1:6" ht="15" x14ac:dyDescent="0.2">
      <c r="A69" s="154" t="s">
        <v>571</v>
      </c>
      <c r="B69" s="197" t="str">
        <f>IFERROR(INDEX('Annex 1 LV, HV and UMS charges'!$B$14:$B$45,MATCH($A69,'Annex 1 LV, HV and UMS charges'!$A$14:$A$310,0)),INDEX('Annex 4 LDNO charges'!$B$14:$B$203,MATCH($A69,'Annex 4 LDNO charges'!$A$14:$A$203,0)))</f>
        <v>TBC</v>
      </c>
      <c r="C69" s="198">
        <f>IFERROR(INDEX('Annex 1 LV, HV and UMS charges'!$C$14:$C$45,MATCH($A69,'Annex 1 LV, HV and UMS charges'!$A$14:$A$310,0)),INDEX('Annex 4 LDNO charges'!$C$14:$C$203,MATCH($A69,'Annex 4 LDNO charges'!$A$14:$A$203,0)))</f>
        <v>0</v>
      </c>
      <c r="D69" s="240"/>
      <c r="E69" s="240"/>
      <c r="F69" s="239">
        <f t="shared" si="1"/>
        <v>0.26916985784821112</v>
      </c>
    </row>
    <row r="70" spans="1:6" ht="15" x14ac:dyDescent="0.2">
      <c r="A70" s="154" t="s">
        <v>572</v>
      </c>
      <c r="B70" s="197" t="str">
        <f>IFERROR(INDEX('Annex 1 LV, HV and UMS charges'!$B$14:$B$45,MATCH($A70,'Annex 1 LV, HV and UMS charges'!$A$14:$A$310,0)),INDEX('Annex 4 LDNO charges'!$B$14:$B$203,MATCH($A70,'Annex 4 LDNO charges'!$A$14:$A$203,0)))</f>
        <v>TBC</v>
      </c>
      <c r="C70" s="198">
        <f>IFERROR(INDEX('Annex 1 LV, HV and UMS charges'!$C$14:$C$45,MATCH($A70,'Annex 1 LV, HV and UMS charges'!$A$14:$A$310,0)),INDEX('Annex 4 LDNO charges'!$C$14:$C$203,MATCH($A70,'Annex 4 LDNO charges'!$A$14:$A$203,0)))</f>
        <v>0</v>
      </c>
      <c r="D70" s="240"/>
      <c r="E70" s="240"/>
      <c r="F70" s="239">
        <f t="shared" si="1"/>
        <v>0.26916985784821112</v>
      </c>
    </row>
    <row r="71" spans="1:6" ht="15" x14ac:dyDescent="0.2">
      <c r="A71" s="154" t="s">
        <v>573</v>
      </c>
      <c r="B71" s="197" t="str">
        <f>IFERROR(INDEX('Annex 1 LV, HV and UMS charges'!$B$14:$B$45,MATCH($A71,'Annex 1 LV, HV and UMS charges'!$A$14:$A$310,0)),INDEX('Annex 4 LDNO charges'!$B$14:$B$203,MATCH($A71,'Annex 4 LDNO charges'!$A$14:$A$203,0)))</f>
        <v>TBC</v>
      </c>
      <c r="C71" s="198">
        <f>IFERROR(INDEX('Annex 1 LV, HV and UMS charges'!$C$14:$C$45,MATCH($A71,'Annex 1 LV, HV and UMS charges'!$A$14:$A$310,0)),INDEX('Annex 4 LDNO charges'!$C$14:$C$203,MATCH($A71,'Annex 4 LDNO charges'!$A$14:$A$203,0)))</f>
        <v>0</v>
      </c>
      <c r="D71" s="240"/>
      <c r="E71" s="240"/>
      <c r="F71" s="239">
        <f t="shared" si="1"/>
        <v>0.26916985784821112</v>
      </c>
    </row>
    <row r="72" spans="1:6" ht="15" x14ac:dyDescent="0.2">
      <c r="A72" s="154" t="s">
        <v>574</v>
      </c>
      <c r="B72" s="197" t="str">
        <f>IFERROR(INDEX('Annex 1 LV, HV and UMS charges'!$B$14:$B$45,MATCH($A72,'Annex 1 LV, HV and UMS charges'!$A$14:$A$310,0)),INDEX('Annex 4 LDNO charges'!$B$14:$B$203,MATCH($A72,'Annex 4 LDNO charges'!$A$14:$A$203,0)))</f>
        <v>TBC</v>
      </c>
      <c r="C72" s="198">
        <f>IFERROR(INDEX('Annex 1 LV, HV and UMS charges'!$C$14:$C$45,MATCH($A72,'Annex 1 LV, HV and UMS charges'!$A$14:$A$310,0)),INDEX('Annex 4 LDNO charges'!$C$14:$C$203,MATCH($A72,'Annex 4 LDNO charges'!$A$14:$A$203,0)))</f>
        <v>0</v>
      </c>
      <c r="D72" s="240"/>
      <c r="E72" s="240"/>
      <c r="F72" s="239">
        <f t="shared" si="1"/>
        <v>0.26916985784821112</v>
      </c>
    </row>
    <row r="73" spans="1:6" ht="15" x14ac:dyDescent="0.2">
      <c r="A73" s="154" t="s">
        <v>575</v>
      </c>
      <c r="B73" s="197" t="str">
        <f>IFERROR(INDEX('Annex 1 LV, HV and UMS charges'!$B$14:$B$45,MATCH($A73,'Annex 1 LV, HV and UMS charges'!$A$14:$A$310,0)),INDEX('Annex 4 LDNO charges'!$B$14:$B$203,MATCH($A73,'Annex 4 LDNO charges'!$A$14:$A$203,0)))</f>
        <v>TBC</v>
      </c>
      <c r="C73" s="198">
        <f>IFERROR(INDEX('Annex 1 LV, HV and UMS charges'!$C$14:$C$45,MATCH($A73,'Annex 1 LV, HV and UMS charges'!$A$14:$A$310,0)),INDEX('Annex 4 LDNO charges'!$C$14:$C$203,MATCH($A73,'Annex 4 LDNO charges'!$A$14:$A$203,0)))</f>
        <v>0</v>
      </c>
      <c r="D73" s="240"/>
      <c r="E73" s="240"/>
      <c r="F73" s="239">
        <f t="shared" si="1"/>
        <v>0.26916985784821112</v>
      </c>
    </row>
    <row r="74" spans="1:6" ht="15" x14ac:dyDescent="0.2">
      <c r="A74" s="154" t="s">
        <v>576</v>
      </c>
      <c r="B74" s="197" t="str">
        <f>IFERROR(INDEX('Annex 1 LV, HV and UMS charges'!$B$14:$B$45,MATCH($A74,'Annex 1 LV, HV and UMS charges'!$A$14:$A$310,0)),INDEX('Annex 4 LDNO charges'!$B$14:$B$203,MATCH($A74,'Annex 4 LDNO charges'!$A$14:$A$203,0)))</f>
        <v>TBC</v>
      </c>
      <c r="C74" s="198">
        <f>IFERROR(INDEX('Annex 1 LV, HV and UMS charges'!$C$14:$C$45,MATCH($A74,'Annex 1 LV, HV and UMS charges'!$A$14:$A$310,0)),INDEX('Annex 4 LDNO charges'!$C$14:$C$203,MATCH($A74,'Annex 4 LDNO charges'!$A$14:$A$203,0)))</f>
        <v>0</v>
      </c>
      <c r="D74" s="240"/>
      <c r="E74" s="240"/>
      <c r="F74" s="239">
        <f t="shared" si="1"/>
        <v>0.26916985784821112</v>
      </c>
    </row>
    <row r="75" spans="1:6" ht="15" x14ac:dyDescent="0.2">
      <c r="A75" s="154" t="s">
        <v>577</v>
      </c>
      <c r="B75" s="197" t="str">
        <f>IFERROR(INDEX('Annex 1 LV, HV and UMS charges'!$B$14:$B$45,MATCH($A75,'Annex 1 LV, HV and UMS charges'!$A$14:$A$310,0)),INDEX('Annex 4 LDNO charges'!$B$14:$B$203,MATCH($A75,'Annex 4 LDNO charges'!$A$14:$A$203,0)))</f>
        <v>TBC</v>
      </c>
      <c r="C75" s="198">
        <f>IFERROR(INDEX('Annex 1 LV, HV and UMS charges'!$C$14:$C$45,MATCH($A75,'Annex 1 LV, HV and UMS charges'!$A$14:$A$310,0)),INDEX('Annex 4 LDNO charges'!$C$14:$C$203,MATCH($A75,'Annex 4 LDNO charges'!$A$14:$A$203,0)))</f>
        <v>0</v>
      </c>
      <c r="D75" s="240"/>
      <c r="E75" s="240"/>
      <c r="F75" s="239">
        <f t="shared" si="1"/>
        <v>0.26916985784821112</v>
      </c>
    </row>
    <row r="76" spans="1:6" ht="15" x14ac:dyDescent="0.2">
      <c r="A76" s="154" t="s">
        <v>472</v>
      </c>
      <c r="B76" s="197" t="str">
        <f>IFERROR(INDEX('Annex 1 LV, HV and UMS charges'!$B$14:$B$45,MATCH($A76,'Annex 1 LV, HV and UMS charges'!$A$14:$A$310,0)),INDEX('Annex 4 LDNO charges'!$B$14:$B$203,MATCH($A76,'Annex 4 LDNO charges'!$A$14:$A$203,0)))</f>
        <v>TBC</v>
      </c>
      <c r="C76" s="198" t="str">
        <f>IFERROR(INDEX('Annex 1 LV, HV and UMS charges'!$C$14:$C$45,MATCH($A76,'Annex 1 LV, HV and UMS charges'!$A$14:$A$310,0)),INDEX('Annex 4 LDNO charges'!$C$14:$C$203,MATCH($A76,'Annex 4 LDNO charges'!$A$14:$A$203,0)))</f>
        <v>0, 1 or 8</v>
      </c>
      <c r="D76" s="240"/>
      <c r="E76" s="240"/>
      <c r="F76" s="239">
        <f t="shared" si="1"/>
        <v>0</v>
      </c>
    </row>
    <row r="77" spans="1:6" ht="15" x14ac:dyDescent="0.2">
      <c r="A77" s="154" t="s">
        <v>473</v>
      </c>
      <c r="B77" s="197" t="str">
        <f>IFERROR(INDEX('Annex 1 LV, HV and UMS charges'!$B$14:$B$45,MATCH($A77,'Annex 1 LV, HV and UMS charges'!$A$14:$A$310,0)),INDEX('Annex 4 LDNO charges'!$B$14:$B$203,MATCH($A77,'Annex 4 LDNO charges'!$A$14:$A$203,0)))</f>
        <v>TBC</v>
      </c>
      <c r="C77" s="198">
        <f>IFERROR(INDEX('Annex 1 LV, HV and UMS charges'!$C$14:$C$45,MATCH($A77,'Annex 1 LV, HV and UMS charges'!$A$14:$A$310,0)),INDEX('Annex 4 LDNO charges'!$C$14:$C$203,MATCH($A77,'Annex 4 LDNO charges'!$A$14:$A$203,0)))</f>
        <v>0</v>
      </c>
      <c r="D77" s="240"/>
      <c r="E77" s="240"/>
      <c r="F77" s="239">
        <f t="shared" si="1"/>
        <v>0</v>
      </c>
    </row>
    <row r="78" spans="1:6" ht="15" x14ac:dyDescent="0.2">
      <c r="A78" s="154" t="s">
        <v>474</v>
      </c>
      <c r="B78" s="197" t="str">
        <f>IFERROR(INDEX('Annex 1 LV, HV and UMS charges'!$B$14:$B$45,MATCH($A78,'Annex 1 LV, HV and UMS charges'!$A$14:$A$310,0)),INDEX('Annex 4 LDNO charges'!$B$14:$B$203,MATCH($A78,'Annex 4 LDNO charges'!$A$14:$A$203,0)))</f>
        <v>TBC</v>
      </c>
      <c r="C78" s="198">
        <f>IFERROR(INDEX('Annex 1 LV, HV and UMS charges'!$C$14:$C$45,MATCH($A78,'Annex 1 LV, HV and UMS charges'!$A$14:$A$310,0)),INDEX('Annex 4 LDNO charges'!$C$14:$C$203,MATCH($A78,'Annex 4 LDNO charges'!$A$14:$A$203,0)))</f>
        <v>0</v>
      </c>
      <c r="D78" s="240"/>
      <c r="E78" s="240"/>
      <c r="F78" s="239">
        <f t="shared" si="1"/>
        <v>0</v>
      </c>
    </row>
    <row r="79" spans="1:6" ht="15" x14ac:dyDescent="0.2">
      <c r="A79" s="154" t="s">
        <v>475</v>
      </c>
      <c r="B79" s="197" t="str">
        <f>IFERROR(INDEX('Annex 1 LV, HV and UMS charges'!$B$14:$B$45,MATCH($A79,'Annex 1 LV, HV and UMS charges'!$A$14:$A$310,0)),INDEX('Annex 4 LDNO charges'!$B$14:$B$203,MATCH($A79,'Annex 4 LDNO charges'!$A$14:$A$203,0)))</f>
        <v>TBC</v>
      </c>
      <c r="C79" s="198">
        <f>IFERROR(INDEX('Annex 1 LV, HV and UMS charges'!$C$14:$C$45,MATCH($A79,'Annex 1 LV, HV and UMS charges'!$A$14:$A$310,0)),INDEX('Annex 4 LDNO charges'!$C$14:$C$203,MATCH($A79,'Annex 4 LDNO charges'!$A$14:$A$203,0)))</f>
        <v>0</v>
      </c>
      <c r="D79" s="240"/>
      <c r="E79" s="240"/>
      <c r="F79" s="239">
        <f t="shared" si="1"/>
        <v>0</v>
      </c>
    </row>
    <row r="80" spans="1:6" ht="15" x14ac:dyDescent="0.2">
      <c r="A80" s="154" t="s">
        <v>476</v>
      </c>
      <c r="B80" s="197" t="str">
        <f>IFERROR(INDEX('Annex 1 LV, HV and UMS charges'!$B$14:$B$45,MATCH($A80,'Annex 1 LV, HV and UMS charges'!$A$14:$A$310,0)),INDEX('Annex 4 LDNO charges'!$B$14:$B$203,MATCH($A80,'Annex 4 LDNO charges'!$A$14:$A$203,0)))</f>
        <v>TBC</v>
      </c>
      <c r="C80" s="198">
        <f>IFERROR(INDEX('Annex 1 LV, HV and UMS charges'!$C$14:$C$45,MATCH($A80,'Annex 1 LV, HV and UMS charges'!$A$14:$A$310,0)),INDEX('Annex 4 LDNO charges'!$C$14:$C$203,MATCH($A80,'Annex 4 LDNO charges'!$A$14:$A$203,0)))</f>
        <v>0</v>
      </c>
      <c r="D80" s="240"/>
      <c r="E80" s="240"/>
      <c r="F80" s="239">
        <f t="shared" si="1"/>
        <v>0</v>
      </c>
    </row>
    <row r="81" spans="1:6" ht="15" x14ac:dyDescent="0.2">
      <c r="A81" s="154" t="s">
        <v>477</v>
      </c>
      <c r="B81" s="197" t="str">
        <f>IFERROR(INDEX('Annex 1 LV, HV and UMS charges'!$B$14:$B$45,MATCH($A81,'Annex 1 LV, HV and UMS charges'!$A$14:$A$310,0)),INDEX('Annex 4 LDNO charges'!$B$14:$B$203,MATCH($A81,'Annex 4 LDNO charges'!$A$14:$A$203,0)))</f>
        <v>TBC</v>
      </c>
      <c r="C81" s="198">
        <f>IFERROR(INDEX('Annex 1 LV, HV and UMS charges'!$C$14:$C$45,MATCH($A81,'Annex 1 LV, HV and UMS charges'!$A$14:$A$310,0)),INDEX('Annex 4 LDNO charges'!$C$14:$C$203,MATCH($A81,'Annex 4 LDNO charges'!$A$14:$A$203,0)))</f>
        <v>0</v>
      </c>
      <c r="D81" s="240"/>
      <c r="E81" s="240"/>
      <c r="F81" s="239">
        <f t="shared" si="1"/>
        <v>0</v>
      </c>
    </row>
    <row r="82" spans="1:6" ht="15" x14ac:dyDescent="0.2">
      <c r="A82" s="192" t="s">
        <v>666</v>
      </c>
      <c r="B82" s="197" t="str">
        <f>IFERROR(INDEX('Annex 1 LV, HV and UMS charges'!$B$14:$B$45,MATCH($A82,'Annex 1 LV, HV and UMS charges'!$A$14:$A$310,0)),INDEX('Annex 4 LDNO charges'!$B$14:$B$203,MATCH($A82,'Annex 4 LDNO charges'!$A$14:$A$203,0)))</f>
        <v>TBC</v>
      </c>
      <c r="C82" s="198" t="str">
        <f>IFERROR(INDEX('Annex 1 LV, HV and UMS charges'!$C$14:$C$45,MATCH($A82,'Annex 1 LV, HV and UMS charges'!$A$14:$A$310,0)),INDEX('Annex 4 LDNO charges'!$C$14:$C$203,MATCH($A82,'Annex 4 LDNO charges'!$A$14:$A$203,0)))</f>
        <v>1, 2 or 0</v>
      </c>
      <c r="D82" s="239">
        <f>IF(IFERROR(FIND("RELATED MPAN",UPPER($A82)),0)+IFERROR(FIND("GENER",UPPER($A82)),0)+IFERROR(FIND("UNMETERED",UPPER($A82)),0)=0,D$5,0)</f>
        <v>0.10253626670190888</v>
      </c>
      <c r="E82" s="239">
        <f t="shared" ref="E82:E83" si="4">IF(IFERROR(FIND("RELATED MPAN",UPPER($A82)),0)+IFERROR(FIND("GENER",UPPER($A82)),0)+IFERROR(FIND("UNMETERED",UPPER($A82)),0)=0,E$5,0)</f>
        <v>0</v>
      </c>
      <c r="F82" s="239">
        <f t="shared" si="1"/>
        <v>0.26916985784821112</v>
      </c>
    </row>
    <row r="83" spans="1:6" ht="15" x14ac:dyDescent="0.2">
      <c r="A83" s="154" t="s">
        <v>667</v>
      </c>
      <c r="B83" s="197" t="str">
        <f>IFERROR(INDEX('Annex 1 LV, HV and UMS charges'!$B$14:$B$45,MATCH($A83,'Annex 1 LV, HV and UMS charges'!$A$14:$A$310,0)),INDEX('Annex 4 LDNO charges'!$B$14:$B$203,MATCH($A83,'Annex 4 LDNO charges'!$A$14:$A$203,0)))</f>
        <v>TBC</v>
      </c>
      <c r="C83" s="198" t="str">
        <f>IFERROR(INDEX('Annex 1 LV, HV and UMS charges'!$C$14:$C$45,MATCH($A83,'Annex 1 LV, HV and UMS charges'!$A$14:$A$310,0)),INDEX('Annex 4 LDNO charges'!$C$14:$C$203,MATCH($A83,'Annex 4 LDNO charges'!$A$14:$A$203,0)))</f>
        <v>2</v>
      </c>
      <c r="D83" s="239">
        <f>IF(IFERROR(FIND("RELATED MPAN",UPPER($A83)),0)+IFERROR(FIND("GENER",UPPER($A83)),0)+IFERROR(FIND("UNMETERED",UPPER($A83)),0)=0,D$5,0)</f>
        <v>0</v>
      </c>
      <c r="E83" s="239">
        <f t="shared" si="4"/>
        <v>0</v>
      </c>
      <c r="F83" s="239">
        <f t="shared" si="1"/>
        <v>0</v>
      </c>
    </row>
    <row r="84" spans="1:6" ht="15" x14ac:dyDescent="0.2">
      <c r="A84" s="154" t="s">
        <v>668</v>
      </c>
      <c r="B84" s="197" t="str">
        <f>IFERROR(INDEX('Annex 1 LV, HV and UMS charges'!$B$14:$B$45,MATCH($A84,'Annex 1 LV, HV and UMS charges'!$A$14:$A$310,0)),INDEX('Annex 4 LDNO charges'!$B$14:$B$203,MATCH($A84,'Annex 4 LDNO charges'!$A$14:$A$203,0)))</f>
        <v>TBC</v>
      </c>
      <c r="C84" s="198" t="str">
        <f>IFERROR(INDEX('Annex 1 LV, HV and UMS charges'!$C$14:$C$45,MATCH($A84,'Annex 1 LV, HV and UMS charges'!$A$14:$A$310,0)),INDEX('Annex 4 LDNO charges'!$C$14:$C$203,MATCH($A84,'Annex 4 LDNO charges'!$A$14:$A$203,0)))</f>
        <v>3 to 8 or 0</v>
      </c>
      <c r="D84" s="240"/>
      <c r="E84" s="240"/>
      <c r="F84" s="239">
        <f t="shared" si="1"/>
        <v>0.26916985784821112</v>
      </c>
    </row>
    <row r="85" spans="1:6" ht="15" x14ac:dyDescent="0.2">
      <c r="A85" s="154" t="s">
        <v>669</v>
      </c>
      <c r="B85" s="197" t="str">
        <f>IFERROR(INDEX('Annex 1 LV, HV and UMS charges'!$B$14:$B$45,MATCH($A85,'Annex 1 LV, HV and UMS charges'!$A$14:$A$310,0)),INDEX('Annex 4 LDNO charges'!$B$14:$B$203,MATCH($A85,'Annex 4 LDNO charges'!$A$14:$A$203,0)))</f>
        <v>TBC</v>
      </c>
      <c r="C85" s="198" t="str">
        <f>IFERROR(INDEX('Annex 1 LV, HV and UMS charges'!$C$14:$C$45,MATCH($A85,'Annex 1 LV, HV and UMS charges'!$A$14:$A$310,0)),INDEX('Annex 4 LDNO charges'!$C$14:$C$203,MATCH($A85,'Annex 4 LDNO charges'!$A$14:$A$203,0)))</f>
        <v>3 to 8 or 0</v>
      </c>
      <c r="D85" s="240"/>
      <c r="E85" s="240"/>
      <c r="F85" s="239">
        <f t="shared" si="1"/>
        <v>0.26916985784821112</v>
      </c>
    </row>
    <row r="86" spans="1:6" ht="15" x14ac:dyDescent="0.2">
      <c r="A86" s="154" t="s">
        <v>670</v>
      </c>
      <c r="B86" s="197" t="str">
        <f>IFERROR(INDEX('Annex 1 LV, HV and UMS charges'!$B$14:$B$45,MATCH($A86,'Annex 1 LV, HV and UMS charges'!$A$14:$A$310,0)),INDEX('Annex 4 LDNO charges'!$B$14:$B$203,MATCH($A86,'Annex 4 LDNO charges'!$A$14:$A$203,0)))</f>
        <v>TBC</v>
      </c>
      <c r="C86" s="198" t="str">
        <f>IFERROR(INDEX('Annex 1 LV, HV and UMS charges'!$C$14:$C$45,MATCH($A86,'Annex 1 LV, HV and UMS charges'!$A$14:$A$310,0)),INDEX('Annex 4 LDNO charges'!$C$14:$C$203,MATCH($A86,'Annex 4 LDNO charges'!$A$14:$A$203,0)))</f>
        <v>3 to 8 or 0</v>
      </c>
      <c r="D86" s="240"/>
      <c r="E86" s="240"/>
      <c r="F86" s="239">
        <f t="shared" ref="F86:F149" si="5">IF(IFERROR(FIND("RELATED MPAN",UPPER($A86)),0)+IFERROR(FIND("GENER",UPPER($A86)),0)+IFERROR(FIND("UNMETERED",UPPER($A86)),0)=0,F$5,0)</f>
        <v>0.26916985784821112</v>
      </c>
    </row>
    <row r="87" spans="1:6" ht="15" x14ac:dyDescent="0.2">
      <c r="A87" s="154" t="s">
        <v>671</v>
      </c>
      <c r="B87" s="197" t="str">
        <f>IFERROR(INDEX('Annex 1 LV, HV and UMS charges'!$B$14:$B$45,MATCH($A87,'Annex 1 LV, HV and UMS charges'!$A$14:$A$310,0)),INDEX('Annex 4 LDNO charges'!$B$14:$B$203,MATCH($A87,'Annex 4 LDNO charges'!$A$14:$A$203,0)))</f>
        <v>TBC</v>
      </c>
      <c r="C87" s="198" t="str">
        <f>IFERROR(INDEX('Annex 1 LV, HV and UMS charges'!$C$14:$C$45,MATCH($A87,'Annex 1 LV, HV and UMS charges'!$A$14:$A$310,0)),INDEX('Annex 4 LDNO charges'!$C$14:$C$203,MATCH($A87,'Annex 4 LDNO charges'!$A$14:$A$203,0)))</f>
        <v>3 to 8 or 0</v>
      </c>
      <c r="D87" s="240"/>
      <c r="E87" s="240"/>
      <c r="F87" s="239">
        <f t="shared" si="5"/>
        <v>0.26916985784821112</v>
      </c>
    </row>
    <row r="88" spans="1:6" ht="15" x14ac:dyDescent="0.2">
      <c r="A88" s="154" t="s">
        <v>672</v>
      </c>
      <c r="B88" s="197" t="str">
        <f>IFERROR(INDEX('Annex 1 LV, HV and UMS charges'!$B$14:$B$45,MATCH($A88,'Annex 1 LV, HV and UMS charges'!$A$14:$A$310,0)),INDEX('Annex 4 LDNO charges'!$B$14:$B$203,MATCH($A88,'Annex 4 LDNO charges'!$A$14:$A$203,0)))</f>
        <v>TBC</v>
      </c>
      <c r="C88" s="198" t="str">
        <f>IFERROR(INDEX('Annex 1 LV, HV and UMS charges'!$C$14:$C$45,MATCH($A88,'Annex 1 LV, HV and UMS charges'!$A$14:$A$310,0)),INDEX('Annex 4 LDNO charges'!$C$14:$C$203,MATCH($A88,'Annex 4 LDNO charges'!$A$14:$A$203,0)))</f>
        <v>3 to 8 or 0</v>
      </c>
      <c r="D88" s="240"/>
      <c r="E88" s="240"/>
      <c r="F88" s="239">
        <f t="shared" si="5"/>
        <v>0.26916985784821112</v>
      </c>
    </row>
    <row r="89" spans="1:6" ht="15" x14ac:dyDescent="0.2">
      <c r="A89" s="154" t="s">
        <v>478</v>
      </c>
      <c r="B89" s="197" t="str">
        <f>IFERROR(INDEX('Annex 1 LV, HV and UMS charges'!$B$14:$B$45,MATCH($A89,'Annex 1 LV, HV and UMS charges'!$A$14:$A$310,0)),INDEX('Annex 4 LDNO charges'!$B$14:$B$203,MATCH($A89,'Annex 4 LDNO charges'!$A$14:$A$203,0)))</f>
        <v>TBC</v>
      </c>
      <c r="C89" s="198" t="str">
        <f>IFERROR(INDEX('Annex 1 LV, HV and UMS charges'!$C$14:$C$45,MATCH($A89,'Annex 1 LV, HV and UMS charges'!$A$14:$A$310,0)),INDEX('Annex 4 LDNO charges'!$C$14:$C$203,MATCH($A89,'Annex 4 LDNO charges'!$A$14:$A$203,0)))</f>
        <v>4</v>
      </c>
      <c r="D89" s="240"/>
      <c r="E89" s="240"/>
      <c r="F89" s="239">
        <f t="shared" si="5"/>
        <v>0</v>
      </c>
    </row>
    <row r="90" spans="1:6" ht="15" x14ac:dyDescent="0.2">
      <c r="A90" s="154" t="s">
        <v>673</v>
      </c>
      <c r="B90" s="197" t="str">
        <f>IFERROR(INDEX('Annex 1 LV, HV and UMS charges'!$B$14:$B$45,MATCH($A90,'Annex 1 LV, HV and UMS charges'!$A$14:$A$310,0)),INDEX('Annex 4 LDNO charges'!$B$14:$B$203,MATCH($A90,'Annex 4 LDNO charges'!$A$14:$A$203,0)))</f>
        <v>TBC</v>
      </c>
      <c r="C90" s="198">
        <f>IFERROR(INDEX('Annex 1 LV, HV and UMS charges'!$C$14:$C$45,MATCH($A90,'Annex 1 LV, HV and UMS charges'!$A$14:$A$310,0)),INDEX('Annex 4 LDNO charges'!$C$14:$C$203,MATCH($A90,'Annex 4 LDNO charges'!$A$14:$A$203,0)))</f>
        <v>0</v>
      </c>
      <c r="D90" s="240"/>
      <c r="E90" s="240"/>
      <c r="F90" s="239">
        <f t="shared" si="5"/>
        <v>0.26916985784821112</v>
      </c>
    </row>
    <row r="91" spans="1:6" ht="15" x14ac:dyDescent="0.2">
      <c r="A91" s="154" t="s">
        <v>674</v>
      </c>
      <c r="B91" s="197" t="str">
        <f>IFERROR(INDEX('Annex 1 LV, HV and UMS charges'!$B$14:$B$45,MATCH($A91,'Annex 1 LV, HV and UMS charges'!$A$14:$A$310,0)),INDEX('Annex 4 LDNO charges'!$B$14:$B$203,MATCH($A91,'Annex 4 LDNO charges'!$A$14:$A$203,0)))</f>
        <v>TBC</v>
      </c>
      <c r="C91" s="198">
        <f>IFERROR(INDEX('Annex 1 LV, HV and UMS charges'!$C$14:$C$45,MATCH($A91,'Annex 1 LV, HV and UMS charges'!$A$14:$A$310,0)),INDEX('Annex 4 LDNO charges'!$C$14:$C$203,MATCH($A91,'Annex 4 LDNO charges'!$A$14:$A$203,0)))</f>
        <v>0</v>
      </c>
      <c r="D91" s="240"/>
      <c r="E91" s="240"/>
      <c r="F91" s="239">
        <f t="shared" si="5"/>
        <v>0.26916985784821112</v>
      </c>
    </row>
    <row r="92" spans="1:6" ht="15" x14ac:dyDescent="0.2">
      <c r="A92" s="154" t="s">
        <v>675</v>
      </c>
      <c r="B92" s="197" t="str">
        <f>IFERROR(INDEX('Annex 1 LV, HV and UMS charges'!$B$14:$B$45,MATCH($A92,'Annex 1 LV, HV and UMS charges'!$A$14:$A$310,0)),INDEX('Annex 4 LDNO charges'!$B$14:$B$203,MATCH($A92,'Annex 4 LDNO charges'!$A$14:$A$203,0)))</f>
        <v>TBC</v>
      </c>
      <c r="C92" s="198">
        <f>IFERROR(INDEX('Annex 1 LV, HV and UMS charges'!$C$14:$C$45,MATCH($A92,'Annex 1 LV, HV and UMS charges'!$A$14:$A$310,0)),INDEX('Annex 4 LDNO charges'!$C$14:$C$203,MATCH($A92,'Annex 4 LDNO charges'!$A$14:$A$203,0)))</f>
        <v>0</v>
      </c>
      <c r="D92" s="240"/>
      <c r="E92" s="240"/>
      <c r="F92" s="239">
        <f t="shared" si="5"/>
        <v>0.26916985784821112</v>
      </c>
    </row>
    <row r="93" spans="1:6" ht="15" x14ac:dyDescent="0.2">
      <c r="A93" s="154" t="s">
        <v>676</v>
      </c>
      <c r="B93" s="197" t="str">
        <f>IFERROR(INDEX('Annex 1 LV, HV and UMS charges'!$B$14:$B$45,MATCH($A93,'Annex 1 LV, HV and UMS charges'!$A$14:$A$310,0)),INDEX('Annex 4 LDNO charges'!$B$14:$B$203,MATCH($A93,'Annex 4 LDNO charges'!$A$14:$A$203,0)))</f>
        <v>TBC</v>
      </c>
      <c r="C93" s="198">
        <f>IFERROR(INDEX('Annex 1 LV, HV and UMS charges'!$C$14:$C$45,MATCH($A93,'Annex 1 LV, HV and UMS charges'!$A$14:$A$310,0)),INDEX('Annex 4 LDNO charges'!$C$14:$C$203,MATCH($A93,'Annex 4 LDNO charges'!$A$14:$A$203,0)))</f>
        <v>0</v>
      </c>
      <c r="D93" s="240"/>
      <c r="E93" s="240"/>
      <c r="F93" s="239">
        <f t="shared" si="5"/>
        <v>0.26916985784821112</v>
      </c>
    </row>
    <row r="94" spans="1:6" ht="15" x14ac:dyDescent="0.2">
      <c r="A94" s="154" t="s">
        <v>677</v>
      </c>
      <c r="B94" s="197" t="str">
        <f>IFERROR(INDEX('Annex 1 LV, HV and UMS charges'!$B$14:$B$45,MATCH($A94,'Annex 1 LV, HV and UMS charges'!$A$14:$A$310,0)),INDEX('Annex 4 LDNO charges'!$B$14:$B$203,MATCH($A94,'Annex 4 LDNO charges'!$A$14:$A$203,0)))</f>
        <v>TBC</v>
      </c>
      <c r="C94" s="198">
        <f>IFERROR(INDEX('Annex 1 LV, HV and UMS charges'!$C$14:$C$45,MATCH($A94,'Annex 1 LV, HV and UMS charges'!$A$14:$A$310,0)),INDEX('Annex 4 LDNO charges'!$C$14:$C$203,MATCH($A94,'Annex 4 LDNO charges'!$A$14:$A$203,0)))</f>
        <v>0</v>
      </c>
      <c r="D94" s="240"/>
      <c r="E94" s="240"/>
      <c r="F94" s="239">
        <f t="shared" si="5"/>
        <v>0.26916985784821112</v>
      </c>
    </row>
    <row r="95" spans="1:6" ht="15" x14ac:dyDescent="0.2">
      <c r="A95" s="154" t="s">
        <v>678</v>
      </c>
      <c r="B95" s="197" t="str">
        <f>IFERROR(INDEX('Annex 1 LV, HV and UMS charges'!$B$14:$B$45,MATCH($A95,'Annex 1 LV, HV and UMS charges'!$A$14:$A$310,0)),INDEX('Annex 4 LDNO charges'!$B$14:$B$203,MATCH($A95,'Annex 4 LDNO charges'!$A$14:$A$203,0)))</f>
        <v>TBC</v>
      </c>
      <c r="C95" s="198">
        <f>IFERROR(INDEX('Annex 1 LV, HV and UMS charges'!$C$14:$C$45,MATCH($A95,'Annex 1 LV, HV and UMS charges'!$A$14:$A$310,0)),INDEX('Annex 4 LDNO charges'!$C$14:$C$203,MATCH($A95,'Annex 4 LDNO charges'!$A$14:$A$203,0)))</f>
        <v>0</v>
      </c>
      <c r="D95" s="240"/>
      <c r="E95" s="240"/>
      <c r="F95" s="239">
        <f t="shared" si="5"/>
        <v>0.26916985784821112</v>
      </c>
    </row>
    <row r="96" spans="1:6" ht="15" x14ac:dyDescent="0.2">
      <c r="A96" s="154" t="s">
        <v>679</v>
      </c>
      <c r="B96" s="197" t="str">
        <f>IFERROR(INDEX('Annex 1 LV, HV and UMS charges'!$B$14:$B$45,MATCH($A96,'Annex 1 LV, HV and UMS charges'!$A$14:$A$310,0)),INDEX('Annex 4 LDNO charges'!$B$14:$B$203,MATCH($A96,'Annex 4 LDNO charges'!$A$14:$A$203,0)))</f>
        <v>TBC</v>
      </c>
      <c r="C96" s="198">
        <f>IFERROR(INDEX('Annex 1 LV, HV and UMS charges'!$C$14:$C$45,MATCH($A96,'Annex 1 LV, HV and UMS charges'!$A$14:$A$310,0)),INDEX('Annex 4 LDNO charges'!$C$14:$C$203,MATCH($A96,'Annex 4 LDNO charges'!$A$14:$A$203,0)))</f>
        <v>0</v>
      </c>
      <c r="D96" s="240"/>
      <c r="E96" s="240"/>
      <c r="F96" s="239">
        <f t="shared" si="5"/>
        <v>0.26916985784821112</v>
      </c>
    </row>
    <row r="97" spans="1:6" ht="15" x14ac:dyDescent="0.2">
      <c r="A97" s="154" t="s">
        <v>680</v>
      </c>
      <c r="B97" s="197" t="str">
        <f>IFERROR(INDEX('Annex 1 LV, HV and UMS charges'!$B$14:$B$45,MATCH($A97,'Annex 1 LV, HV and UMS charges'!$A$14:$A$310,0)),INDEX('Annex 4 LDNO charges'!$B$14:$B$203,MATCH($A97,'Annex 4 LDNO charges'!$A$14:$A$203,0)))</f>
        <v>TBC</v>
      </c>
      <c r="C97" s="198">
        <f>IFERROR(INDEX('Annex 1 LV, HV and UMS charges'!$C$14:$C$45,MATCH($A97,'Annex 1 LV, HV and UMS charges'!$A$14:$A$310,0)),INDEX('Annex 4 LDNO charges'!$C$14:$C$203,MATCH($A97,'Annex 4 LDNO charges'!$A$14:$A$203,0)))</f>
        <v>0</v>
      </c>
      <c r="D97" s="240"/>
      <c r="E97" s="240"/>
      <c r="F97" s="239">
        <f t="shared" si="5"/>
        <v>0.26916985784821112</v>
      </c>
    </row>
    <row r="98" spans="1:6" ht="15" x14ac:dyDescent="0.2">
      <c r="A98" s="154" t="s">
        <v>681</v>
      </c>
      <c r="B98" s="197" t="str">
        <f>IFERROR(INDEX('Annex 1 LV, HV and UMS charges'!$B$14:$B$45,MATCH($A98,'Annex 1 LV, HV and UMS charges'!$A$14:$A$310,0)),INDEX('Annex 4 LDNO charges'!$B$14:$B$203,MATCH($A98,'Annex 4 LDNO charges'!$A$14:$A$203,0)))</f>
        <v>TBC</v>
      </c>
      <c r="C98" s="198">
        <f>IFERROR(INDEX('Annex 1 LV, HV and UMS charges'!$C$14:$C$45,MATCH($A98,'Annex 1 LV, HV and UMS charges'!$A$14:$A$310,0)),INDEX('Annex 4 LDNO charges'!$C$14:$C$203,MATCH($A98,'Annex 4 LDNO charges'!$A$14:$A$203,0)))</f>
        <v>0</v>
      </c>
      <c r="D98" s="240"/>
      <c r="E98" s="240"/>
      <c r="F98" s="239">
        <f t="shared" si="5"/>
        <v>0.26916985784821112</v>
      </c>
    </row>
    <row r="99" spans="1:6" ht="15" x14ac:dyDescent="0.2">
      <c r="A99" s="154" t="s">
        <v>682</v>
      </c>
      <c r="B99" s="197" t="str">
        <f>IFERROR(INDEX('Annex 1 LV, HV and UMS charges'!$B$14:$B$45,MATCH($A99,'Annex 1 LV, HV and UMS charges'!$A$14:$A$310,0)),INDEX('Annex 4 LDNO charges'!$B$14:$B$203,MATCH($A99,'Annex 4 LDNO charges'!$A$14:$A$203,0)))</f>
        <v>TBC</v>
      </c>
      <c r="C99" s="198">
        <f>IFERROR(INDEX('Annex 1 LV, HV and UMS charges'!$C$14:$C$45,MATCH($A99,'Annex 1 LV, HV and UMS charges'!$A$14:$A$310,0)),INDEX('Annex 4 LDNO charges'!$C$14:$C$203,MATCH($A99,'Annex 4 LDNO charges'!$A$14:$A$203,0)))</f>
        <v>0</v>
      </c>
      <c r="D99" s="240"/>
      <c r="E99" s="240"/>
      <c r="F99" s="239">
        <f t="shared" si="5"/>
        <v>0.26916985784821112</v>
      </c>
    </row>
    <row r="100" spans="1:6" ht="15" x14ac:dyDescent="0.2">
      <c r="A100" s="154" t="s">
        <v>683</v>
      </c>
      <c r="B100" s="197" t="str">
        <f>IFERROR(INDEX('Annex 1 LV, HV and UMS charges'!$B$14:$B$45,MATCH($A100,'Annex 1 LV, HV and UMS charges'!$A$14:$A$310,0)),INDEX('Annex 4 LDNO charges'!$B$14:$B$203,MATCH($A100,'Annex 4 LDNO charges'!$A$14:$A$203,0)))</f>
        <v>TBC</v>
      </c>
      <c r="C100" s="198">
        <f>IFERROR(INDEX('Annex 1 LV, HV and UMS charges'!$C$14:$C$45,MATCH($A100,'Annex 1 LV, HV and UMS charges'!$A$14:$A$310,0)),INDEX('Annex 4 LDNO charges'!$C$14:$C$203,MATCH($A100,'Annex 4 LDNO charges'!$A$14:$A$203,0)))</f>
        <v>0</v>
      </c>
      <c r="D100" s="240"/>
      <c r="E100" s="240"/>
      <c r="F100" s="239">
        <f t="shared" si="5"/>
        <v>0.26916985784821112</v>
      </c>
    </row>
    <row r="101" spans="1:6" ht="15" x14ac:dyDescent="0.2">
      <c r="A101" s="154" t="s">
        <v>684</v>
      </c>
      <c r="B101" s="197" t="str">
        <f>IFERROR(INDEX('Annex 1 LV, HV and UMS charges'!$B$14:$B$45,MATCH($A101,'Annex 1 LV, HV and UMS charges'!$A$14:$A$310,0)),INDEX('Annex 4 LDNO charges'!$B$14:$B$203,MATCH($A101,'Annex 4 LDNO charges'!$A$14:$A$203,0)))</f>
        <v>TBC</v>
      </c>
      <c r="C101" s="198">
        <f>IFERROR(INDEX('Annex 1 LV, HV and UMS charges'!$C$14:$C$45,MATCH($A101,'Annex 1 LV, HV and UMS charges'!$A$14:$A$310,0)),INDEX('Annex 4 LDNO charges'!$C$14:$C$203,MATCH($A101,'Annex 4 LDNO charges'!$A$14:$A$203,0)))</f>
        <v>0</v>
      </c>
      <c r="D101" s="240"/>
      <c r="E101" s="240"/>
      <c r="F101" s="239">
        <f t="shared" si="5"/>
        <v>0.26916985784821112</v>
      </c>
    </row>
    <row r="102" spans="1:6" ht="15" x14ac:dyDescent="0.2">
      <c r="A102" s="154" t="s">
        <v>685</v>
      </c>
      <c r="B102" s="197" t="str">
        <f>IFERROR(INDEX('Annex 1 LV, HV and UMS charges'!$B$14:$B$45,MATCH($A102,'Annex 1 LV, HV and UMS charges'!$A$14:$A$310,0)),INDEX('Annex 4 LDNO charges'!$B$14:$B$203,MATCH($A102,'Annex 4 LDNO charges'!$A$14:$A$203,0)))</f>
        <v>TBC</v>
      </c>
      <c r="C102" s="198">
        <f>IFERROR(INDEX('Annex 1 LV, HV and UMS charges'!$C$14:$C$45,MATCH($A102,'Annex 1 LV, HV and UMS charges'!$A$14:$A$310,0)),INDEX('Annex 4 LDNO charges'!$C$14:$C$203,MATCH($A102,'Annex 4 LDNO charges'!$A$14:$A$203,0)))</f>
        <v>0</v>
      </c>
      <c r="D102" s="240"/>
      <c r="E102" s="240"/>
      <c r="F102" s="239">
        <f t="shared" si="5"/>
        <v>0.26916985784821112</v>
      </c>
    </row>
    <row r="103" spans="1:6" ht="15" x14ac:dyDescent="0.2">
      <c r="A103" s="154" t="s">
        <v>686</v>
      </c>
      <c r="B103" s="197" t="str">
        <f>IFERROR(INDEX('Annex 1 LV, HV and UMS charges'!$B$14:$B$45,MATCH($A103,'Annex 1 LV, HV and UMS charges'!$A$14:$A$310,0)),INDEX('Annex 4 LDNO charges'!$B$14:$B$203,MATCH($A103,'Annex 4 LDNO charges'!$A$14:$A$203,0)))</f>
        <v>TBC</v>
      </c>
      <c r="C103" s="198">
        <f>IFERROR(INDEX('Annex 1 LV, HV and UMS charges'!$C$14:$C$45,MATCH($A103,'Annex 1 LV, HV and UMS charges'!$A$14:$A$310,0)),INDEX('Annex 4 LDNO charges'!$C$14:$C$203,MATCH($A103,'Annex 4 LDNO charges'!$A$14:$A$203,0)))</f>
        <v>0</v>
      </c>
      <c r="D103" s="240"/>
      <c r="E103" s="240"/>
      <c r="F103" s="239">
        <f t="shared" si="5"/>
        <v>0.26916985784821112</v>
      </c>
    </row>
    <row r="104" spans="1:6" ht="15" x14ac:dyDescent="0.2">
      <c r="A104" s="154" t="s">
        <v>687</v>
      </c>
      <c r="B104" s="197" t="str">
        <f>IFERROR(INDEX('Annex 1 LV, HV and UMS charges'!$B$14:$B$45,MATCH($A104,'Annex 1 LV, HV and UMS charges'!$A$14:$A$310,0)),INDEX('Annex 4 LDNO charges'!$B$14:$B$203,MATCH($A104,'Annex 4 LDNO charges'!$A$14:$A$203,0)))</f>
        <v>TBC</v>
      </c>
      <c r="C104" s="198">
        <f>IFERROR(INDEX('Annex 1 LV, HV and UMS charges'!$C$14:$C$45,MATCH($A104,'Annex 1 LV, HV and UMS charges'!$A$14:$A$310,0)),INDEX('Annex 4 LDNO charges'!$C$14:$C$203,MATCH($A104,'Annex 4 LDNO charges'!$A$14:$A$203,0)))</f>
        <v>0</v>
      </c>
      <c r="D104" s="240"/>
      <c r="E104" s="240"/>
      <c r="F104" s="239">
        <f t="shared" si="5"/>
        <v>0.26916985784821112</v>
      </c>
    </row>
    <row r="105" spans="1:6" ht="15" x14ac:dyDescent="0.2">
      <c r="A105" s="154" t="s">
        <v>479</v>
      </c>
      <c r="B105" s="197" t="str">
        <f>IFERROR(INDEX('Annex 1 LV, HV and UMS charges'!$B$14:$B$45,MATCH($A105,'Annex 1 LV, HV and UMS charges'!$A$14:$A$310,0)),INDEX('Annex 4 LDNO charges'!$B$14:$B$203,MATCH($A105,'Annex 4 LDNO charges'!$A$14:$A$203,0)))</f>
        <v>TBC</v>
      </c>
      <c r="C105" s="198" t="str">
        <f>IFERROR(INDEX('Annex 1 LV, HV and UMS charges'!$C$14:$C$45,MATCH($A105,'Annex 1 LV, HV and UMS charges'!$A$14:$A$310,0)),INDEX('Annex 4 LDNO charges'!$C$14:$C$203,MATCH($A105,'Annex 4 LDNO charges'!$A$14:$A$203,0)))</f>
        <v>0, 1 or 8</v>
      </c>
      <c r="D105" s="240"/>
      <c r="E105" s="240"/>
      <c r="F105" s="239">
        <f t="shared" si="5"/>
        <v>0</v>
      </c>
    </row>
    <row r="106" spans="1:6" ht="15" x14ac:dyDescent="0.2">
      <c r="A106" s="154" t="s">
        <v>480</v>
      </c>
      <c r="B106" s="197" t="str">
        <f>IFERROR(INDEX('Annex 1 LV, HV and UMS charges'!$B$14:$B$45,MATCH($A106,'Annex 1 LV, HV and UMS charges'!$A$14:$A$310,0)),INDEX('Annex 4 LDNO charges'!$B$14:$B$203,MATCH($A106,'Annex 4 LDNO charges'!$A$14:$A$203,0)))</f>
        <v>TBC</v>
      </c>
      <c r="C106" s="198">
        <f>IFERROR(INDEX('Annex 1 LV, HV and UMS charges'!$C$14:$C$45,MATCH($A106,'Annex 1 LV, HV and UMS charges'!$A$14:$A$310,0)),INDEX('Annex 4 LDNO charges'!$C$14:$C$203,MATCH($A106,'Annex 4 LDNO charges'!$A$14:$A$203,0)))</f>
        <v>0</v>
      </c>
      <c r="D106" s="240"/>
      <c r="E106" s="240"/>
      <c r="F106" s="239">
        <f t="shared" si="5"/>
        <v>0</v>
      </c>
    </row>
    <row r="107" spans="1:6" ht="15" x14ac:dyDescent="0.2">
      <c r="A107" s="154" t="s">
        <v>481</v>
      </c>
      <c r="B107" s="197" t="str">
        <f>IFERROR(INDEX('Annex 1 LV, HV and UMS charges'!$B$14:$B$45,MATCH($A107,'Annex 1 LV, HV and UMS charges'!$A$14:$A$310,0)),INDEX('Annex 4 LDNO charges'!$B$14:$B$203,MATCH($A107,'Annex 4 LDNO charges'!$A$14:$A$203,0)))</f>
        <v>TBC</v>
      </c>
      <c r="C107" s="198">
        <f>IFERROR(INDEX('Annex 1 LV, HV and UMS charges'!$C$14:$C$45,MATCH($A107,'Annex 1 LV, HV and UMS charges'!$A$14:$A$310,0)),INDEX('Annex 4 LDNO charges'!$C$14:$C$203,MATCH($A107,'Annex 4 LDNO charges'!$A$14:$A$203,0)))</f>
        <v>0</v>
      </c>
      <c r="D107" s="240"/>
      <c r="E107" s="240"/>
      <c r="F107" s="239">
        <f t="shared" si="5"/>
        <v>0</v>
      </c>
    </row>
    <row r="108" spans="1:6" ht="15" x14ac:dyDescent="0.2">
      <c r="A108" s="154" t="s">
        <v>482</v>
      </c>
      <c r="B108" s="197" t="str">
        <f>IFERROR(INDEX('Annex 1 LV, HV and UMS charges'!$B$14:$B$45,MATCH($A108,'Annex 1 LV, HV and UMS charges'!$A$14:$A$310,0)),INDEX('Annex 4 LDNO charges'!$B$14:$B$203,MATCH($A108,'Annex 4 LDNO charges'!$A$14:$A$203,0)))</f>
        <v>TBC</v>
      </c>
      <c r="C108" s="198">
        <f>IFERROR(INDEX('Annex 1 LV, HV and UMS charges'!$C$14:$C$45,MATCH($A108,'Annex 1 LV, HV and UMS charges'!$A$14:$A$310,0)),INDEX('Annex 4 LDNO charges'!$C$14:$C$203,MATCH($A108,'Annex 4 LDNO charges'!$A$14:$A$203,0)))</f>
        <v>0</v>
      </c>
      <c r="D108" s="240"/>
      <c r="E108" s="240"/>
      <c r="F108" s="239">
        <f t="shared" si="5"/>
        <v>0</v>
      </c>
    </row>
    <row r="109" spans="1:6" ht="15" x14ac:dyDescent="0.2">
      <c r="A109" s="154" t="s">
        <v>483</v>
      </c>
      <c r="B109" s="197" t="str">
        <f>IFERROR(INDEX('Annex 1 LV, HV and UMS charges'!$B$14:$B$45,MATCH($A109,'Annex 1 LV, HV and UMS charges'!$A$14:$A$310,0)),INDEX('Annex 4 LDNO charges'!$B$14:$B$203,MATCH($A109,'Annex 4 LDNO charges'!$A$14:$A$203,0)))</f>
        <v>TBC</v>
      </c>
      <c r="C109" s="198">
        <f>IFERROR(INDEX('Annex 1 LV, HV and UMS charges'!$C$14:$C$45,MATCH($A109,'Annex 1 LV, HV and UMS charges'!$A$14:$A$310,0)),INDEX('Annex 4 LDNO charges'!$C$14:$C$203,MATCH($A109,'Annex 4 LDNO charges'!$A$14:$A$203,0)))</f>
        <v>0</v>
      </c>
      <c r="D109" s="240"/>
      <c r="E109" s="240"/>
      <c r="F109" s="239">
        <f t="shared" si="5"/>
        <v>0</v>
      </c>
    </row>
    <row r="110" spans="1:6" ht="15" x14ac:dyDescent="0.2">
      <c r="A110" s="154" t="s">
        <v>484</v>
      </c>
      <c r="B110" s="197" t="str">
        <f>IFERROR(INDEX('Annex 1 LV, HV and UMS charges'!$B$14:$B$45,MATCH($A110,'Annex 1 LV, HV and UMS charges'!$A$14:$A$310,0)),INDEX('Annex 4 LDNO charges'!$B$14:$B$203,MATCH($A110,'Annex 4 LDNO charges'!$A$14:$A$203,0)))</f>
        <v>TBC</v>
      </c>
      <c r="C110" s="198">
        <f>IFERROR(INDEX('Annex 1 LV, HV and UMS charges'!$C$14:$C$45,MATCH($A110,'Annex 1 LV, HV and UMS charges'!$A$14:$A$310,0)),INDEX('Annex 4 LDNO charges'!$C$14:$C$203,MATCH($A110,'Annex 4 LDNO charges'!$A$14:$A$203,0)))</f>
        <v>0</v>
      </c>
      <c r="D110" s="240"/>
      <c r="E110" s="240"/>
      <c r="F110" s="239">
        <f t="shared" si="5"/>
        <v>0</v>
      </c>
    </row>
    <row r="111" spans="1:6" ht="15" x14ac:dyDescent="0.2">
      <c r="A111" s="154" t="s">
        <v>644</v>
      </c>
      <c r="B111" s="197" t="str">
        <f>IFERROR(INDEX('Annex 1 LV, HV and UMS charges'!$B$14:$B$45,MATCH($A111,'Annex 1 LV, HV and UMS charges'!$A$14:$A$310,0)),INDEX('Annex 4 LDNO charges'!$B$14:$B$203,MATCH($A111,'Annex 4 LDNO charges'!$A$14:$A$203,0)))</f>
        <v>TBC</v>
      </c>
      <c r="C111" s="198" t="str">
        <f>IFERROR(INDEX('Annex 1 LV, HV and UMS charges'!$C$14:$C$45,MATCH($A111,'Annex 1 LV, HV and UMS charges'!$A$14:$A$310,0)),INDEX('Annex 4 LDNO charges'!$C$14:$C$203,MATCH($A111,'Annex 4 LDNO charges'!$A$14:$A$203,0)))</f>
        <v>1, 2 or 0</v>
      </c>
      <c r="D111" s="239">
        <f>IF(IFERROR(FIND("RELATED MPAN",UPPER($A111)),0)+IFERROR(FIND("GENER",UPPER($A111)),0)+IFERROR(FIND("UNMETERED",UPPER($A111)),0)=0,D$5,0)</f>
        <v>0.10253626670190888</v>
      </c>
      <c r="E111" s="239">
        <f t="shared" ref="E111:E112" si="6">IF(IFERROR(FIND("RELATED MPAN",UPPER($A111)),0)+IFERROR(FIND("GENER",UPPER($A111)),0)+IFERROR(FIND("UNMETERED",UPPER($A111)),0)=0,E$5,0)</f>
        <v>0</v>
      </c>
      <c r="F111" s="239">
        <f t="shared" si="5"/>
        <v>0.26916985784821112</v>
      </c>
    </row>
    <row r="112" spans="1:6" ht="15" x14ac:dyDescent="0.2">
      <c r="A112" s="154" t="s">
        <v>645</v>
      </c>
      <c r="B112" s="197" t="str">
        <f>IFERROR(INDEX('Annex 1 LV, HV and UMS charges'!$B$14:$B$45,MATCH($A112,'Annex 1 LV, HV and UMS charges'!$A$14:$A$310,0)),INDEX('Annex 4 LDNO charges'!$B$14:$B$203,MATCH($A112,'Annex 4 LDNO charges'!$A$14:$A$203,0)))</f>
        <v>TBC</v>
      </c>
      <c r="C112" s="198" t="str">
        <f>IFERROR(INDEX('Annex 1 LV, HV and UMS charges'!$C$14:$C$45,MATCH($A112,'Annex 1 LV, HV and UMS charges'!$A$14:$A$310,0)),INDEX('Annex 4 LDNO charges'!$C$14:$C$203,MATCH($A112,'Annex 4 LDNO charges'!$A$14:$A$203,0)))</f>
        <v>2</v>
      </c>
      <c r="D112" s="239">
        <f>IF(IFERROR(FIND("RELATED MPAN",UPPER($A112)),0)+IFERROR(FIND("GENER",UPPER($A112)),0)+IFERROR(FIND("UNMETERED",UPPER($A112)),0)=0,D$5,0)</f>
        <v>0</v>
      </c>
      <c r="E112" s="239">
        <f t="shared" si="6"/>
        <v>0</v>
      </c>
      <c r="F112" s="239">
        <f t="shared" si="5"/>
        <v>0</v>
      </c>
    </row>
    <row r="113" spans="1:6" ht="15" x14ac:dyDescent="0.2">
      <c r="A113" s="154" t="s">
        <v>646</v>
      </c>
      <c r="B113" s="197" t="str">
        <f>IFERROR(INDEX('Annex 1 LV, HV and UMS charges'!$B$14:$B$45,MATCH($A113,'Annex 1 LV, HV and UMS charges'!$A$14:$A$310,0)),INDEX('Annex 4 LDNO charges'!$B$14:$B$203,MATCH($A113,'Annex 4 LDNO charges'!$A$14:$A$203,0)))</f>
        <v>TBC</v>
      </c>
      <c r="C113" s="198" t="str">
        <f>IFERROR(INDEX('Annex 1 LV, HV and UMS charges'!$C$14:$C$45,MATCH($A113,'Annex 1 LV, HV and UMS charges'!$A$14:$A$310,0)),INDEX('Annex 4 LDNO charges'!$C$14:$C$203,MATCH($A113,'Annex 4 LDNO charges'!$A$14:$A$203,0)))</f>
        <v>3 to 8 or 0</v>
      </c>
      <c r="D113" s="240"/>
      <c r="E113" s="240"/>
      <c r="F113" s="239">
        <f t="shared" si="5"/>
        <v>0.26916985784821112</v>
      </c>
    </row>
    <row r="114" spans="1:6" ht="15" x14ac:dyDescent="0.2">
      <c r="A114" s="154" t="s">
        <v>647</v>
      </c>
      <c r="B114" s="197" t="str">
        <f>IFERROR(INDEX('Annex 1 LV, HV and UMS charges'!$B$14:$B$45,MATCH($A114,'Annex 1 LV, HV and UMS charges'!$A$14:$A$310,0)),INDEX('Annex 4 LDNO charges'!$B$14:$B$203,MATCH($A114,'Annex 4 LDNO charges'!$A$14:$A$203,0)))</f>
        <v>TBC</v>
      </c>
      <c r="C114" s="198" t="str">
        <f>IFERROR(INDEX('Annex 1 LV, HV and UMS charges'!$C$14:$C$45,MATCH($A114,'Annex 1 LV, HV and UMS charges'!$A$14:$A$310,0)),INDEX('Annex 4 LDNO charges'!$C$14:$C$203,MATCH($A114,'Annex 4 LDNO charges'!$A$14:$A$203,0)))</f>
        <v>3 to 8 or 0</v>
      </c>
      <c r="D114" s="240"/>
      <c r="E114" s="240"/>
      <c r="F114" s="239">
        <f t="shared" si="5"/>
        <v>0.26916985784821112</v>
      </c>
    </row>
    <row r="115" spans="1:6" ht="15" x14ac:dyDescent="0.2">
      <c r="A115" s="154" t="s">
        <v>648</v>
      </c>
      <c r="B115" s="197" t="str">
        <f>IFERROR(INDEX('Annex 1 LV, HV and UMS charges'!$B$14:$B$45,MATCH($A115,'Annex 1 LV, HV and UMS charges'!$A$14:$A$310,0)),INDEX('Annex 4 LDNO charges'!$B$14:$B$203,MATCH($A115,'Annex 4 LDNO charges'!$A$14:$A$203,0)))</f>
        <v>TBC</v>
      </c>
      <c r="C115" s="198" t="str">
        <f>IFERROR(INDEX('Annex 1 LV, HV and UMS charges'!$C$14:$C$45,MATCH($A115,'Annex 1 LV, HV and UMS charges'!$A$14:$A$310,0)),INDEX('Annex 4 LDNO charges'!$C$14:$C$203,MATCH($A115,'Annex 4 LDNO charges'!$A$14:$A$203,0)))</f>
        <v>3 to 8 or 0</v>
      </c>
      <c r="D115" s="240"/>
      <c r="E115" s="240"/>
      <c r="F115" s="239">
        <f t="shared" si="5"/>
        <v>0.26916985784821112</v>
      </c>
    </row>
    <row r="116" spans="1:6" ht="15" x14ac:dyDescent="0.2">
      <c r="A116" s="154" t="s">
        <v>649</v>
      </c>
      <c r="B116" s="197" t="str">
        <f>IFERROR(INDEX('Annex 1 LV, HV and UMS charges'!$B$14:$B$45,MATCH($A116,'Annex 1 LV, HV and UMS charges'!$A$14:$A$310,0)),INDEX('Annex 4 LDNO charges'!$B$14:$B$203,MATCH($A116,'Annex 4 LDNO charges'!$A$14:$A$203,0)))</f>
        <v>TBC</v>
      </c>
      <c r="C116" s="198" t="str">
        <f>IFERROR(INDEX('Annex 1 LV, HV and UMS charges'!$C$14:$C$45,MATCH($A116,'Annex 1 LV, HV and UMS charges'!$A$14:$A$310,0)),INDEX('Annex 4 LDNO charges'!$C$14:$C$203,MATCH($A116,'Annex 4 LDNO charges'!$A$14:$A$203,0)))</f>
        <v>3 to 8 or 0</v>
      </c>
      <c r="D116" s="240"/>
      <c r="E116" s="240"/>
      <c r="F116" s="239">
        <f t="shared" si="5"/>
        <v>0.26916985784821112</v>
      </c>
    </row>
    <row r="117" spans="1:6" ht="15" x14ac:dyDescent="0.2">
      <c r="A117" s="154" t="s">
        <v>650</v>
      </c>
      <c r="B117" s="197" t="str">
        <f>IFERROR(INDEX('Annex 1 LV, HV and UMS charges'!$B$14:$B$45,MATCH($A117,'Annex 1 LV, HV and UMS charges'!$A$14:$A$310,0)),INDEX('Annex 4 LDNO charges'!$B$14:$B$203,MATCH($A117,'Annex 4 LDNO charges'!$A$14:$A$203,0)))</f>
        <v>TBC</v>
      </c>
      <c r="C117" s="198" t="str">
        <f>IFERROR(INDEX('Annex 1 LV, HV and UMS charges'!$C$14:$C$45,MATCH($A117,'Annex 1 LV, HV and UMS charges'!$A$14:$A$310,0)),INDEX('Annex 4 LDNO charges'!$C$14:$C$203,MATCH($A117,'Annex 4 LDNO charges'!$A$14:$A$203,0)))</f>
        <v>3 to 8 or 0</v>
      </c>
      <c r="D117" s="240"/>
      <c r="E117" s="240"/>
      <c r="F117" s="239">
        <f t="shared" si="5"/>
        <v>0.26916985784821112</v>
      </c>
    </row>
    <row r="118" spans="1:6" ht="15" x14ac:dyDescent="0.2">
      <c r="A118" s="154" t="s">
        <v>485</v>
      </c>
      <c r="B118" s="197" t="str">
        <f>IFERROR(INDEX('Annex 1 LV, HV and UMS charges'!$B$14:$B$45,MATCH($A118,'Annex 1 LV, HV and UMS charges'!$A$14:$A$310,0)),INDEX('Annex 4 LDNO charges'!$B$14:$B$203,MATCH($A118,'Annex 4 LDNO charges'!$A$14:$A$203,0)))</f>
        <v>TBC</v>
      </c>
      <c r="C118" s="198" t="str">
        <f>IFERROR(INDEX('Annex 1 LV, HV and UMS charges'!$C$14:$C$45,MATCH($A118,'Annex 1 LV, HV and UMS charges'!$A$14:$A$310,0)),INDEX('Annex 4 LDNO charges'!$C$14:$C$203,MATCH($A118,'Annex 4 LDNO charges'!$A$14:$A$203,0)))</f>
        <v>4</v>
      </c>
      <c r="D118" s="240"/>
      <c r="E118" s="240"/>
      <c r="F118" s="239">
        <f t="shared" si="5"/>
        <v>0</v>
      </c>
    </row>
    <row r="119" spans="1:6" ht="15" x14ac:dyDescent="0.2">
      <c r="A119" s="154" t="s">
        <v>651</v>
      </c>
      <c r="B119" s="197" t="str">
        <f>IFERROR(INDEX('Annex 1 LV, HV and UMS charges'!$B$14:$B$45,MATCH($A119,'Annex 1 LV, HV and UMS charges'!$A$14:$A$310,0)),INDEX('Annex 4 LDNO charges'!$B$14:$B$203,MATCH($A119,'Annex 4 LDNO charges'!$A$14:$A$203,0)))</f>
        <v>TBC</v>
      </c>
      <c r="C119" s="198">
        <f>IFERROR(INDEX('Annex 1 LV, HV and UMS charges'!$C$14:$C$45,MATCH($A119,'Annex 1 LV, HV and UMS charges'!$A$14:$A$310,0)),INDEX('Annex 4 LDNO charges'!$C$14:$C$203,MATCH($A119,'Annex 4 LDNO charges'!$A$14:$A$203,0)))</f>
        <v>0</v>
      </c>
      <c r="D119" s="240"/>
      <c r="E119" s="240"/>
      <c r="F119" s="239">
        <f t="shared" si="5"/>
        <v>0.26916985784821112</v>
      </c>
    </row>
    <row r="120" spans="1:6" ht="15" x14ac:dyDescent="0.2">
      <c r="A120" s="154" t="s">
        <v>652</v>
      </c>
      <c r="B120" s="197" t="str">
        <f>IFERROR(INDEX('Annex 1 LV, HV and UMS charges'!$B$14:$B$45,MATCH($A120,'Annex 1 LV, HV and UMS charges'!$A$14:$A$310,0)),INDEX('Annex 4 LDNO charges'!$B$14:$B$203,MATCH($A120,'Annex 4 LDNO charges'!$A$14:$A$203,0)))</f>
        <v>TBC</v>
      </c>
      <c r="C120" s="198">
        <f>IFERROR(INDEX('Annex 1 LV, HV and UMS charges'!$C$14:$C$45,MATCH($A120,'Annex 1 LV, HV and UMS charges'!$A$14:$A$310,0)),INDEX('Annex 4 LDNO charges'!$C$14:$C$203,MATCH($A120,'Annex 4 LDNO charges'!$A$14:$A$203,0)))</f>
        <v>0</v>
      </c>
      <c r="D120" s="240"/>
      <c r="E120" s="240"/>
      <c r="F120" s="239">
        <f t="shared" si="5"/>
        <v>0.26916985784821112</v>
      </c>
    </row>
    <row r="121" spans="1:6" ht="15" x14ac:dyDescent="0.2">
      <c r="A121" s="154" t="s">
        <v>653</v>
      </c>
      <c r="B121" s="197" t="str">
        <f>IFERROR(INDEX('Annex 1 LV, HV and UMS charges'!$B$14:$B$45,MATCH($A121,'Annex 1 LV, HV and UMS charges'!$A$14:$A$310,0)),INDEX('Annex 4 LDNO charges'!$B$14:$B$203,MATCH($A121,'Annex 4 LDNO charges'!$A$14:$A$203,0)))</f>
        <v>TBC</v>
      </c>
      <c r="C121" s="198">
        <f>IFERROR(INDEX('Annex 1 LV, HV and UMS charges'!$C$14:$C$45,MATCH($A121,'Annex 1 LV, HV and UMS charges'!$A$14:$A$310,0)),INDEX('Annex 4 LDNO charges'!$C$14:$C$203,MATCH($A121,'Annex 4 LDNO charges'!$A$14:$A$203,0)))</f>
        <v>0</v>
      </c>
      <c r="D121" s="240"/>
      <c r="E121" s="240"/>
      <c r="F121" s="239">
        <f t="shared" si="5"/>
        <v>0.26916985784821112</v>
      </c>
    </row>
    <row r="122" spans="1:6" ht="15" x14ac:dyDescent="0.2">
      <c r="A122" s="154" t="s">
        <v>654</v>
      </c>
      <c r="B122" s="197" t="str">
        <f>IFERROR(INDEX('Annex 1 LV, HV and UMS charges'!$B$14:$B$45,MATCH($A122,'Annex 1 LV, HV and UMS charges'!$A$14:$A$310,0)),INDEX('Annex 4 LDNO charges'!$B$14:$B$203,MATCH($A122,'Annex 4 LDNO charges'!$A$14:$A$203,0)))</f>
        <v>TBC</v>
      </c>
      <c r="C122" s="198">
        <f>IFERROR(INDEX('Annex 1 LV, HV and UMS charges'!$C$14:$C$45,MATCH($A122,'Annex 1 LV, HV and UMS charges'!$A$14:$A$310,0)),INDEX('Annex 4 LDNO charges'!$C$14:$C$203,MATCH($A122,'Annex 4 LDNO charges'!$A$14:$A$203,0)))</f>
        <v>0</v>
      </c>
      <c r="D122" s="240"/>
      <c r="E122" s="240"/>
      <c r="F122" s="239">
        <f t="shared" si="5"/>
        <v>0.26916985784821112</v>
      </c>
    </row>
    <row r="123" spans="1:6" ht="15" x14ac:dyDescent="0.2">
      <c r="A123" s="154" t="s">
        <v>655</v>
      </c>
      <c r="B123" s="197" t="str">
        <f>IFERROR(INDEX('Annex 1 LV, HV and UMS charges'!$B$14:$B$45,MATCH($A123,'Annex 1 LV, HV and UMS charges'!$A$14:$A$310,0)),INDEX('Annex 4 LDNO charges'!$B$14:$B$203,MATCH($A123,'Annex 4 LDNO charges'!$A$14:$A$203,0)))</f>
        <v>TBC</v>
      </c>
      <c r="C123" s="198">
        <f>IFERROR(INDEX('Annex 1 LV, HV and UMS charges'!$C$14:$C$45,MATCH($A123,'Annex 1 LV, HV and UMS charges'!$A$14:$A$310,0)),INDEX('Annex 4 LDNO charges'!$C$14:$C$203,MATCH($A123,'Annex 4 LDNO charges'!$A$14:$A$203,0)))</f>
        <v>0</v>
      </c>
      <c r="D123" s="240"/>
      <c r="E123" s="240"/>
      <c r="F123" s="239">
        <f t="shared" si="5"/>
        <v>0.26916985784821112</v>
      </c>
    </row>
    <row r="124" spans="1:6" ht="15" x14ac:dyDescent="0.2">
      <c r="A124" s="154" t="s">
        <v>656</v>
      </c>
      <c r="B124" s="197" t="str">
        <f>IFERROR(INDEX('Annex 1 LV, HV and UMS charges'!$B$14:$B$45,MATCH($A124,'Annex 1 LV, HV and UMS charges'!$A$14:$A$310,0)),INDEX('Annex 4 LDNO charges'!$B$14:$B$203,MATCH($A124,'Annex 4 LDNO charges'!$A$14:$A$203,0)))</f>
        <v>TBC</v>
      </c>
      <c r="C124" s="198">
        <f>IFERROR(INDEX('Annex 1 LV, HV and UMS charges'!$C$14:$C$45,MATCH($A124,'Annex 1 LV, HV and UMS charges'!$A$14:$A$310,0)),INDEX('Annex 4 LDNO charges'!$C$14:$C$203,MATCH($A124,'Annex 4 LDNO charges'!$A$14:$A$203,0)))</f>
        <v>0</v>
      </c>
      <c r="D124" s="240"/>
      <c r="E124" s="240"/>
      <c r="F124" s="239">
        <f t="shared" si="5"/>
        <v>0.26916985784821112</v>
      </c>
    </row>
    <row r="125" spans="1:6" ht="15" x14ac:dyDescent="0.2">
      <c r="A125" s="154" t="s">
        <v>657</v>
      </c>
      <c r="B125" s="197" t="str">
        <f>IFERROR(INDEX('Annex 1 LV, HV and UMS charges'!$B$14:$B$45,MATCH($A125,'Annex 1 LV, HV and UMS charges'!$A$14:$A$310,0)),INDEX('Annex 4 LDNO charges'!$B$14:$B$203,MATCH($A125,'Annex 4 LDNO charges'!$A$14:$A$203,0)))</f>
        <v>TBC</v>
      </c>
      <c r="C125" s="198">
        <f>IFERROR(INDEX('Annex 1 LV, HV and UMS charges'!$C$14:$C$45,MATCH($A125,'Annex 1 LV, HV and UMS charges'!$A$14:$A$310,0)),INDEX('Annex 4 LDNO charges'!$C$14:$C$203,MATCH($A125,'Annex 4 LDNO charges'!$A$14:$A$203,0)))</f>
        <v>0</v>
      </c>
      <c r="D125" s="240"/>
      <c r="E125" s="240"/>
      <c r="F125" s="239">
        <f t="shared" si="5"/>
        <v>0.26916985784821112</v>
      </c>
    </row>
    <row r="126" spans="1:6" ht="15" x14ac:dyDescent="0.2">
      <c r="A126" s="154" t="s">
        <v>658</v>
      </c>
      <c r="B126" s="197" t="str">
        <f>IFERROR(INDEX('Annex 1 LV, HV and UMS charges'!$B$14:$B$45,MATCH($A126,'Annex 1 LV, HV and UMS charges'!$A$14:$A$310,0)),INDEX('Annex 4 LDNO charges'!$B$14:$B$203,MATCH($A126,'Annex 4 LDNO charges'!$A$14:$A$203,0)))</f>
        <v>TBC</v>
      </c>
      <c r="C126" s="198">
        <f>IFERROR(INDEX('Annex 1 LV, HV and UMS charges'!$C$14:$C$45,MATCH($A126,'Annex 1 LV, HV and UMS charges'!$A$14:$A$310,0)),INDEX('Annex 4 LDNO charges'!$C$14:$C$203,MATCH($A126,'Annex 4 LDNO charges'!$A$14:$A$203,0)))</f>
        <v>0</v>
      </c>
      <c r="D126" s="240"/>
      <c r="E126" s="240"/>
      <c r="F126" s="239">
        <f t="shared" si="5"/>
        <v>0.26916985784821112</v>
      </c>
    </row>
    <row r="127" spans="1:6" ht="15" x14ac:dyDescent="0.2">
      <c r="A127" s="154" t="s">
        <v>659</v>
      </c>
      <c r="B127" s="197" t="str">
        <f>IFERROR(INDEX('Annex 1 LV, HV and UMS charges'!$B$14:$B$45,MATCH($A127,'Annex 1 LV, HV and UMS charges'!$A$14:$A$310,0)),INDEX('Annex 4 LDNO charges'!$B$14:$B$203,MATCH($A127,'Annex 4 LDNO charges'!$A$14:$A$203,0)))</f>
        <v>TBC</v>
      </c>
      <c r="C127" s="198">
        <f>IFERROR(INDEX('Annex 1 LV, HV and UMS charges'!$C$14:$C$45,MATCH($A127,'Annex 1 LV, HV and UMS charges'!$A$14:$A$310,0)),INDEX('Annex 4 LDNO charges'!$C$14:$C$203,MATCH($A127,'Annex 4 LDNO charges'!$A$14:$A$203,0)))</f>
        <v>0</v>
      </c>
      <c r="D127" s="240"/>
      <c r="E127" s="240"/>
      <c r="F127" s="239">
        <f t="shared" si="5"/>
        <v>0.26916985784821112</v>
      </c>
    </row>
    <row r="128" spans="1:6" ht="15" x14ac:dyDescent="0.2">
      <c r="A128" s="154" t="s">
        <v>660</v>
      </c>
      <c r="B128" s="197" t="str">
        <f>IFERROR(INDEX('Annex 1 LV, HV and UMS charges'!$B$14:$B$45,MATCH($A128,'Annex 1 LV, HV and UMS charges'!$A$14:$A$310,0)),INDEX('Annex 4 LDNO charges'!$B$14:$B$203,MATCH($A128,'Annex 4 LDNO charges'!$A$14:$A$203,0)))</f>
        <v>TBC</v>
      </c>
      <c r="C128" s="198">
        <f>IFERROR(INDEX('Annex 1 LV, HV and UMS charges'!$C$14:$C$45,MATCH($A128,'Annex 1 LV, HV and UMS charges'!$A$14:$A$310,0)),INDEX('Annex 4 LDNO charges'!$C$14:$C$203,MATCH($A128,'Annex 4 LDNO charges'!$A$14:$A$203,0)))</f>
        <v>0</v>
      </c>
      <c r="D128" s="240"/>
      <c r="E128" s="240"/>
      <c r="F128" s="239">
        <f t="shared" si="5"/>
        <v>0.26916985784821112</v>
      </c>
    </row>
    <row r="129" spans="1:6" ht="15" x14ac:dyDescent="0.2">
      <c r="A129" s="154" t="s">
        <v>661</v>
      </c>
      <c r="B129" s="197" t="str">
        <f>IFERROR(INDEX('Annex 1 LV, HV and UMS charges'!$B$14:$B$45,MATCH($A129,'Annex 1 LV, HV and UMS charges'!$A$14:$A$310,0)),INDEX('Annex 4 LDNO charges'!$B$14:$B$203,MATCH($A129,'Annex 4 LDNO charges'!$A$14:$A$203,0)))</f>
        <v>TBC</v>
      </c>
      <c r="C129" s="198">
        <f>IFERROR(INDEX('Annex 1 LV, HV and UMS charges'!$C$14:$C$45,MATCH($A129,'Annex 1 LV, HV and UMS charges'!$A$14:$A$310,0)),INDEX('Annex 4 LDNO charges'!$C$14:$C$203,MATCH($A129,'Annex 4 LDNO charges'!$A$14:$A$203,0)))</f>
        <v>0</v>
      </c>
      <c r="D129" s="240"/>
      <c r="E129" s="240"/>
      <c r="F129" s="239">
        <f t="shared" si="5"/>
        <v>0.26916985784821112</v>
      </c>
    </row>
    <row r="130" spans="1:6" ht="15" x14ac:dyDescent="0.2">
      <c r="A130" s="154" t="s">
        <v>662</v>
      </c>
      <c r="B130" s="197" t="str">
        <f>IFERROR(INDEX('Annex 1 LV, HV and UMS charges'!$B$14:$B$45,MATCH($A130,'Annex 1 LV, HV and UMS charges'!$A$14:$A$310,0)),INDEX('Annex 4 LDNO charges'!$B$14:$B$203,MATCH($A130,'Annex 4 LDNO charges'!$A$14:$A$203,0)))</f>
        <v>TBC</v>
      </c>
      <c r="C130" s="198">
        <f>IFERROR(INDEX('Annex 1 LV, HV and UMS charges'!$C$14:$C$45,MATCH($A130,'Annex 1 LV, HV and UMS charges'!$A$14:$A$310,0)),INDEX('Annex 4 LDNO charges'!$C$14:$C$203,MATCH($A130,'Annex 4 LDNO charges'!$A$14:$A$203,0)))</f>
        <v>0</v>
      </c>
      <c r="D130" s="240"/>
      <c r="E130" s="240"/>
      <c r="F130" s="239">
        <f t="shared" si="5"/>
        <v>0.26916985784821112</v>
      </c>
    </row>
    <row r="131" spans="1:6" ht="15" x14ac:dyDescent="0.2">
      <c r="A131" s="154" t="s">
        <v>663</v>
      </c>
      <c r="B131" s="197" t="str">
        <f>IFERROR(INDEX('Annex 1 LV, HV and UMS charges'!$B$14:$B$45,MATCH($A131,'Annex 1 LV, HV and UMS charges'!$A$14:$A$310,0)),INDEX('Annex 4 LDNO charges'!$B$14:$B$203,MATCH($A131,'Annex 4 LDNO charges'!$A$14:$A$203,0)))</f>
        <v>TBC</v>
      </c>
      <c r="C131" s="198">
        <f>IFERROR(INDEX('Annex 1 LV, HV and UMS charges'!$C$14:$C$45,MATCH($A131,'Annex 1 LV, HV and UMS charges'!$A$14:$A$310,0)),INDEX('Annex 4 LDNO charges'!$C$14:$C$203,MATCH($A131,'Annex 4 LDNO charges'!$A$14:$A$203,0)))</f>
        <v>0</v>
      </c>
      <c r="D131" s="240"/>
      <c r="E131" s="240"/>
      <c r="F131" s="239">
        <f t="shared" si="5"/>
        <v>0.26916985784821112</v>
      </c>
    </row>
    <row r="132" spans="1:6" ht="15" x14ac:dyDescent="0.2">
      <c r="A132" s="154" t="s">
        <v>664</v>
      </c>
      <c r="B132" s="197" t="str">
        <f>IFERROR(INDEX('Annex 1 LV, HV and UMS charges'!$B$14:$B$45,MATCH($A132,'Annex 1 LV, HV and UMS charges'!$A$14:$A$310,0)),INDEX('Annex 4 LDNO charges'!$B$14:$B$203,MATCH($A132,'Annex 4 LDNO charges'!$A$14:$A$203,0)))</f>
        <v>TBC</v>
      </c>
      <c r="C132" s="198">
        <f>IFERROR(INDEX('Annex 1 LV, HV and UMS charges'!$C$14:$C$45,MATCH($A132,'Annex 1 LV, HV and UMS charges'!$A$14:$A$310,0)),INDEX('Annex 4 LDNO charges'!$C$14:$C$203,MATCH($A132,'Annex 4 LDNO charges'!$A$14:$A$203,0)))</f>
        <v>0</v>
      </c>
      <c r="D132" s="240"/>
      <c r="E132" s="240"/>
      <c r="F132" s="239">
        <f t="shared" si="5"/>
        <v>0.26916985784821112</v>
      </c>
    </row>
    <row r="133" spans="1:6" ht="15" x14ac:dyDescent="0.2">
      <c r="A133" s="154" t="s">
        <v>665</v>
      </c>
      <c r="B133" s="197" t="str">
        <f>IFERROR(INDEX('Annex 1 LV, HV and UMS charges'!$B$14:$B$45,MATCH($A133,'Annex 1 LV, HV and UMS charges'!$A$14:$A$310,0)),INDEX('Annex 4 LDNO charges'!$B$14:$B$203,MATCH($A133,'Annex 4 LDNO charges'!$A$14:$A$203,0)))</f>
        <v>TBC</v>
      </c>
      <c r="C133" s="198">
        <f>IFERROR(INDEX('Annex 1 LV, HV and UMS charges'!$C$14:$C$45,MATCH($A133,'Annex 1 LV, HV and UMS charges'!$A$14:$A$310,0)),INDEX('Annex 4 LDNO charges'!$C$14:$C$203,MATCH($A133,'Annex 4 LDNO charges'!$A$14:$A$203,0)))</f>
        <v>0</v>
      </c>
      <c r="D133" s="240"/>
      <c r="E133" s="240"/>
      <c r="F133" s="239">
        <f t="shared" si="5"/>
        <v>0.26916985784821112</v>
      </c>
    </row>
    <row r="134" spans="1:6" ht="15" x14ac:dyDescent="0.2">
      <c r="A134" s="154" t="s">
        <v>486</v>
      </c>
      <c r="B134" s="197" t="str">
        <f>IFERROR(INDEX('Annex 1 LV, HV and UMS charges'!$B$14:$B$45,MATCH($A134,'Annex 1 LV, HV and UMS charges'!$A$14:$A$310,0)),INDEX('Annex 4 LDNO charges'!$B$14:$B$203,MATCH($A134,'Annex 4 LDNO charges'!$A$14:$A$203,0)))</f>
        <v>TBC</v>
      </c>
      <c r="C134" s="198" t="str">
        <f>IFERROR(INDEX('Annex 1 LV, HV and UMS charges'!$C$14:$C$45,MATCH($A134,'Annex 1 LV, HV and UMS charges'!$A$14:$A$310,0)),INDEX('Annex 4 LDNO charges'!$C$14:$C$203,MATCH($A134,'Annex 4 LDNO charges'!$A$14:$A$203,0)))</f>
        <v>0, 1 or 8</v>
      </c>
      <c r="D134" s="240"/>
      <c r="E134" s="240"/>
      <c r="F134" s="239">
        <f t="shared" si="5"/>
        <v>0</v>
      </c>
    </row>
    <row r="135" spans="1:6" ht="15" x14ac:dyDescent="0.2">
      <c r="A135" s="154" t="s">
        <v>487</v>
      </c>
      <c r="B135" s="197" t="str">
        <f>IFERROR(INDEX('Annex 1 LV, HV and UMS charges'!$B$14:$B$45,MATCH($A135,'Annex 1 LV, HV and UMS charges'!$A$14:$A$310,0)),INDEX('Annex 4 LDNO charges'!$B$14:$B$203,MATCH($A135,'Annex 4 LDNO charges'!$A$14:$A$203,0)))</f>
        <v>TBC</v>
      </c>
      <c r="C135" s="198">
        <f>IFERROR(INDEX('Annex 1 LV, HV and UMS charges'!$C$14:$C$45,MATCH($A135,'Annex 1 LV, HV and UMS charges'!$A$14:$A$310,0)),INDEX('Annex 4 LDNO charges'!$C$14:$C$203,MATCH($A135,'Annex 4 LDNO charges'!$A$14:$A$203,0)))</f>
        <v>0</v>
      </c>
      <c r="D135" s="240"/>
      <c r="E135" s="240"/>
      <c r="F135" s="239">
        <f t="shared" si="5"/>
        <v>0</v>
      </c>
    </row>
    <row r="136" spans="1:6" ht="15" x14ac:dyDescent="0.2">
      <c r="A136" s="154" t="s">
        <v>488</v>
      </c>
      <c r="B136" s="197" t="str">
        <f>IFERROR(INDEX('Annex 1 LV, HV and UMS charges'!$B$14:$B$45,MATCH($A136,'Annex 1 LV, HV and UMS charges'!$A$14:$A$310,0)),INDEX('Annex 4 LDNO charges'!$B$14:$B$203,MATCH($A136,'Annex 4 LDNO charges'!$A$14:$A$203,0)))</f>
        <v>TBC</v>
      </c>
      <c r="C136" s="198">
        <f>IFERROR(INDEX('Annex 1 LV, HV and UMS charges'!$C$14:$C$45,MATCH($A136,'Annex 1 LV, HV and UMS charges'!$A$14:$A$310,0)),INDEX('Annex 4 LDNO charges'!$C$14:$C$203,MATCH($A136,'Annex 4 LDNO charges'!$A$14:$A$203,0)))</f>
        <v>0</v>
      </c>
      <c r="D136" s="240"/>
      <c r="E136" s="240"/>
      <c r="F136" s="239">
        <f t="shared" si="5"/>
        <v>0</v>
      </c>
    </row>
    <row r="137" spans="1:6" ht="15" x14ac:dyDescent="0.2">
      <c r="A137" s="154" t="s">
        <v>489</v>
      </c>
      <c r="B137" s="197" t="str">
        <f>IFERROR(INDEX('Annex 1 LV, HV and UMS charges'!$B$14:$B$45,MATCH($A137,'Annex 1 LV, HV and UMS charges'!$A$14:$A$310,0)),INDEX('Annex 4 LDNO charges'!$B$14:$B$203,MATCH($A137,'Annex 4 LDNO charges'!$A$14:$A$203,0)))</f>
        <v>TBC</v>
      </c>
      <c r="C137" s="198">
        <f>IFERROR(INDEX('Annex 1 LV, HV and UMS charges'!$C$14:$C$45,MATCH($A137,'Annex 1 LV, HV and UMS charges'!$A$14:$A$310,0)),INDEX('Annex 4 LDNO charges'!$C$14:$C$203,MATCH($A137,'Annex 4 LDNO charges'!$A$14:$A$203,0)))</f>
        <v>0</v>
      </c>
      <c r="D137" s="240"/>
      <c r="E137" s="240"/>
      <c r="F137" s="239">
        <f t="shared" si="5"/>
        <v>0</v>
      </c>
    </row>
    <row r="138" spans="1:6" ht="15" x14ac:dyDescent="0.2">
      <c r="A138" s="154" t="s">
        <v>490</v>
      </c>
      <c r="B138" s="197" t="str">
        <f>IFERROR(INDEX('Annex 1 LV, HV and UMS charges'!$B$14:$B$45,MATCH($A138,'Annex 1 LV, HV and UMS charges'!$A$14:$A$310,0)),INDEX('Annex 4 LDNO charges'!$B$14:$B$203,MATCH($A138,'Annex 4 LDNO charges'!$A$14:$A$203,0)))</f>
        <v>TBC</v>
      </c>
      <c r="C138" s="198">
        <f>IFERROR(INDEX('Annex 1 LV, HV and UMS charges'!$C$14:$C$45,MATCH($A138,'Annex 1 LV, HV and UMS charges'!$A$14:$A$310,0)),INDEX('Annex 4 LDNO charges'!$C$14:$C$203,MATCH($A138,'Annex 4 LDNO charges'!$A$14:$A$203,0)))</f>
        <v>0</v>
      </c>
      <c r="D138" s="240"/>
      <c r="E138" s="240"/>
      <c r="F138" s="239">
        <f t="shared" si="5"/>
        <v>0</v>
      </c>
    </row>
    <row r="139" spans="1:6" ht="15" x14ac:dyDescent="0.2">
      <c r="A139" s="154" t="s">
        <v>491</v>
      </c>
      <c r="B139" s="197" t="str">
        <f>IFERROR(INDEX('Annex 1 LV, HV and UMS charges'!$B$14:$B$45,MATCH($A139,'Annex 1 LV, HV and UMS charges'!$A$14:$A$310,0)),INDEX('Annex 4 LDNO charges'!$B$14:$B$203,MATCH($A139,'Annex 4 LDNO charges'!$A$14:$A$203,0)))</f>
        <v>TBC</v>
      </c>
      <c r="C139" s="198">
        <f>IFERROR(INDEX('Annex 1 LV, HV and UMS charges'!$C$14:$C$45,MATCH($A139,'Annex 1 LV, HV and UMS charges'!$A$14:$A$310,0)),INDEX('Annex 4 LDNO charges'!$C$14:$C$203,MATCH($A139,'Annex 4 LDNO charges'!$A$14:$A$203,0)))</f>
        <v>0</v>
      </c>
      <c r="D139" s="240"/>
      <c r="E139" s="240"/>
      <c r="F139" s="239">
        <f t="shared" si="5"/>
        <v>0</v>
      </c>
    </row>
    <row r="140" spans="1:6" ht="15" x14ac:dyDescent="0.2">
      <c r="A140" s="154" t="s">
        <v>622</v>
      </c>
      <c r="B140" s="197" t="str">
        <f>IFERROR(INDEX('Annex 1 LV, HV and UMS charges'!$B$14:$B$45,MATCH($A140,'Annex 1 LV, HV and UMS charges'!$A$14:$A$310,0)),INDEX('Annex 4 LDNO charges'!$B$14:$B$203,MATCH($A140,'Annex 4 LDNO charges'!$A$14:$A$203,0)))</f>
        <v>TBC</v>
      </c>
      <c r="C140" s="198" t="str">
        <f>IFERROR(INDEX('Annex 1 LV, HV and UMS charges'!$C$14:$C$45,MATCH($A140,'Annex 1 LV, HV and UMS charges'!$A$14:$A$310,0)),INDEX('Annex 4 LDNO charges'!$C$14:$C$203,MATCH($A140,'Annex 4 LDNO charges'!$A$14:$A$203,0)))</f>
        <v>1, 2 or 0</v>
      </c>
      <c r="D140" s="239">
        <f>IF(IFERROR(FIND("RELATED MPAN",UPPER($A140)),0)+IFERROR(FIND("GENER",UPPER($A140)),0)+IFERROR(FIND("UNMETERED",UPPER($A140)),0)=0,D$5,0)</f>
        <v>0.10253626670190888</v>
      </c>
      <c r="E140" s="239">
        <f t="shared" ref="E140:E141" si="7">IF(IFERROR(FIND("RELATED MPAN",UPPER($A140)),0)+IFERROR(FIND("GENER",UPPER($A140)),0)+IFERROR(FIND("UNMETERED",UPPER($A140)),0)=0,E$5,0)</f>
        <v>0</v>
      </c>
      <c r="F140" s="239">
        <f t="shared" si="5"/>
        <v>0.26916985784821112</v>
      </c>
    </row>
    <row r="141" spans="1:6" ht="15" x14ac:dyDescent="0.2">
      <c r="A141" s="154" t="s">
        <v>623</v>
      </c>
      <c r="B141" s="197" t="str">
        <f>IFERROR(INDEX('Annex 1 LV, HV and UMS charges'!$B$14:$B$45,MATCH($A141,'Annex 1 LV, HV and UMS charges'!$A$14:$A$310,0)),INDEX('Annex 4 LDNO charges'!$B$14:$B$203,MATCH($A141,'Annex 4 LDNO charges'!$A$14:$A$203,0)))</f>
        <v>TBC</v>
      </c>
      <c r="C141" s="198" t="str">
        <f>IFERROR(INDEX('Annex 1 LV, HV and UMS charges'!$C$14:$C$45,MATCH($A141,'Annex 1 LV, HV and UMS charges'!$A$14:$A$310,0)),INDEX('Annex 4 LDNO charges'!$C$14:$C$203,MATCH($A141,'Annex 4 LDNO charges'!$A$14:$A$203,0)))</f>
        <v>2</v>
      </c>
      <c r="D141" s="239">
        <f>IF(IFERROR(FIND("RELATED MPAN",UPPER($A141)),0)+IFERROR(FIND("GENER",UPPER($A141)),0)+IFERROR(FIND("UNMETERED",UPPER($A141)),0)=0,D$5,0)</f>
        <v>0</v>
      </c>
      <c r="E141" s="239">
        <f t="shared" si="7"/>
        <v>0</v>
      </c>
      <c r="F141" s="239">
        <f t="shared" si="5"/>
        <v>0</v>
      </c>
    </row>
    <row r="142" spans="1:6" ht="15" x14ac:dyDescent="0.2">
      <c r="A142" s="154" t="s">
        <v>624</v>
      </c>
      <c r="B142" s="197" t="str">
        <f>IFERROR(INDEX('Annex 1 LV, HV and UMS charges'!$B$14:$B$45,MATCH($A142,'Annex 1 LV, HV and UMS charges'!$A$14:$A$310,0)),INDEX('Annex 4 LDNO charges'!$B$14:$B$203,MATCH($A142,'Annex 4 LDNO charges'!$A$14:$A$203,0)))</f>
        <v>TBC</v>
      </c>
      <c r="C142" s="198" t="str">
        <f>IFERROR(INDEX('Annex 1 LV, HV and UMS charges'!$C$14:$C$45,MATCH($A142,'Annex 1 LV, HV and UMS charges'!$A$14:$A$310,0)),INDEX('Annex 4 LDNO charges'!$C$14:$C$203,MATCH($A142,'Annex 4 LDNO charges'!$A$14:$A$203,0)))</f>
        <v>3 to 8 or 0</v>
      </c>
      <c r="D142" s="240"/>
      <c r="E142" s="240"/>
      <c r="F142" s="239">
        <f t="shared" si="5"/>
        <v>0.26916985784821112</v>
      </c>
    </row>
    <row r="143" spans="1:6" ht="15" x14ac:dyDescent="0.2">
      <c r="A143" s="154" t="s">
        <v>625</v>
      </c>
      <c r="B143" s="197" t="str">
        <f>IFERROR(INDEX('Annex 1 LV, HV and UMS charges'!$B$14:$B$45,MATCH($A143,'Annex 1 LV, HV and UMS charges'!$A$14:$A$310,0)),INDEX('Annex 4 LDNO charges'!$B$14:$B$203,MATCH($A143,'Annex 4 LDNO charges'!$A$14:$A$203,0)))</f>
        <v>TBC</v>
      </c>
      <c r="C143" s="198" t="str">
        <f>IFERROR(INDEX('Annex 1 LV, HV and UMS charges'!$C$14:$C$45,MATCH($A143,'Annex 1 LV, HV and UMS charges'!$A$14:$A$310,0)),INDEX('Annex 4 LDNO charges'!$C$14:$C$203,MATCH($A143,'Annex 4 LDNO charges'!$A$14:$A$203,0)))</f>
        <v>3 to 8 or 0</v>
      </c>
      <c r="D143" s="240"/>
      <c r="E143" s="240"/>
      <c r="F143" s="239">
        <f t="shared" si="5"/>
        <v>0.26916985784821112</v>
      </c>
    </row>
    <row r="144" spans="1:6" ht="15" x14ac:dyDescent="0.2">
      <c r="A144" s="154" t="s">
        <v>626</v>
      </c>
      <c r="B144" s="197" t="str">
        <f>IFERROR(INDEX('Annex 1 LV, HV and UMS charges'!$B$14:$B$45,MATCH($A144,'Annex 1 LV, HV and UMS charges'!$A$14:$A$310,0)),INDEX('Annex 4 LDNO charges'!$B$14:$B$203,MATCH($A144,'Annex 4 LDNO charges'!$A$14:$A$203,0)))</f>
        <v>TBC</v>
      </c>
      <c r="C144" s="198" t="str">
        <f>IFERROR(INDEX('Annex 1 LV, HV and UMS charges'!$C$14:$C$45,MATCH($A144,'Annex 1 LV, HV and UMS charges'!$A$14:$A$310,0)),INDEX('Annex 4 LDNO charges'!$C$14:$C$203,MATCH($A144,'Annex 4 LDNO charges'!$A$14:$A$203,0)))</f>
        <v>3 to 8 or 0</v>
      </c>
      <c r="D144" s="240"/>
      <c r="E144" s="240"/>
      <c r="F144" s="239">
        <f t="shared" si="5"/>
        <v>0.26916985784821112</v>
      </c>
    </row>
    <row r="145" spans="1:6" ht="15" x14ac:dyDescent="0.2">
      <c r="A145" s="154" t="s">
        <v>627</v>
      </c>
      <c r="B145" s="197" t="str">
        <f>IFERROR(INDEX('Annex 1 LV, HV and UMS charges'!$B$14:$B$45,MATCH($A145,'Annex 1 LV, HV and UMS charges'!$A$14:$A$310,0)),INDEX('Annex 4 LDNO charges'!$B$14:$B$203,MATCH($A145,'Annex 4 LDNO charges'!$A$14:$A$203,0)))</f>
        <v>TBC</v>
      </c>
      <c r="C145" s="198" t="str">
        <f>IFERROR(INDEX('Annex 1 LV, HV and UMS charges'!$C$14:$C$45,MATCH($A145,'Annex 1 LV, HV and UMS charges'!$A$14:$A$310,0)),INDEX('Annex 4 LDNO charges'!$C$14:$C$203,MATCH($A145,'Annex 4 LDNO charges'!$A$14:$A$203,0)))</f>
        <v>3 to 8 or 0</v>
      </c>
      <c r="D145" s="240"/>
      <c r="E145" s="240"/>
      <c r="F145" s="239">
        <f t="shared" si="5"/>
        <v>0.26916985784821112</v>
      </c>
    </row>
    <row r="146" spans="1:6" ht="15" x14ac:dyDescent="0.2">
      <c r="A146" s="154" t="s">
        <v>628</v>
      </c>
      <c r="B146" s="197" t="str">
        <f>IFERROR(INDEX('Annex 1 LV, HV and UMS charges'!$B$14:$B$45,MATCH($A146,'Annex 1 LV, HV and UMS charges'!$A$14:$A$310,0)),INDEX('Annex 4 LDNO charges'!$B$14:$B$203,MATCH($A146,'Annex 4 LDNO charges'!$A$14:$A$203,0)))</f>
        <v>TBC</v>
      </c>
      <c r="C146" s="198" t="str">
        <f>IFERROR(INDEX('Annex 1 LV, HV and UMS charges'!$C$14:$C$45,MATCH($A146,'Annex 1 LV, HV and UMS charges'!$A$14:$A$310,0)),INDEX('Annex 4 LDNO charges'!$C$14:$C$203,MATCH($A146,'Annex 4 LDNO charges'!$A$14:$A$203,0)))</f>
        <v>3 to 8 or 0</v>
      </c>
      <c r="D146" s="240"/>
      <c r="E146" s="240"/>
      <c r="F146" s="239">
        <f t="shared" si="5"/>
        <v>0.26916985784821112</v>
      </c>
    </row>
    <row r="147" spans="1:6" ht="15" x14ac:dyDescent="0.2">
      <c r="A147" s="154" t="s">
        <v>492</v>
      </c>
      <c r="B147" s="197" t="str">
        <f>IFERROR(INDEX('Annex 1 LV, HV and UMS charges'!$B$14:$B$45,MATCH($A147,'Annex 1 LV, HV and UMS charges'!$A$14:$A$310,0)),INDEX('Annex 4 LDNO charges'!$B$14:$B$203,MATCH($A147,'Annex 4 LDNO charges'!$A$14:$A$203,0)))</f>
        <v>TBC</v>
      </c>
      <c r="C147" s="198" t="str">
        <f>IFERROR(INDEX('Annex 1 LV, HV and UMS charges'!$C$14:$C$45,MATCH($A147,'Annex 1 LV, HV and UMS charges'!$A$14:$A$310,0)),INDEX('Annex 4 LDNO charges'!$C$14:$C$203,MATCH($A147,'Annex 4 LDNO charges'!$A$14:$A$203,0)))</f>
        <v>4</v>
      </c>
      <c r="D147" s="240"/>
      <c r="E147" s="240"/>
      <c r="F147" s="239">
        <f t="shared" si="5"/>
        <v>0</v>
      </c>
    </row>
    <row r="148" spans="1:6" ht="15" x14ac:dyDescent="0.2">
      <c r="A148" s="154" t="s">
        <v>629</v>
      </c>
      <c r="B148" s="197" t="str">
        <f>IFERROR(INDEX('Annex 1 LV, HV and UMS charges'!$B$14:$B$45,MATCH($A148,'Annex 1 LV, HV and UMS charges'!$A$14:$A$310,0)),INDEX('Annex 4 LDNO charges'!$B$14:$B$203,MATCH($A148,'Annex 4 LDNO charges'!$A$14:$A$203,0)))</f>
        <v>TBC</v>
      </c>
      <c r="C148" s="198">
        <f>IFERROR(INDEX('Annex 1 LV, HV and UMS charges'!$C$14:$C$45,MATCH($A148,'Annex 1 LV, HV and UMS charges'!$A$14:$A$310,0)),INDEX('Annex 4 LDNO charges'!$C$14:$C$203,MATCH($A148,'Annex 4 LDNO charges'!$A$14:$A$203,0)))</f>
        <v>0</v>
      </c>
      <c r="D148" s="240"/>
      <c r="E148" s="240"/>
      <c r="F148" s="239">
        <f t="shared" si="5"/>
        <v>0.26916985784821112</v>
      </c>
    </row>
    <row r="149" spans="1:6" ht="15" x14ac:dyDescent="0.2">
      <c r="A149" s="154" t="s">
        <v>630</v>
      </c>
      <c r="B149" s="197" t="str">
        <f>IFERROR(INDEX('Annex 1 LV, HV and UMS charges'!$B$14:$B$45,MATCH($A149,'Annex 1 LV, HV and UMS charges'!$A$14:$A$310,0)),INDEX('Annex 4 LDNO charges'!$B$14:$B$203,MATCH($A149,'Annex 4 LDNO charges'!$A$14:$A$203,0)))</f>
        <v>TBC</v>
      </c>
      <c r="C149" s="198">
        <f>IFERROR(INDEX('Annex 1 LV, HV and UMS charges'!$C$14:$C$45,MATCH($A149,'Annex 1 LV, HV and UMS charges'!$A$14:$A$310,0)),INDEX('Annex 4 LDNO charges'!$C$14:$C$203,MATCH($A149,'Annex 4 LDNO charges'!$A$14:$A$203,0)))</f>
        <v>0</v>
      </c>
      <c r="D149" s="240"/>
      <c r="E149" s="240"/>
      <c r="F149" s="239">
        <f t="shared" si="5"/>
        <v>0.26916985784821112</v>
      </c>
    </row>
    <row r="150" spans="1:6" ht="15" x14ac:dyDescent="0.2">
      <c r="A150" s="154" t="s">
        <v>631</v>
      </c>
      <c r="B150" s="197" t="str">
        <f>IFERROR(INDEX('Annex 1 LV, HV and UMS charges'!$B$14:$B$45,MATCH($A150,'Annex 1 LV, HV and UMS charges'!$A$14:$A$310,0)),INDEX('Annex 4 LDNO charges'!$B$14:$B$203,MATCH($A150,'Annex 4 LDNO charges'!$A$14:$A$203,0)))</f>
        <v>TBC</v>
      </c>
      <c r="C150" s="198">
        <f>IFERROR(INDEX('Annex 1 LV, HV and UMS charges'!$C$14:$C$45,MATCH($A150,'Annex 1 LV, HV and UMS charges'!$A$14:$A$310,0)),INDEX('Annex 4 LDNO charges'!$C$14:$C$203,MATCH($A150,'Annex 4 LDNO charges'!$A$14:$A$203,0)))</f>
        <v>0</v>
      </c>
      <c r="D150" s="240"/>
      <c r="E150" s="240"/>
      <c r="F150" s="239">
        <f t="shared" ref="F150:F213" si="8">IF(IFERROR(FIND("RELATED MPAN",UPPER($A150)),0)+IFERROR(FIND("GENER",UPPER($A150)),0)+IFERROR(FIND("UNMETERED",UPPER($A150)),0)=0,F$5,0)</f>
        <v>0.26916985784821112</v>
      </c>
    </row>
    <row r="151" spans="1:6" ht="15" x14ac:dyDescent="0.2">
      <c r="A151" s="154" t="s">
        <v>632</v>
      </c>
      <c r="B151" s="197" t="str">
        <f>IFERROR(INDEX('Annex 1 LV, HV and UMS charges'!$B$14:$B$45,MATCH($A151,'Annex 1 LV, HV and UMS charges'!$A$14:$A$310,0)),INDEX('Annex 4 LDNO charges'!$B$14:$B$203,MATCH($A151,'Annex 4 LDNO charges'!$A$14:$A$203,0)))</f>
        <v>TBC</v>
      </c>
      <c r="C151" s="198">
        <f>IFERROR(INDEX('Annex 1 LV, HV and UMS charges'!$C$14:$C$45,MATCH($A151,'Annex 1 LV, HV and UMS charges'!$A$14:$A$310,0)),INDEX('Annex 4 LDNO charges'!$C$14:$C$203,MATCH($A151,'Annex 4 LDNO charges'!$A$14:$A$203,0)))</f>
        <v>0</v>
      </c>
      <c r="D151" s="240"/>
      <c r="E151" s="240"/>
      <c r="F151" s="239">
        <f t="shared" si="8"/>
        <v>0.26916985784821112</v>
      </c>
    </row>
    <row r="152" spans="1:6" ht="15" x14ac:dyDescent="0.2">
      <c r="A152" s="154" t="s">
        <v>633</v>
      </c>
      <c r="B152" s="197" t="str">
        <f>IFERROR(INDEX('Annex 1 LV, HV and UMS charges'!$B$14:$B$45,MATCH($A152,'Annex 1 LV, HV and UMS charges'!$A$14:$A$310,0)),INDEX('Annex 4 LDNO charges'!$B$14:$B$203,MATCH($A152,'Annex 4 LDNO charges'!$A$14:$A$203,0)))</f>
        <v>TBC</v>
      </c>
      <c r="C152" s="198">
        <f>IFERROR(INDEX('Annex 1 LV, HV and UMS charges'!$C$14:$C$45,MATCH($A152,'Annex 1 LV, HV and UMS charges'!$A$14:$A$310,0)),INDEX('Annex 4 LDNO charges'!$C$14:$C$203,MATCH($A152,'Annex 4 LDNO charges'!$A$14:$A$203,0)))</f>
        <v>0</v>
      </c>
      <c r="D152" s="240"/>
      <c r="E152" s="240"/>
      <c r="F152" s="239">
        <f t="shared" si="8"/>
        <v>0.26916985784821112</v>
      </c>
    </row>
    <row r="153" spans="1:6" ht="15" x14ac:dyDescent="0.2">
      <c r="A153" s="154" t="s">
        <v>634</v>
      </c>
      <c r="B153" s="197" t="str">
        <f>IFERROR(INDEX('Annex 1 LV, HV and UMS charges'!$B$14:$B$45,MATCH($A153,'Annex 1 LV, HV and UMS charges'!$A$14:$A$310,0)),INDEX('Annex 4 LDNO charges'!$B$14:$B$203,MATCH($A153,'Annex 4 LDNO charges'!$A$14:$A$203,0)))</f>
        <v>TBC</v>
      </c>
      <c r="C153" s="198">
        <f>IFERROR(INDEX('Annex 1 LV, HV and UMS charges'!$C$14:$C$45,MATCH($A153,'Annex 1 LV, HV and UMS charges'!$A$14:$A$310,0)),INDEX('Annex 4 LDNO charges'!$C$14:$C$203,MATCH($A153,'Annex 4 LDNO charges'!$A$14:$A$203,0)))</f>
        <v>0</v>
      </c>
      <c r="D153" s="240"/>
      <c r="E153" s="240"/>
      <c r="F153" s="239">
        <f t="shared" si="8"/>
        <v>0.26916985784821112</v>
      </c>
    </row>
    <row r="154" spans="1:6" ht="15" x14ac:dyDescent="0.2">
      <c r="A154" s="154" t="s">
        <v>635</v>
      </c>
      <c r="B154" s="197" t="str">
        <f>IFERROR(INDEX('Annex 1 LV, HV and UMS charges'!$B$14:$B$45,MATCH($A154,'Annex 1 LV, HV and UMS charges'!$A$14:$A$310,0)),INDEX('Annex 4 LDNO charges'!$B$14:$B$203,MATCH($A154,'Annex 4 LDNO charges'!$A$14:$A$203,0)))</f>
        <v>TBC</v>
      </c>
      <c r="C154" s="198">
        <f>IFERROR(INDEX('Annex 1 LV, HV and UMS charges'!$C$14:$C$45,MATCH($A154,'Annex 1 LV, HV and UMS charges'!$A$14:$A$310,0)),INDEX('Annex 4 LDNO charges'!$C$14:$C$203,MATCH($A154,'Annex 4 LDNO charges'!$A$14:$A$203,0)))</f>
        <v>0</v>
      </c>
      <c r="D154" s="240"/>
      <c r="E154" s="240"/>
      <c r="F154" s="239">
        <f t="shared" si="8"/>
        <v>0.26916985784821112</v>
      </c>
    </row>
    <row r="155" spans="1:6" ht="15" x14ac:dyDescent="0.2">
      <c r="A155" s="154" t="s">
        <v>636</v>
      </c>
      <c r="B155" s="197" t="str">
        <f>IFERROR(INDEX('Annex 1 LV, HV and UMS charges'!$B$14:$B$45,MATCH($A155,'Annex 1 LV, HV and UMS charges'!$A$14:$A$310,0)),INDEX('Annex 4 LDNO charges'!$B$14:$B$203,MATCH($A155,'Annex 4 LDNO charges'!$A$14:$A$203,0)))</f>
        <v>TBC</v>
      </c>
      <c r="C155" s="198">
        <f>IFERROR(INDEX('Annex 1 LV, HV and UMS charges'!$C$14:$C$45,MATCH($A155,'Annex 1 LV, HV and UMS charges'!$A$14:$A$310,0)),INDEX('Annex 4 LDNO charges'!$C$14:$C$203,MATCH($A155,'Annex 4 LDNO charges'!$A$14:$A$203,0)))</f>
        <v>0</v>
      </c>
      <c r="D155" s="240"/>
      <c r="E155" s="240"/>
      <c r="F155" s="239">
        <f t="shared" si="8"/>
        <v>0.26916985784821112</v>
      </c>
    </row>
    <row r="156" spans="1:6" ht="15" x14ac:dyDescent="0.2">
      <c r="A156" s="154" t="s">
        <v>637</v>
      </c>
      <c r="B156" s="197" t="str">
        <f>IFERROR(INDEX('Annex 1 LV, HV and UMS charges'!$B$14:$B$45,MATCH($A156,'Annex 1 LV, HV and UMS charges'!$A$14:$A$310,0)),INDEX('Annex 4 LDNO charges'!$B$14:$B$203,MATCH($A156,'Annex 4 LDNO charges'!$A$14:$A$203,0)))</f>
        <v>TBC</v>
      </c>
      <c r="C156" s="198">
        <f>IFERROR(INDEX('Annex 1 LV, HV and UMS charges'!$C$14:$C$45,MATCH($A156,'Annex 1 LV, HV and UMS charges'!$A$14:$A$310,0)),INDEX('Annex 4 LDNO charges'!$C$14:$C$203,MATCH($A156,'Annex 4 LDNO charges'!$A$14:$A$203,0)))</f>
        <v>0</v>
      </c>
      <c r="D156" s="240"/>
      <c r="E156" s="240"/>
      <c r="F156" s="239">
        <f t="shared" si="8"/>
        <v>0.26916985784821112</v>
      </c>
    </row>
    <row r="157" spans="1:6" ht="15" x14ac:dyDescent="0.2">
      <c r="A157" s="154" t="s">
        <v>638</v>
      </c>
      <c r="B157" s="197" t="str">
        <f>IFERROR(INDEX('Annex 1 LV, HV and UMS charges'!$B$14:$B$45,MATCH($A157,'Annex 1 LV, HV and UMS charges'!$A$14:$A$310,0)),INDEX('Annex 4 LDNO charges'!$B$14:$B$203,MATCH($A157,'Annex 4 LDNO charges'!$A$14:$A$203,0)))</f>
        <v>TBC</v>
      </c>
      <c r="C157" s="198">
        <f>IFERROR(INDEX('Annex 1 LV, HV and UMS charges'!$C$14:$C$45,MATCH($A157,'Annex 1 LV, HV and UMS charges'!$A$14:$A$310,0)),INDEX('Annex 4 LDNO charges'!$C$14:$C$203,MATCH($A157,'Annex 4 LDNO charges'!$A$14:$A$203,0)))</f>
        <v>0</v>
      </c>
      <c r="D157" s="240"/>
      <c r="E157" s="240"/>
      <c r="F157" s="239">
        <f t="shared" si="8"/>
        <v>0.26916985784821112</v>
      </c>
    </row>
    <row r="158" spans="1:6" ht="15" x14ac:dyDescent="0.2">
      <c r="A158" s="154" t="s">
        <v>639</v>
      </c>
      <c r="B158" s="197" t="str">
        <f>IFERROR(INDEX('Annex 1 LV, HV and UMS charges'!$B$14:$B$45,MATCH($A158,'Annex 1 LV, HV and UMS charges'!$A$14:$A$310,0)),INDEX('Annex 4 LDNO charges'!$B$14:$B$203,MATCH($A158,'Annex 4 LDNO charges'!$A$14:$A$203,0)))</f>
        <v>TBC</v>
      </c>
      <c r="C158" s="198">
        <f>IFERROR(INDEX('Annex 1 LV, HV and UMS charges'!$C$14:$C$45,MATCH($A158,'Annex 1 LV, HV and UMS charges'!$A$14:$A$310,0)),INDEX('Annex 4 LDNO charges'!$C$14:$C$203,MATCH($A158,'Annex 4 LDNO charges'!$A$14:$A$203,0)))</f>
        <v>0</v>
      </c>
      <c r="D158" s="240"/>
      <c r="E158" s="240"/>
      <c r="F158" s="239">
        <f t="shared" si="8"/>
        <v>0.26916985784821112</v>
      </c>
    </row>
    <row r="159" spans="1:6" ht="15" x14ac:dyDescent="0.2">
      <c r="A159" s="154" t="s">
        <v>640</v>
      </c>
      <c r="B159" s="197" t="str">
        <f>IFERROR(INDEX('Annex 1 LV, HV and UMS charges'!$B$14:$B$45,MATCH($A159,'Annex 1 LV, HV and UMS charges'!$A$14:$A$310,0)),INDEX('Annex 4 LDNO charges'!$B$14:$B$203,MATCH($A159,'Annex 4 LDNO charges'!$A$14:$A$203,0)))</f>
        <v>TBC</v>
      </c>
      <c r="C159" s="198">
        <f>IFERROR(INDEX('Annex 1 LV, HV and UMS charges'!$C$14:$C$45,MATCH($A159,'Annex 1 LV, HV and UMS charges'!$A$14:$A$310,0)),INDEX('Annex 4 LDNO charges'!$C$14:$C$203,MATCH($A159,'Annex 4 LDNO charges'!$A$14:$A$203,0)))</f>
        <v>0</v>
      </c>
      <c r="D159" s="240"/>
      <c r="E159" s="240"/>
      <c r="F159" s="239">
        <f t="shared" si="8"/>
        <v>0.26916985784821112</v>
      </c>
    </row>
    <row r="160" spans="1:6" ht="15" x14ac:dyDescent="0.2">
      <c r="A160" s="154" t="s">
        <v>641</v>
      </c>
      <c r="B160" s="197" t="str">
        <f>IFERROR(INDEX('Annex 1 LV, HV and UMS charges'!$B$14:$B$45,MATCH($A160,'Annex 1 LV, HV and UMS charges'!$A$14:$A$310,0)),INDEX('Annex 4 LDNO charges'!$B$14:$B$203,MATCH($A160,'Annex 4 LDNO charges'!$A$14:$A$203,0)))</f>
        <v>TBC</v>
      </c>
      <c r="C160" s="198">
        <f>IFERROR(INDEX('Annex 1 LV, HV and UMS charges'!$C$14:$C$45,MATCH($A160,'Annex 1 LV, HV and UMS charges'!$A$14:$A$310,0)),INDEX('Annex 4 LDNO charges'!$C$14:$C$203,MATCH($A160,'Annex 4 LDNO charges'!$A$14:$A$203,0)))</f>
        <v>0</v>
      </c>
      <c r="D160" s="240"/>
      <c r="E160" s="240"/>
      <c r="F160" s="239">
        <f t="shared" si="8"/>
        <v>0.26916985784821112</v>
      </c>
    </row>
    <row r="161" spans="1:6" ht="15" x14ac:dyDescent="0.2">
      <c r="A161" s="154" t="s">
        <v>642</v>
      </c>
      <c r="B161" s="197" t="str">
        <f>IFERROR(INDEX('Annex 1 LV, HV and UMS charges'!$B$14:$B$45,MATCH($A161,'Annex 1 LV, HV and UMS charges'!$A$14:$A$310,0)),INDEX('Annex 4 LDNO charges'!$B$14:$B$203,MATCH($A161,'Annex 4 LDNO charges'!$A$14:$A$203,0)))</f>
        <v>TBC</v>
      </c>
      <c r="C161" s="198">
        <f>IFERROR(INDEX('Annex 1 LV, HV and UMS charges'!$C$14:$C$45,MATCH($A161,'Annex 1 LV, HV and UMS charges'!$A$14:$A$310,0)),INDEX('Annex 4 LDNO charges'!$C$14:$C$203,MATCH($A161,'Annex 4 LDNO charges'!$A$14:$A$203,0)))</f>
        <v>0</v>
      </c>
      <c r="D161" s="240"/>
      <c r="E161" s="240"/>
      <c r="F161" s="239">
        <f t="shared" si="8"/>
        <v>0.26916985784821112</v>
      </c>
    </row>
    <row r="162" spans="1:6" ht="15" x14ac:dyDescent="0.2">
      <c r="A162" s="154" t="s">
        <v>643</v>
      </c>
      <c r="B162" s="197" t="str">
        <f>IFERROR(INDEX('Annex 1 LV, HV and UMS charges'!$B$14:$B$45,MATCH($A162,'Annex 1 LV, HV and UMS charges'!$A$14:$A$310,0)),INDEX('Annex 4 LDNO charges'!$B$14:$B$203,MATCH($A162,'Annex 4 LDNO charges'!$A$14:$A$203,0)))</f>
        <v>TBC</v>
      </c>
      <c r="C162" s="198">
        <f>IFERROR(INDEX('Annex 1 LV, HV and UMS charges'!$C$14:$C$45,MATCH($A162,'Annex 1 LV, HV and UMS charges'!$A$14:$A$310,0)),INDEX('Annex 4 LDNO charges'!$C$14:$C$203,MATCH($A162,'Annex 4 LDNO charges'!$A$14:$A$203,0)))</f>
        <v>0</v>
      </c>
      <c r="D162" s="240"/>
      <c r="E162" s="240"/>
      <c r="F162" s="239">
        <f t="shared" si="8"/>
        <v>0.26916985784821112</v>
      </c>
    </row>
    <row r="163" spans="1:6" ht="15" x14ac:dyDescent="0.2">
      <c r="A163" s="154" t="s">
        <v>493</v>
      </c>
      <c r="B163" s="197" t="str">
        <f>IFERROR(INDEX('Annex 1 LV, HV and UMS charges'!$B$14:$B$45,MATCH($A163,'Annex 1 LV, HV and UMS charges'!$A$14:$A$310,0)),INDEX('Annex 4 LDNO charges'!$B$14:$B$203,MATCH($A163,'Annex 4 LDNO charges'!$A$14:$A$203,0)))</f>
        <v>TBC</v>
      </c>
      <c r="C163" s="198" t="str">
        <f>IFERROR(INDEX('Annex 1 LV, HV and UMS charges'!$C$14:$C$45,MATCH($A163,'Annex 1 LV, HV and UMS charges'!$A$14:$A$310,0)),INDEX('Annex 4 LDNO charges'!$C$14:$C$203,MATCH($A163,'Annex 4 LDNO charges'!$A$14:$A$203,0)))</f>
        <v>0, 1 or 8</v>
      </c>
      <c r="D163" s="240"/>
      <c r="E163" s="240"/>
      <c r="F163" s="239">
        <f t="shared" si="8"/>
        <v>0</v>
      </c>
    </row>
    <row r="164" spans="1:6" ht="15" x14ac:dyDescent="0.2">
      <c r="A164" s="154" t="s">
        <v>494</v>
      </c>
      <c r="B164" s="197" t="str">
        <f>IFERROR(INDEX('Annex 1 LV, HV and UMS charges'!$B$14:$B$45,MATCH($A164,'Annex 1 LV, HV and UMS charges'!$A$14:$A$310,0)),INDEX('Annex 4 LDNO charges'!$B$14:$B$203,MATCH($A164,'Annex 4 LDNO charges'!$A$14:$A$203,0)))</f>
        <v>TBC</v>
      </c>
      <c r="C164" s="198">
        <f>IFERROR(INDEX('Annex 1 LV, HV and UMS charges'!$C$14:$C$45,MATCH($A164,'Annex 1 LV, HV and UMS charges'!$A$14:$A$310,0)),INDEX('Annex 4 LDNO charges'!$C$14:$C$203,MATCH($A164,'Annex 4 LDNO charges'!$A$14:$A$203,0)))</f>
        <v>0</v>
      </c>
      <c r="D164" s="240"/>
      <c r="E164" s="240"/>
      <c r="F164" s="239">
        <f t="shared" si="8"/>
        <v>0</v>
      </c>
    </row>
    <row r="165" spans="1:6" ht="15" x14ac:dyDescent="0.2">
      <c r="A165" s="154" t="s">
        <v>495</v>
      </c>
      <c r="B165" s="197" t="str">
        <f>IFERROR(INDEX('Annex 1 LV, HV and UMS charges'!$B$14:$B$45,MATCH($A165,'Annex 1 LV, HV and UMS charges'!$A$14:$A$310,0)),INDEX('Annex 4 LDNO charges'!$B$14:$B$203,MATCH($A165,'Annex 4 LDNO charges'!$A$14:$A$203,0)))</f>
        <v>TBC</v>
      </c>
      <c r="C165" s="198">
        <f>IFERROR(INDEX('Annex 1 LV, HV and UMS charges'!$C$14:$C$45,MATCH($A165,'Annex 1 LV, HV and UMS charges'!$A$14:$A$310,0)),INDEX('Annex 4 LDNO charges'!$C$14:$C$203,MATCH($A165,'Annex 4 LDNO charges'!$A$14:$A$203,0)))</f>
        <v>0</v>
      </c>
      <c r="D165" s="240"/>
      <c r="E165" s="240"/>
      <c r="F165" s="239">
        <f t="shared" si="8"/>
        <v>0</v>
      </c>
    </row>
    <row r="166" spans="1:6" ht="15" x14ac:dyDescent="0.2">
      <c r="A166" s="154" t="s">
        <v>496</v>
      </c>
      <c r="B166" s="197" t="str">
        <f>IFERROR(INDEX('Annex 1 LV, HV and UMS charges'!$B$14:$B$45,MATCH($A166,'Annex 1 LV, HV and UMS charges'!$A$14:$A$310,0)),INDEX('Annex 4 LDNO charges'!$B$14:$B$203,MATCH($A166,'Annex 4 LDNO charges'!$A$14:$A$203,0)))</f>
        <v>TBC</v>
      </c>
      <c r="C166" s="198">
        <f>IFERROR(INDEX('Annex 1 LV, HV and UMS charges'!$C$14:$C$45,MATCH($A166,'Annex 1 LV, HV and UMS charges'!$A$14:$A$310,0)),INDEX('Annex 4 LDNO charges'!$C$14:$C$203,MATCH($A166,'Annex 4 LDNO charges'!$A$14:$A$203,0)))</f>
        <v>0</v>
      </c>
      <c r="D166" s="240"/>
      <c r="E166" s="240"/>
      <c r="F166" s="239">
        <f t="shared" si="8"/>
        <v>0</v>
      </c>
    </row>
    <row r="167" spans="1:6" ht="15" x14ac:dyDescent="0.2">
      <c r="A167" s="154" t="s">
        <v>497</v>
      </c>
      <c r="B167" s="197" t="str">
        <f>IFERROR(INDEX('Annex 1 LV, HV and UMS charges'!$B$14:$B$45,MATCH($A167,'Annex 1 LV, HV and UMS charges'!$A$14:$A$310,0)),INDEX('Annex 4 LDNO charges'!$B$14:$B$203,MATCH($A167,'Annex 4 LDNO charges'!$A$14:$A$203,0)))</f>
        <v>TBC</v>
      </c>
      <c r="C167" s="198">
        <f>IFERROR(INDEX('Annex 1 LV, HV and UMS charges'!$C$14:$C$45,MATCH($A167,'Annex 1 LV, HV and UMS charges'!$A$14:$A$310,0)),INDEX('Annex 4 LDNO charges'!$C$14:$C$203,MATCH($A167,'Annex 4 LDNO charges'!$A$14:$A$203,0)))</f>
        <v>0</v>
      </c>
      <c r="D167" s="240"/>
      <c r="E167" s="240"/>
      <c r="F167" s="239">
        <f t="shared" si="8"/>
        <v>0</v>
      </c>
    </row>
    <row r="168" spans="1:6" ht="15" x14ac:dyDescent="0.2">
      <c r="A168" s="154" t="s">
        <v>498</v>
      </c>
      <c r="B168" s="197" t="str">
        <f>IFERROR(INDEX('Annex 1 LV, HV and UMS charges'!$B$14:$B$45,MATCH($A168,'Annex 1 LV, HV and UMS charges'!$A$14:$A$310,0)),INDEX('Annex 4 LDNO charges'!$B$14:$B$203,MATCH($A168,'Annex 4 LDNO charges'!$A$14:$A$203,0)))</f>
        <v>TBC</v>
      </c>
      <c r="C168" s="198">
        <f>IFERROR(INDEX('Annex 1 LV, HV and UMS charges'!$C$14:$C$45,MATCH($A168,'Annex 1 LV, HV and UMS charges'!$A$14:$A$310,0)),INDEX('Annex 4 LDNO charges'!$C$14:$C$203,MATCH($A168,'Annex 4 LDNO charges'!$A$14:$A$203,0)))</f>
        <v>0</v>
      </c>
      <c r="D168" s="240"/>
      <c r="E168" s="240"/>
      <c r="F168" s="239">
        <f t="shared" si="8"/>
        <v>0</v>
      </c>
    </row>
    <row r="169" spans="1:6" ht="15" x14ac:dyDescent="0.2">
      <c r="A169" s="154" t="s">
        <v>600</v>
      </c>
      <c r="B169" s="197" t="str">
        <f>IFERROR(INDEX('Annex 1 LV, HV and UMS charges'!$B$14:$B$45,MATCH($A169,'Annex 1 LV, HV and UMS charges'!$A$14:$A$310,0)),INDEX('Annex 4 LDNO charges'!$B$14:$B$203,MATCH($A169,'Annex 4 LDNO charges'!$A$14:$A$203,0)))</f>
        <v>TBC</v>
      </c>
      <c r="C169" s="198" t="str">
        <f>IFERROR(INDEX('Annex 1 LV, HV and UMS charges'!$C$14:$C$45,MATCH($A169,'Annex 1 LV, HV and UMS charges'!$A$14:$A$310,0)),INDEX('Annex 4 LDNO charges'!$C$14:$C$203,MATCH($A169,'Annex 4 LDNO charges'!$A$14:$A$203,0)))</f>
        <v>1, 2 or 0</v>
      </c>
      <c r="D169" s="239">
        <f>IF(IFERROR(FIND("RELATED MPAN",UPPER($A169)),0)+IFERROR(FIND("GENER",UPPER($A169)),0)+IFERROR(FIND("UNMETERED",UPPER($A169)),0)=0,D$5,0)</f>
        <v>0.10253626670190888</v>
      </c>
      <c r="E169" s="239">
        <f t="shared" ref="E169:E170" si="9">IF(IFERROR(FIND("RELATED MPAN",UPPER($A169)),0)+IFERROR(FIND("GENER",UPPER($A169)),0)+IFERROR(FIND("UNMETERED",UPPER($A169)),0)=0,E$5,0)</f>
        <v>0</v>
      </c>
      <c r="F169" s="239">
        <f t="shared" si="8"/>
        <v>0.26916985784821112</v>
      </c>
    </row>
    <row r="170" spans="1:6" ht="15" x14ac:dyDescent="0.2">
      <c r="A170" s="154" t="s">
        <v>601</v>
      </c>
      <c r="B170" s="197" t="str">
        <f>IFERROR(INDEX('Annex 1 LV, HV and UMS charges'!$B$14:$B$45,MATCH($A170,'Annex 1 LV, HV and UMS charges'!$A$14:$A$310,0)),INDEX('Annex 4 LDNO charges'!$B$14:$B$203,MATCH($A170,'Annex 4 LDNO charges'!$A$14:$A$203,0)))</f>
        <v>TBC</v>
      </c>
      <c r="C170" s="198" t="str">
        <f>IFERROR(INDEX('Annex 1 LV, HV and UMS charges'!$C$14:$C$45,MATCH($A170,'Annex 1 LV, HV and UMS charges'!$A$14:$A$310,0)),INDEX('Annex 4 LDNO charges'!$C$14:$C$203,MATCH($A170,'Annex 4 LDNO charges'!$A$14:$A$203,0)))</f>
        <v>2</v>
      </c>
      <c r="D170" s="239">
        <f>IF(IFERROR(FIND("RELATED MPAN",UPPER($A170)),0)+IFERROR(FIND("GENER",UPPER($A170)),0)+IFERROR(FIND("UNMETERED",UPPER($A170)),0)=0,D$5,0)</f>
        <v>0</v>
      </c>
      <c r="E170" s="239">
        <f t="shared" si="9"/>
        <v>0</v>
      </c>
      <c r="F170" s="239">
        <f t="shared" si="8"/>
        <v>0</v>
      </c>
    </row>
    <row r="171" spans="1:6" ht="15" x14ac:dyDescent="0.2">
      <c r="A171" s="154" t="s">
        <v>602</v>
      </c>
      <c r="B171" s="197" t="str">
        <f>IFERROR(INDEX('Annex 1 LV, HV and UMS charges'!$B$14:$B$45,MATCH($A171,'Annex 1 LV, HV and UMS charges'!$A$14:$A$310,0)),INDEX('Annex 4 LDNO charges'!$B$14:$B$203,MATCH($A171,'Annex 4 LDNO charges'!$A$14:$A$203,0)))</f>
        <v>TBC</v>
      </c>
      <c r="C171" s="198" t="str">
        <f>IFERROR(INDEX('Annex 1 LV, HV and UMS charges'!$C$14:$C$45,MATCH($A171,'Annex 1 LV, HV and UMS charges'!$A$14:$A$310,0)),INDEX('Annex 4 LDNO charges'!$C$14:$C$203,MATCH($A171,'Annex 4 LDNO charges'!$A$14:$A$203,0)))</f>
        <v>3 to 8 or 0</v>
      </c>
      <c r="D171" s="240"/>
      <c r="E171" s="240"/>
      <c r="F171" s="239">
        <f t="shared" si="8"/>
        <v>0.26916985784821112</v>
      </c>
    </row>
    <row r="172" spans="1:6" ht="15" x14ac:dyDescent="0.2">
      <c r="A172" s="154" t="s">
        <v>603</v>
      </c>
      <c r="B172" s="197" t="str">
        <f>IFERROR(INDEX('Annex 1 LV, HV and UMS charges'!$B$14:$B$45,MATCH($A172,'Annex 1 LV, HV and UMS charges'!$A$14:$A$310,0)),INDEX('Annex 4 LDNO charges'!$B$14:$B$203,MATCH($A172,'Annex 4 LDNO charges'!$A$14:$A$203,0)))</f>
        <v>TBC</v>
      </c>
      <c r="C172" s="198" t="str">
        <f>IFERROR(INDEX('Annex 1 LV, HV and UMS charges'!$C$14:$C$45,MATCH($A172,'Annex 1 LV, HV and UMS charges'!$A$14:$A$310,0)),INDEX('Annex 4 LDNO charges'!$C$14:$C$203,MATCH($A172,'Annex 4 LDNO charges'!$A$14:$A$203,0)))</f>
        <v>3 to 8 or 0</v>
      </c>
      <c r="D172" s="240"/>
      <c r="E172" s="240"/>
      <c r="F172" s="239">
        <f t="shared" si="8"/>
        <v>0.26916985784821112</v>
      </c>
    </row>
    <row r="173" spans="1:6" ht="15" x14ac:dyDescent="0.2">
      <c r="A173" s="154" t="s">
        <v>604</v>
      </c>
      <c r="B173" s="197" t="str">
        <f>IFERROR(INDEX('Annex 1 LV, HV and UMS charges'!$B$14:$B$45,MATCH($A173,'Annex 1 LV, HV and UMS charges'!$A$14:$A$310,0)),INDEX('Annex 4 LDNO charges'!$B$14:$B$203,MATCH($A173,'Annex 4 LDNO charges'!$A$14:$A$203,0)))</f>
        <v>TBC</v>
      </c>
      <c r="C173" s="198" t="str">
        <f>IFERROR(INDEX('Annex 1 LV, HV and UMS charges'!$C$14:$C$45,MATCH($A173,'Annex 1 LV, HV and UMS charges'!$A$14:$A$310,0)),INDEX('Annex 4 LDNO charges'!$C$14:$C$203,MATCH($A173,'Annex 4 LDNO charges'!$A$14:$A$203,0)))</f>
        <v>3 to 8 or 0</v>
      </c>
      <c r="D173" s="240"/>
      <c r="E173" s="240"/>
      <c r="F173" s="239">
        <f t="shared" si="8"/>
        <v>0.26916985784821112</v>
      </c>
    </row>
    <row r="174" spans="1:6" ht="15" x14ac:dyDescent="0.2">
      <c r="A174" s="154" t="s">
        <v>605</v>
      </c>
      <c r="B174" s="197" t="str">
        <f>IFERROR(INDEX('Annex 1 LV, HV and UMS charges'!$B$14:$B$45,MATCH($A174,'Annex 1 LV, HV and UMS charges'!$A$14:$A$310,0)),INDEX('Annex 4 LDNO charges'!$B$14:$B$203,MATCH($A174,'Annex 4 LDNO charges'!$A$14:$A$203,0)))</f>
        <v>TBC</v>
      </c>
      <c r="C174" s="198" t="str">
        <f>IFERROR(INDEX('Annex 1 LV, HV and UMS charges'!$C$14:$C$45,MATCH($A174,'Annex 1 LV, HV and UMS charges'!$A$14:$A$310,0)),INDEX('Annex 4 LDNO charges'!$C$14:$C$203,MATCH($A174,'Annex 4 LDNO charges'!$A$14:$A$203,0)))</f>
        <v>3 to 8 or 0</v>
      </c>
      <c r="D174" s="240"/>
      <c r="E174" s="240"/>
      <c r="F174" s="239">
        <f t="shared" si="8"/>
        <v>0.26916985784821112</v>
      </c>
    </row>
    <row r="175" spans="1:6" ht="15" x14ac:dyDescent="0.2">
      <c r="A175" s="154" t="s">
        <v>606</v>
      </c>
      <c r="B175" s="197" t="str">
        <f>IFERROR(INDEX('Annex 1 LV, HV and UMS charges'!$B$14:$B$45,MATCH($A175,'Annex 1 LV, HV and UMS charges'!$A$14:$A$310,0)),INDEX('Annex 4 LDNO charges'!$B$14:$B$203,MATCH($A175,'Annex 4 LDNO charges'!$A$14:$A$203,0)))</f>
        <v>TBC</v>
      </c>
      <c r="C175" s="198" t="str">
        <f>IFERROR(INDEX('Annex 1 LV, HV and UMS charges'!$C$14:$C$45,MATCH($A175,'Annex 1 LV, HV and UMS charges'!$A$14:$A$310,0)),INDEX('Annex 4 LDNO charges'!$C$14:$C$203,MATCH($A175,'Annex 4 LDNO charges'!$A$14:$A$203,0)))</f>
        <v>3 to 8 or 0</v>
      </c>
      <c r="D175" s="240"/>
      <c r="E175" s="240"/>
      <c r="F175" s="239">
        <f t="shared" si="8"/>
        <v>0.26916985784821112</v>
      </c>
    </row>
    <row r="176" spans="1:6" ht="15" x14ac:dyDescent="0.2">
      <c r="A176" s="154" t="s">
        <v>499</v>
      </c>
      <c r="B176" s="197" t="str">
        <f>IFERROR(INDEX('Annex 1 LV, HV and UMS charges'!$B$14:$B$45,MATCH($A176,'Annex 1 LV, HV and UMS charges'!$A$14:$A$310,0)),INDEX('Annex 4 LDNO charges'!$B$14:$B$203,MATCH($A176,'Annex 4 LDNO charges'!$A$14:$A$203,0)))</f>
        <v>TBC</v>
      </c>
      <c r="C176" s="198" t="str">
        <f>IFERROR(INDEX('Annex 1 LV, HV and UMS charges'!$C$14:$C$45,MATCH($A176,'Annex 1 LV, HV and UMS charges'!$A$14:$A$310,0)),INDEX('Annex 4 LDNO charges'!$C$14:$C$203,MATCH($A176,'Annex 4 LDNO charges'!$A$14:$A$203,0)))</f>
        <v>4</v>
      </c>
      <c r="D176" s="240"/>
      <c r="E176" s="240"/>
      <c r="F176" s="239">
        <f t="shared" si="8"/>
        <v>0</v>
      </c>
    </row>
    <row r="177" spans="1:6" ht="15" x14ac:dyDescent="0.2">
      <c r="A177" s="154" t="s">
        <v>607</v>
      </c>
      <c r="B177" s="197" t="str">
        <f>IFERROR(INDEX('Annex 1 LV, HV and UMS charges'!$B$14:$B$45,MATCH($A177,'Annex 1 LV, HV and UMS charges'!$A$14:$A$310,0)),INDEX('Annex 4 LDNO charges'!$B$14:$B$203,MATCH($A177,'Annex 4 LDNO charges'!$A$14:$A$203,0)))</f>
        <v>TBC</v>
      </c>
      <c r="C177" s="198">
        <f>IFERROR(INDEX('Annex 1 LV, HV and UMS charges'!$C$14:$C$45,MATCH($A177,'Annex 1 LV, HV and UMS charges'!$A$14:$A$310,0)),INDEX('Annex 4 LDNO charges'!$C$14:$C$203,MATCH($A177,'Annex 4 LDNO charges'!$A$14:$A$203,0)))</f>
        <v>0</v>
      </c>
      <c r="D177" s="240"/>
      <c r="E177" s="240"/>
      <c r="F177" s="239">
        <f t="shared" si="8"/>
        <v>0.26916985784821112</v>
      </c>
    </row>
    <row r="178" spans="1:6" ht="15" x14ac:dyDescent="0.2">
      <c r="A178" s="154" t="s">
        <v>608</v>
      </c>
      <c r="B178" s="197" t="str">
        <f>IFERROR(INDEX('Annex 1 LV, HV and UMS charges'!$B$14:$B$45,MATCH($A178,'Annex 1 LV, HV and UMS charges'!$A$14:$A$310,0)),INDEX('Annex 4 LDNO charges'!$B$14:$B$203,MATCH($A178,'Annex 4 LDNO charges'!$A$14:$A$203,0)))</f>
        <v>TBC</v>
      </c>
      <c r="C178" s="198">
        <f>IFERROR(INDEX('Annex 1 LV, HV and UMS charges'!$C$14:$C$45,MATCH($A178,'Annex 1 LV, HV and UMS charges'!$A$14:$A$310,0)),INDEX('Annex 4 LDNO charges'!$C$14:$C$203,MATCH($A178,'Annex 4 LDNO charges'!$A$14:$A$203,0)))</f>
        <v>0</v>
      </c>
      <c r="D178" s="240"/>
      <c r="E178" s="240"/>
      <c r="F178" s="239">
        <f t="shared" si="8"/>
        <v>0.26916985784821112</v>
      </c>
    </row>
    <row r="179" spans="1:6" ht="15" x14ac:dyDescent="0.2">
      <c r="A179" s="154" t="s">
        <v>609</v>
      </c>
      <c r="B179" s="197" t="str">
        <f>IFERROR(INDEX('Annex 1 LV, HV and UMS charges'!$B$14:$B$45,MATCH($A179,'Annex 1 LV, HV and UMS charges'!$A$14:$A$310,0)),INDEX('Annex 4 LDNO charges'!$B$14:$B$203,MATCH($A179,'Annex 4 LDNO charges'!$A$14:$A$203,0)))</f>
        <v>TBC</v>
      </c>
      <c r="C179" s="198">
        <f>IFERROR(INDEX('Annex 1 LV, HV and UMS charges'!$C$14:$C$45,MATCH($A179,'Annex 1 LV, HV and UMS charges'!$A$14:$A$310,0)),INDEX('Annex 4 LDNO charges'!$C$14:$C$203,MATCH($A179,'Annex 4 LDNO charges'!$A$14:$A$203,0)))</f>
        <v>0</v>
      </c>
      <c r="D179" s="240"/>
      <c r="E179" s="240"/>
      <c r="F179" s="239">
        <f t="shared" si="8"/>
        <v>0.26916985784821112</v>
      </c>
    </row>
    <row r="180" spans="1:6" ht="15" x14ac:dyDescent="0.2">
      <c r="A180" s="154" t="s">
        <v>610</v>
      </c>
      <c r="B180" s="197" t="str">
        <f>IFERROR(INDEX('Annex 1 LV, HV and UMS charges'!$B$14:$B$45,MATCH($A180,'Annex 1 LV, HV and UMS charges'!$A$14:$A$310,0)),INDEX('Annex 4 LDNO charges'!$B$14:$B$203,MATCH($A180,'Annex 4 LDNO charges'!$A$14:$A$203,0)))</f>
        <v>TBC</v>
      </c>
      <c r="C180" s="198">
        <f>IFERROR(INDEX('Annex 1 LV, HV and UMS charges'!$C$14:$C$45,MATCH($A180,'Annex 1 LV, HV and UMS charges'!$A$14:$A$310,0)),INDEX('Annex 4 LDNO charges'!$C$14:$C$203,MATCH($A180,'Annex 4 LDNO charges'!$A$14:$A$203,0)))</f>
        <v>0</v>
      </c>
      <c r="D180" s="240"/>
      <c r="E180" s="240"/>
      <c r="F180" s="239">
        <f t="shared" si="8"/>
        <v>0.26916985784821112</v>
      </c>
    </row>
    <row r="181" spans="1:6" ht="15" x14ac:dyDescent="0.2">
      <c r="A181" s="154" t="s">
        <v>611</v>
      </c>
      <c r="B181" s="197" t="str">
        <f>IFERROR(INDEX('Annex 1 LV, HV and UMS charges'!$B$14:$B$45,MATCH($A181,'Annex 1 LV, HV and UMS charges'!$A$14:$A$310,0)),INDEX('Annex 4 LDNO charges'!$B$14:$B$203,MATCH($A181,'Annex 4 LDNO charges'!$A$14:$A$203,0)))</f>
        <v>TBC</v>
      </c>
      <c r="C181" s="198">
        <f>IFERROR(INDEX('Annex 1 LV, HV and UMS charges'!$C$14:$C$45,MATCH($A181,'Annex 1 LV, HV and UMS charges'!$A$14:$A$310,0)),INDEX('Annex 4 LDNO charges'!$C$14:$C$203,MATCH($A181,'Annex 4 LDNO charges'!$A$14:$A$203,0)))</f>
        <v>0</v>
      </c>
      <c r="D181" s="240"/>
      <c r="E181" s="240"/>
      <c r="F181" s="239">
        <f t="shared" si="8"/>
        <v>0.26916985784821112</v>
      </c>
    </row>
    <row r="182" spans="1:6" ht="15" x14ac:dyDescent="0.2">
      <c r="A182" s="154" t="s">
        <v>612</v>
      </c>
      <c r="B182" s="197" t="str">
        <f>IFERROR(INDEX('Annex 1 LV, HV and UMS charges'!$B$14:$B$45,MATCH($A182,'Annex 1 LV, HV and UMS charges'!$A$14:$A$310,0)),INDEX('Annex 4 LDNO charges'!$B$14:$B$203,MATCH($A182,'Annex 4 LDNO charges'!$A$14:$A$203,0)))</f>
        <v>TBC</v>
      </c>
      <c r="C182" s="198">
        <f>IFERROR(INDEX('Annex 1 LV, HV and UMS charges'!$C$14:$C$45,MATCH($A182,'Annex 1 LV, HV and UMS charges'!$A$14:$A$310,0)),INDEX('Annex 4 LDNO charges'!$C$14:$C$203,MATCH($A182,'Annex 4 LDNO charges'!$A$14:$A$203,0)))</f>
        <v>0</v>
      </c>
      <c r="D182" s="240"/>
      <c r="E182" s="240"/>
      <c r="F182" s="239">
        <f t="shared" si="8"/>
        <v>0.26916985784821112</v>
      </c>
    </row>
    <row r="183" spans="1:6" ht="15" x14ac:dyDescent="0.2">
      <c r="A183" s="154" t="s">
        <v>613</v>
      </c>
      <c r="B183" s="197" t="str">
        <f>IFERROR(INDEX('Annex 1 LV, HV and UMS charges'!$B$14:$B$45,MATCH($A183,'Annex 1 LV, HV and UMS charges'!$A$14:$A$310,0)),INDEX('Annex 4 LDNO charges'!$B$14:$B$203,MATCH($A183,'Annex 4 LDNO charges'!$A$14:$A$203,0)))</f>
        <v>TBC</v>
      </c>
      <c r="C183" s="198">
        <f>IFERROR(INDEX('Annex 1 LV, HV and UMS charges'!$C$14:$C$45,MATCH($A183,'Annex 1 LV, HV and UMS charges'!$A$14:$A$310,0)),INDEX('Annex 4 LDNO charges'!$C$14:$C$203,MATCH($A183,'Annex 4 LDNO charges'!$A$14:$A$203,0)))</f>
        <v>0</v>
      </c>
      <c r="D183" s="240"/>
      <c r="E183" s="240"/>
      <c r="F183" s="239">
        <f t="shared" si="8"/>
        <v>0.26916985784821112</v>
      </c>
    </row>
    <row r="184" spans="1:6" ht="15" x14ac:dyDescent="0.2">
      <c r="A184" s="154" t="s">
        <v>614</v>
      </c>
      <c r="B184" s="197" t="str">
        <f>IFERROR(INDEX('Annex 1 LV, HV and UMS charges'!$B$14:$B$45,MATCH($A184,'Annex 1 LV, HV and UMS charges'!$A$14:$A$310,0)),INDEX('Annex 4 LDNO charges'!$B$14:$B$203,MATCH($A184,'Annex 4 LDNO charges'!$A$14:$A$203,0)))</f>
        <v>TBC</v>
      </c>
      <c r="C184" s="198">
        <f>IFERROR(INDEX('Annex 1 LV, HV and UMS charges'!$C$14:$C$45,MATCH($A184,'Annex 1 LV, HV and UMS charges'!$A$14:$A$310,0)),INDEX('Annex 4 LDNO charges'!$C$14:$C$203,MATCH($A184,'Annex 4 LDNO charges'!$A$14:$A$203,0)))</f>
        <v>0</v>
      </c>
      <c r="D184" s="240"/>
      <c r="E184" s="240"/>
      <c r="F184" s="239">
        <f t="shared" si="8"/>
        <v>0.26916985784821112</v>
      </c>
    </row>
    <row r="185" spans="1:6" ht="15" x14ac:dyDescent="0.2">
      <c r="A185" s="154" t="s">
        <v>615</v>
      </c>
      <c r="B185" s="197" t="str">
        <f>IFERROR(INDEX('Annex 1 LV, HV and UMS charges'!$B$14:$B$45,MATCH($A185,'Annex 1 LV, HV and UMS charges'!$A$14:$A$310,0)),INDEX('Annex 4 LDNO charges'!$B$14:$B$203,MATCH($A185,'Annex 4 LDNO charges'!$A$14:$A$203,0)))</f>
        <v>TBC</v>
      </c>
      <c r="C185" s="198">
        <f>IFERROR(INDEX('Annex 1 LV, HV and UMS charges'!$C$14:$C$45,MATCH($A185,'Annex 1 LV, HV and UMS charges'!$A$14:$A$310,0)),INDEX('Annex 4 LDNO charges'!$C$14:$C$203,MATCH($A185,'Annex 4 LDNO charges'!$A$14:$A$203,0)))</f>
        <v>0</v>
      </c>
      <c r="D185" s="240"/>
      <c r="E185" s="240"/>
      <c r="F185" s="239">
        <f t="shared" si="8"/>
        <v>0.26916985784821112</v>
      </c>
    </row>
    <row r="186" spans="1:6" ht="15" x14ac:dyDescent="0.2">
      <c r="A186" s="154" t="s">
        <v>616</v>
      </c>
      <c r="B186" s="197" t="str">
        <f>IFERROR(INDEX('Annex 1 LV, HV and UMS charges'!$B$14:$B$45,MATCH($A186,'Annex 1 LV, HV and UMS charges'!$A$14:$A$310,0)),INDEX('Annex 4 LDNO charges'!$B$14:$B$203,MATCH($A186,'Annex 4 LDNO charges'!$A$14:$A$203,0)))</f>
        <v>TBC</v>
      </c>
      <c r="C186" s="198">
        <f>IFERROR(INDEX('Annex 1 LV, HV and UMS charges'!$C$14:$C$45,MATCH($A186,'Annex 1 LV, HV and UMS charges'!$A$14:$A$310,0)),INDEX('Annex 4 LDNO charges'!$C$14:$C$203,MATCH($A186,'Annex 4 LDNO charges'!$A$14:$A$203,0)))</f>
        <v>0</v>
      </c>
      <c r="D186" s="240"/>
      <c r="E186" s="240"/>
      <c r="F186" s="239">
        <f t="shared" si="8"/>
        <v>0.26916985784821112</v>
      </c>
    </row>
    <row r="187" spans="1:6" ht="15" x14ac:dyDescent="0.2">
      <c r="A187" s="154" t="s">
        <v>617</v>
      </c>
      <c r="B187" s="197" t="str">
        <f>IFERROR(INDEX('Annex 1 LV, HV and UMS charges'!$B$14:$B$45,MATCH($A187,'Annex 1 LV, HV and UMS charges'!$A$14:$A$310,0)),INDEX('Annex 4 LDNO charges'!$B$14:$B$203,MATCH($A187,'Annex 4 LDNO charges'!$A$14:$A$203,0)))</f>
        <v>TBC</v>
      </c>
      <c r="C187" s="198">
        <f>IFERROR(INDEX('Annex 1 LV, HV and UMS charges'!$C$14:$C$45,MATCH($A187,'Annex 1 LV, HV and UMS charges'!$A$14:$A$310,0)),INDEX('Annex 4 LDNO charges'!$C$14:$C$203,MATCH($A187,'Annex 4 LDNO charges'!$A$14:$A$203,0)))</f>
        <v>0</v>
      </c>
      <c r="D187" s="240"/>
      <c r="E187" s="240"/>
      <c r="F187" s="239">
        <f t="shared" si="8"/>
        <v>0.26916985784821112</v>
      </c>
    </row>
    <row r="188" spans="1:6" ht="15" x14ac:dyDescent="0.2">
      <c r="A188" s="154" t="s">
        <v>618</v>
      </c>
      <c r="B188" s="197" t="str">
        <f>IFERROR(INDEX('Annex 1 LV, HV and UMS charges'!$B$14:$B$45,MATCH($A188,'Annex 1 LV, HV and UMS charges'!$A$14:$A$310,0)),INDEX('Annex 4 LDNO charges'!$B$14:$B$203,MATCH($A188,'Annex 4 LDNO charges'!$A$14:$A$203,0)))</f>
        <v>TBC</v>
      </c>
      <c r="C188" s="198">
        <f>IFERROR(INDEX('Annex 1 LV, HV and UMS charges'!$C$14:$C$45,MATCH($A188,'Annex 1 LV, HV and UMS charges'!$A$14:$A$310,0)),INDEX('Annex 4 LDNO charges'!$C$14:$C$203,MATCH($A188,'Annex 4 LDNO charges'!$A$14:$A$203,0)))</f>
        <v>0</v>
      </c>
      <c r="D188" s="240"/>
      <c r="E188" s="240"/>
      <c r="F188" s="239">
        <f t="shared" si="8"/>
        <v>0.26916985784821112</v>
      </c>
    </row>
    <row r="189" spans="1:6" ht="15" x14ac:dyDescent="0.2">
      <c r="A189" s="154" t="s">
        <v>619</v>
      </c>
      <c r="B189" s="197" t="str">
        <f>IFERROR(INDEX('Annex 1 LV, HV and UMS charges'!$B$14:$B$45,MATCH($A189,'Annex 1 LV, HV and UMS charges'!$A$14:$A$310,0)),INDEX('Annex 4 LDNO charges'!$B$14:$B$203,MATCH($A189,'Annex 4 LDNO charges'!$A$14:$A$203,0)))</f>
        <v>TBC</v>
      </c>
      <c r="C189" s="198">
        <f>IFERROR(INDEX('Annex 1 LV, HV and UMS charges'!$C$14:$C$45,MATCH($A189,'Annex 1 LV, HV and UMS charges'!$A$14:$A$310,0)),INDEX('Annex 4 LDNO charges'!$C$14:$C$203,MATCH($A189,'Annex 4 LDNO charges'!$A$14:$A$203,0)))</f>
        <v>0</v>
      </c>
      <c r="D189" s="240"/>
      <c r="E189" s="240"/>
      <c r="F189" s="239">
        <f t="shared" si="8"/>
        <v>0.26916985784821112</v>
      </c>
    </row>
    <row r="190" spans="1:6" ht="15" x14ac:dyDescent="0.2">
      <c r="A190" s="154" t="s">
        <v>620</v>
      </c>
      <c r="B190" s="197" t="str">
        <f>IFERROR(INDEX('Annex 1 LV, HV and UMS charges'!$B$14:$B$45,MATCH($A190,'Annex 1 LV, HV and UMS charges'!$A$14:$A$310,0)),INDEX('Annex 4 LDNO charges'!$B$14:$B$203,MATCH($A190,'Annex 4 LDNO charges'!$A$14:$A$203,0)))</f>
        <v>TBC</v>
      </c>
      <c r="C190" s="198">
        <f>IFERROR(INDEX('Annex 1 LV, HV and UMS charges'!$C$14:$C$45,MATCH($A190,'Annex 1 LV, HV and UMS charges'!$A$14:$A$310,0)),INDEX('Annex 4 LDNO charges'!$C$14:$C$203,MATCH($A190,'Annex 4 LDNO charges'!$A$14:$A$203,0)))</f>
        <v>0</v>
      </c>
      <c r="D190" s="240"/>
      <c r="E190" s="240"/>
      <c r="F190" s="239">
        <f t="shared" si="8"/>
        <v>0.26916985784821112</v>
      </c>
    </row>
    <row r="191" spans="1:6" ht="15" x14ac:dyDescent="0.2">
      <c r="A191" s="154" t="s">
        <v>621</v>
      </c>
      <c r="B191" s="197" t="str">
        <f>IFERROR(INDEX('Annex 1 LV, HV and UMS charges'!$B$14:$B$45,MATCH($A191,'Annex 1 LV, HV and UMS charges'!$A$14:$A$310,0)),INDEX('Annex 4 LDNO charges'!$B$14:$B$203,MATCH($A191,'Annex 4 LDNO charges'!$A$14:$A$203,0)))</f>
        <v>TBC</v>
      </c>
      <c r="C191" s="198">
        <f>IFERROR(INDEX('Annex 1 LV, HV and UMS charges'!$C$14:$C$45,MATCH($A191,'Annex 1 LV, HV and UMS charges'!$A$14:$A$310,0)),INDEX('Annex 4 LDNO charges'!$C$14:$C$203,MATCH($A191,'Annex 4 LDNO charges'!$A$14:$A$203,0)))</f>
        <v>0</v>
      </c>
      <c r="D191" s="240"/>
      <c r="E191" s="240"/>
      <c r="F191" s="239">
        <f t="shared" si="8"/>
        <v>0.26916985784821112</v>
      </c>
    </row>
    <row r="192" spans="1:6" ht="15" x14ac:dyDescent="0.2">
      <c r="A192" s="154" t="s">
        <v>500</v>
      </c>
      <c r="B192" s="197" t="str">
        <f>IFERROR(INDEX('Annex 1 LV, HV and UMS charges'!$B$14:$B$45,MATCH($A192,'Annex 1 LV, HV and UMS charges'!$A$14:$A$310,0)),INDEX('Annex 4 LDNO charges'!$B$14:$B$203,MATCH($A192,'Annex 4 LDNO charges'!$A$14:$A$203,0)))</f>
        <v>TBC</v>
      </c>
      <c r="C192" s="198" t="str">
        <f>IFERROR(INDEX('Annex 1 LV, HV and UMS charges'!$C$14:$C$45,MATCH($A192,'Annex 1 LV, HV and UMS charges'!$A$14:$A$310,0)),INDEX('Annex 4 LDNO charges'!$C$14:$C$203,MATCH($A192,'Annex 4 LDNO charges'!$A$14:$A$203,0)))</f>
        <v>0, 1 or 8</v>
      </c>
      <c r="D192" s="240"/>
      <c r="E192" s="240"/>
      <c r="F192" s="239">
        <f t="shared" si="8"/>
        <v>0</v>
      </c>
    </row>
    <row r="193" spans="1:6" ht="15" x14ac:dyDescent="0.2">
      <c r="A193" s="154" t="s">
        <v>501</v>
      </c>
      <c r="B193" s="197" t="str">
        <f>IFERROR(INDEX('Annex 1 LV, HV and UMS charges'!$B$14:$B$45,MATCH($A193,'Annex 1 LV, HV and UMS charges'!$A$14:$A$310,0)),INDEX('Annex 4 LDNO charges'!$B$14:$B$203,MATCH($A193,'Annex 4 LDNO charges'!$A$14:$A$203,0)))</f>
        <v>TBC</v>
      </c>
      <c r="C193" s="198">
        <f>IFERROR(INDEX('Annex 1 LV, HV and UMS charges'!$C$14:$C$45,MATCH($A193,'Annex 1 LV, HV and UMS charges'!$A$14:$A$310,0)),INDEX('Annex 4 LDNO charges'!$C$14:$C$203,MATCH($A193,'Annex 4 LDNO charges'!$A$14:$A$203,0)))</f>
        <v>0</v>
      </c>
      <c r="D193" s="240"/>
      <c r="E193" s="240"/>
      <c r="F193" s="239">
        <f t="shared" si="8"/>
        <v>0</v>
      </c>
    </row>
    <row r="194" spans="1:6" ht="15" x14ac:dyDescent="0.2">
      <c r="A194" s="154" t="s">
        <v>502</v>
      </c>
      <c r="B194" s="197" t="str">
        <f>IFERROR(INDEX('Annex 1 LV, HV and UMS charges'!$B$14:$B$45,MATCH($A194,'Annex 1 LV, HV and UMS charges'!$A$14:$A$310,0)),INDEX('Annex 4 LDNO charges'!$B$14:$B$203,MATCH($A194,'Annex 4 LDNO charges'!$A$14:$A$203,0)))</f>
        <v>TBC</v>
      </c>
      <c r="C194" s="198">
        <f>IFERROR(INDEX('Annex 1 LV, HV and UMS charges'!$C$14:$C$45,MATCH($A194,'Annex 1 LV, HV and UMS charges'!$A$14:$A$310,0)),INDEX('Annex 4 LDNO charges'!$C$14:$C$203,MATCH($A194,'Annex 4 LDNO charges'!$A$14:$A$203,0)))</f>
        <v>0</v>
      </c>
      <c r="D194" s="240"/>
      <c r="E194" s="240"/>
      <c r="F194" s="239">
        <f t="shared" si="8"/>
        <v>0</v>
      </c>
    </row>
    <row r="195" spans="1:6" ht="15" x14ac:dyDescent="0.2">
      <c r="A195" s="154" t="s">
        <v>503</v>
      </c>
      <c r="B195" s="197" t="str">
        <f>IFERROR(INDEX('Annex 1 LV, HV and UMS charges'!$B$14:$B$45,MATCH($A195,'Annex 1 LV, HV and UMS charges'!$A$14:$A$310,0)),INDEX('Annex 4 LDNO charges'!$B$14:$B$203,MATCH($A195,'Annex 4 LDNO charges'!$A$14:$A$203,0)))</f>
        <v>TBC</v>
      </c>
      <c r="C195" s="198">
        <f>IFERROR(INDEX('Annex 1 LV, HV and UMS charges'!$C$14:$C$45,MATCH($A195,'Annex 1 LV, HV and UMS charges'!$A$14:$A$310,0)),INDEX('Annex 4 LDNO charges'!$C$14:$C$203,MATCH($A195,'Annex 4 LDNO charges'!$A$14:$A$203,0)))</f>
        <v>0</v>
      </c>
      <c r="D195" s="240"/>
      <c r="E195" s="240"/>
      <c r="F195" s="239">
        <f t="shared" si="8"/>
        <v>0</v>
      </c>
    </row>
    <row r="196" spans="1:6" ht="15" x14ac:dyDescent="0.2">
      <c r="A196" s="154" t="s">
        <v>504</v>
      </c>
      <c r="B196" s="197" t="str">
        <f>IFERROR(INDEX('Annex 1 LV, HV and UMS charges'!$B$14:$B$45,MATCH($A196,'Annex 1 LV, HV and UMS charges'!$A$14:$A$310,0)),INDEX('Annex 4 LDNO charges'!$B$14:$B$203,MATCH($A196,'Annex 4 LDNO charges'!$A$14:$A$203,0)))</f>
        <v>TBC</v>
      </c>
      <c r="C196" s="198">
        <f>IFERROR(INDEX('Annex 1 LV, HV and UMS charges'!$C$14:$C$45,MATCH($A196,'Annex 1 LV, HV and UMS charges'!$A$14:$A$310,0)),INDEX('Annex 4 LDNO charges'!$C$14:$C$203,MATCH($A196,'Annex 4 LDNO charges'!$A$14:$A$203,0)))</f>
        <v>0</v>
      </c>
      <c r="D196" s="240"/>
      <c r="E196" s="240"/>
      <c r="F196" s="239">
        <f t="shared" si="8"/>
        <v>0</v>
      </c>
    </row>
    <row r="197" spans="1:6" ht="15" x14ac:dyDescent="0.2">
      <c r="A197" s="154" t="s">
        <v>505</v>
      </c>
      <c r="B197" s="197" t="str">
        <f>IFERROR(INDEX('Annex 1 LV, HV and UMS charges'!$B$14:$B$45,MATCH($A197,'Annex 1 LV, HV and UMS charges'!$A$14:$A$310,0)),INDEX('Annex 4 LDNO charges'!$B$14:$B$203,MATCH($A197,'Annex 4 LDNO charges'!$A$14:$A$203,0)))</f>
        <v>TBC</v>
      </c>
      <c r="C197" s="198">
        <f>IFERROR(INDEX('Annex 1 LV, HV and UMS charges'!$C$14:$C$45,MATCH($A197,'Annex 1 LV, HV and UMS charges'!$A$14:$A$310,0)),INDEX('Annex 4 LDNO charges'!$C$14:$C$203,MATCH($A197,'Annex 4 LDNO charges'!$A$14:$A$203,0)))</f>
        <v>0</v>
      </c>
      <c r="D197" s="240"/>
      <c r="E197" s="240"/>
      <c r="F197" s="239">
        <f t="shared" si="8"/>
        <v>0</v>
      </c>
    </row>
    <row r="198" spans="1:6" ht="15" x14ac:dyDescent="0.2">
      <c r="A198" s="154" t="s">
        <v>578</v>
      </c>
      <c r="B198" s="197" t="str">
        <f>IFERROR(INDEX('Annex 1 LV, HV and UMS charges'!$B$14:$B$45,MATCH($A198,'Annex 1 LV, HV and UMS charges'!$A$14:$A$310,0)),INDEX('Annex 4 LDNO charges'!$B$14:$B$203,MATCH($A198,'Annex 4 LDNO charges'!$A$14:$A$203,0)))</f>
        <v>TBC</v>
      </c>
      <c r="C198" s="198" t="str">
        <f>IFERROR(INDEX('Annex 1 LV, HV and UMS charges'!$C$14:$C$45,MATCH($A198,'Annex 1 LV, HV and UMS charges'!$A$14:$A$310,0)),INDEX('Annex 4 LDNO charges'!$C$14:$C$203,MATCH($A198,'Annex 4 LDNO charges'!$A$14:$A$203,0)))</f>
        <v>1, 2 or 0</v>
      </c>
      <c r="D198" s="239">
        <f>IF(IFERROR(FIND("RELATED MPAN",UPPER($A198)),0)+IFERROR(FIND("GENER",UPPER($A198)),0)+IFERROR(FIND("UNMETERED",UPPER($A198)),0)=0,D$5,0)</f>
        <v>0.10253626670190888</v>
      </c>
      <c r="E198" s="239">
        <f t="shared" ref="E198:E199" si="10">IF(IFERROR(FIND("RELATED MPAN",UPPER($A198)),0)+IFERROR(FIND("GENER",UPPER($A198)),0)+IFERROR(FIND("UNMETERED",UPPER($A198)),0)=0,E$5,0)</f>
        <v>0</v>
      </c>
      <c r="F198" s="239">
        <f t="shared" si="8"/>
        <v>0.26916985784821112</v>
      </c>
    </row>
    <row r="199" spans="1:6" ht="15" x14ac:dyDescent="0.2">
      <c r="A199" s="154" t="s">
        <v>579</v>
      </c>
      <c r="B199" s="197" t="str">
        <f>IFERROR(INDEX('Annex 1 LV, HV and UMS charges'!$B$14:$B$45,MATCH($A199,'Annex 1 LV, HV and UMS charges'!$A$14:$A$310,0)),INDEX('Annex 4 LDNO charges'!$B$14:$B$203,MATCH($A199,'Annex 4 LDNO charges'!$A$14:$A$203,0)))</f>
        <v>TBC</v>
      </c>
      <c r="C199" s="198" t="str">
        <f>IFERROR(INDEX('Annex 1 LV, HV and UMS charges'!$C$14:$C$45,MATCH($A199,'Annex 1 LV, HV and UMS charges'!$A$14:$A$310,0)),INDEX('Annex 4 LDNO charges'!$C$14:$C$203,MATCH($A199,'Annex 4 LDNO charges'!$A$14:$A$203,0)))</f>
        <v>2</v>
      </c>
      <c r="D199" s="239">
        <f>IF(IFERROR(FIND("RELATED MPAN",UPPER($A199)),0)+IFERROR(FIND("GENER",UPPER($A199)),0)+IFERROR(FIND("UNMETERED",UPPER($A199)),0)=0,D$5,0)</f>
        <v>0</v>
      </c>
      <c r="E199" s="239">
        <f t="shared" si="10"/>
        <v>0</v>
      </c>
      <c r="F199" s="239">
        <f t="shared" si="8"/>
        <v>0</v>
      </c>
    </row>
    <row r="200" spans="1:6" ht="15" x14ac:dyDescent="0.2">
      <c r="A200" s="154" t="s">
        <v>580</v>
      </c>
      <c r="B200" s="197" t="str">
        <f>IFERROR(INDEX('Annex 1 LV, HV and UMS charges'!$B$14:$B$45,MATCH($A200,'Annex 1 LV, HV and UMS charges'!$A$14:$A$310,0)),INDEX('Annex 4 LDNO charges'!$B$14:$B$203,MATCH($A200,'Annex 4 LDNO charges'!$A$14:$A$203,0)))</f>
        <v>TBC</v>
      </c>
      <c r="C200" s="198" t="str">
        <f>IFERROR(INDEX('Annex 1 LV, HV and UMS charges'!$C$14:$C$45,MATCH($A200,'Annex 1 LV, HV and UMS charges'!$A$14:$A$310,0)),INDEX('Annex 4 LDNO charges'!$C$14:$C$203,MATCH($A200,'Annex 4 LDNO charges'!$A$14:$A$203,0)))</f>
        <v>3 to 8 or 0</v>
      </c>
      <c r="D200" s="240"/>
      <c r="E200" s="240"/>
      <c r="F200" s="239">
        <f t="shared" si="8"/>
        <v>0.26916985784821112</v>
      </c>
    </row>
    <row r="201" spans="1:6" ht="15" x14ac:dyDescent="0.2">
      <c r="A201" s="154" t="s">
        <v>581</v>
      </c>
      <c r="B201" s="197" t="str">
        <f>IFERROR(INDEX('Annex 1 LV, HV and UMS charges'!$B$14:$B$45,MATCH($A201,'Annex 1 LV, HV and UMS charges'!$A$14:$A$310,0)),INDEX('Annex 4 LDNO charges'!$B$14:$B$203,MATCH($A201,'Annex 4 LDNO charges'!$A$14:$A$203,0)))</f>
        <v>TBC</v>
      </c>
      <c r="C201" s="198" t="str">
        <f>IFERROR(INDEX('Annex 1 LV, HV and UMS charges'!$C$14:$C$45,MATCH($A201,'Annex 1 LV, HV and UMS charges'!$A$14:$A$310,0)),INDEX('Annex 4 LDNO charges'!$C$14:$C$203,MATCH($A201,'Annex 4 LDNO charges'!$A$14:$A$203,0)))</f>
        <v>3 to 8 or 0</v>
      </c>
      <c r="D201" s="240"/>
      <c r="E201" s="240"/>
      <c r="F201" s="239">
        <f t="shared" si="8"/>
        <v>0.26916985784821112</v>
      </c>
    </row>
    <row r="202" spans="1:6" ht="15" x14ac:dyDescent="0.2">
      <c r="A202" s="154" t="s">
        <v>582</v>
      </c>
      <c r="B202" s="197" t="str">
        <f>IFERROR(INDEX('Annex 1 LV, HV and UMS charges'!$B$14:$B$45,MATCH($A202,'Annex 1 LV, HV and UMS charges'!$A$14:$A$310,0)),INDEX('Annex 4 LDNO charges'!$B$14:$B$203,MATCH($A202,'Annex 4 LDNO charges'!$A$14:$A$203,0)))</f>
        <v>TBC</v>
      </c>
      <c r="C202" s="198" t="str">
        <f>IFERROR(INDEX('Annex 1 LV, HV and UMS charges'!$C$14:$C$45,MATCH($A202,'Annex 1 LV, HV and UMS charges'!$A$14:$A$310,0)),INDEX('Annex 4 LDNO charges'!$C$14:$C$203,MATCH($A202,'Annex 4 LDNO charges'!$A$14:$A$203,0)))</f>
        <v>3 to 8 or 0</v>
      </c>
      <c r="D202" s="240"/>
      <c r="E202" s="240"/>
      <c r="F202" s="239">
        <f t="shared" si="8"/>
        <v>0.26916985784821112</v>
      </c>
    </row>
    <row r="203" spans="1:6" ht="15" x14ac:dyDescent="0.2">
      <c r="A203" s="154" t="s">
        <v>583</v>
      </c>
      <c r="B203" s="197" t="str">
        <f>IFERROR(INDEX('Annex 1 LV, HV and UMS charges'!$B$14:$B$45,MATCH($A203,'Annex 1 LV, HV and UMS charges'!$A$14:$A$310,0)),INDEX('Annex 4 LDNO charges'!$B$14:$B$203,MATCH($A203,'Annex 4 LDNO charges'!$A$14:$A$203,0)))</f>
        <v>TBC</v>
      </c>
      <c r="C203" s="198" t="str">
        <f>IFERROR(INDEX('Annex 1 LV, HV and UMS charges'!$C$14:$C$45,MATCH($A203,'Annex 1 LV, HV and UMS charges'!$A$14:$A$310,0)),INDEX('Annex 4 LDNO charges'!$C$14:$C$203,MATCH($A203,'Annex 4 LDNO charges'!$A$14:$A$203,0)))</f>
        <v>3 to 8 or 0</v>
      </c>
      <c r="D203" s="240"/>
      <c r="E203" s="240"/>
      <c r="F203" s="239">
        <f t="shared" si="8"/>
        <v>0.26916985784821112</v>
      </c>
    </row>
    <row r="204" spans="1:6" ht="15" x14ac:dyDescent="0.2">
      <c r="A204" s="154" t="s">
        <v>584</v>
      </c>
      <c r="B204" s="197" t="str">
        <f>IFERROR(INDEX('Annex 1 LV, HV and UMS charges'!$B$14:$B$45,MATCH($A204,'Annex 1 LV, HV and UMS charges'!$A$14:$A$310,0)),INDEX('Annex 4 LDNO charges'!$B$14:$B$203,MATCH($A204,'Annex 4 LDNO charges'!$A$14:$A$203,0)))</f>
        <v>TBC</v>
      </c>
      <c r="C204" s="198" t="str">
        <f>IFERROR(INDEX('Annex 1 LV, HV and UMS charges'!$C$14:$C$45,MATCH($A204,'Annex 1 LV, HV and UMS charges'!$A$14:$A$310,0)),INDEX('Annex 4 LDNO charges'!$C$14:$C$203,MATCH($A204,'Annex 4 LDNO charges'!$A$14:$A$203,0)))</f>
        <v>3 to 8 or 0</v>
      </c>
      <c r="D204" s="240"/>
      <c r="E204" s="240"/>
      <c r="F204" s="239">
        <f t="shared" si="8"/>
        <v>0.26916985784821112</v>
      </c>
    </row>
    <row r="205" spans="1:6" ht="15" x14ac:dyDescent="0.2">
      <c r="A205" s="154" t="s">
        <v>506</v>
      </c>
      <c r="B205" s="197" t="str">
        <f>IFERROR(INDEX('Annex 1 LV, HV and UMS charges'!$B$14:$B$45,MATCH($A205,'Annex 1 LV, HV and UMS charges'!$A$14:$A$310,0)),INDEX('Annex 4 LDNO charges'!$B$14:$B$203,MATCH($A205,'Annex 4 LDNO charges'!$A$14:$A$203,0)))</f>
        <v>TBC</v>
      </c>
      <c r="C205" s="198" t="str">
        <f>IFERROR(INDEX('Annex 1 LV, HV and UMS charges'!$C$14:$C$45,MATCH($A205,'Annex 1 LV, HV and UMS charges'!$A$14:$A$310,0)),INDEX('Annex 4 LDNO charges'!$C$14:$C$203,MATCH($A205,'Annex 4 LDNO charges'!$A$14:$A$203,0)))</f>
        <v>4</v>
      </c>
      <c r="D205" s="240"/>
      <c r="E205" s="240"/>
      <c r="F205" s="239">
        <f t="shared" si="8"/>
        <v>0</v>
      </c>
    </row>
    <row r="206" spans="1:6" ht="15" x14ac:dyDescent="0.2">
      <c r="A206" s="154" t="s">
        <v>585</v>
      </c>
      <c r="B206" s="197" t="str">
        <f>IFERROR(INDEX('Annex 1 LV, HV and UMS charges'!$B$14:$B$45,MATCH($A206,'Annex 1 LV, HV and UMS charges'!$A$14:$A$310,0)),INDEX('Annex 4 LDNO charges'!$B$14:$B$203,MATCH($A206,'Annex 4 LDNO charges'!$A$14:$A$203,0)))</f>
        <v>TBC</v>
      </c>
      <c r="C206" s="198">
        <f>IFERROR(INDEX('Annex 1 LV, HV and UMS charges'!$C$14:$C$45,MATCH($A206,'Annex 1 LV, HV and UMS charges'!$A$14:$A$310,0)),INDEX('Annex 4 LDNO charges'!$C$14:$C$203,MATCH($A206,'Annex 4 LDNO charges'!$A$14:$A$203,0)))</f>
        <v>0</v>
      </c>
      <c r="D206" s="240"/>
      <c r="E206" s="240"/>
      <c r="F206" s="239">
        <f t="shared" si="8"/>
        <v>0.26916985784821112</v>
      </c>
    </row>
    <row r="207" spans="1:6" ht="15" x14ac:dyDescent="0.2">
      <c r="A207" s="154" t="s">
        <v>586</v>
      </c>
      <c r="B207" s="197" t="str">
        <f>IFERROR(INDEX('Annex 1 LV, HV and UMS charges'!$B$14:$B$45,MATCH($A207,'Annex 1 LV, HV and UMS charges'!$A$14:$A$310,0)),INDEX('Annex 4 LDNO charges'!$B$14:$B$203,MATCH($A207,'Annex 4 LDNO charges'!$A$14:$A$203,0)))</f>
        <v>TBC</v>
      </c>
      <c r="C207" s="198">
        <f>IFERROR(INDEX('Annex 1 LV, HV and UMS charges'!$C$14:$C$45,MATCH($A207,'Annex 1 LV, HV and UMS charges'!$A$14:$A$310,0)),INDEX('Annex 4 LDNO charges'!$C$14:$C$203,MATCH($A207,'Annex 4 LDNO charges'!$A$14:$A$203,0)))</f>
        <v>0</v>
      </c>
      <c r="D207" s="240"/>
      <c r="E207" s="240"/>
      <c r="F207" s="239">
        <f t="shared" si="8"/>
        <v>0.26916985784821112</v>
      </c>
    </row>
    <row r="208" spans="1:6" ht="15" x14ac:dyDescent="0.2">
      <c r="A208" s="154" t="s">
        <v>587</v>
      </c>
      <c r="B208" s="197" t="str">
        <f>IFERROR(INDEX('Annex 1 LV, HV and UMS charges'!$B$14:$B$45,MATCH($A208,'Annex 1 LV, HV and UMS charges'!$A$14:$A$310,0)),INDEX('Annex 4 LDNO charges'!$B$14:$B$203,MATCH($A208,'Annex 4 LDNO charges'!$A$14:$A$203,0)))</f>
        <v>TBC</v>
      </c>
      <c r="C208" s="198">
        <f>IFERROR(INDEX('Annex 1 LV, HV and UMS charges'!$C$14:$C$45,MATCH($A208,'Annex 1 LV, HV and UMS charges'!$A$14:$A$310,0)),INDEX('Annex 4 LDNO charges'!$C$14:$C$203,MATCH($A208,'Annex 4 LDNO charges'!$A$14:$A$203,0)))</f>
        <v>0</v>
      </c>
      <c r="D208" s="240"/>
      <c r="E208" s="240"/>
      <c r="F208" s="239">
        <f t="shared" si="8"/>
        <v>0.26916985784821112</v>
      </c>
    </row>
    <row r="209" spans="1:6" ht="15" x14ac:dyDescent="0.2">
      <c r="A209" s="154" t="s">
        <v>588</v>
      </c>
      <c r="B209" s="197" t="str">
        <f>IFERROR(INDEX('Annex 1 LV, HV and UMS charges'!$B$14:$B$45,MATCH($A209,'Annex 1 LV, HV and UMS charges'!$A$14:$A$310,0)),INDEX('Annex 4 LDNO charges'!$B$14:$B$203,MATCH($A209,'Annex 4 LDNO charges'!$A$14:$A$203,0)))</f>
        <v>TBC</v>
      </c>
      <c r="C209" s="198">
        <f>IFERROR(INDEX('Annex 1 LV, HV and UMS charges'!$C$14:$C$45,MATCH($A209,'Annex 1 LV, HV and UMS charges'!$A$14:$A$310,0)),INDEX('Annex 4 LDNO charges'!$C$14:$C$203,MATCH($A209,'Annex 4 LDNO charges'!$A$14:$A$203,0)))</f>
        <v>0</v>
      </c>
      <c r="D209" s="240"/>
      <c r="E209" s="240"/>
      <c r="F209" s="239">
        <f t="shared" si="8"/>
        <v>0.26916985784821112</v>
      </c>
    </row>
    <row r="210" spans="1:6" ht="15" x14ac:dyDescent="0.2">
      <c r="A210" s="154" t="s">
        <v>589</v>
      </c>
      <c r="B210" s="197" t="str">
        <f>IFERROR(INDEX('Annex 1 LV, HV and UMS charges'!$B$14:$B$45,MATCH($A210,'Annex 1 LV, HV and UMS charges'!$A$14:$A$310,0)),INDEX('Annex 4 LDNO charges'!$B$14:$B$203,MATCH($A210,'Annex 4 LDNO charges'!$A$14:$A$203,0)))</f>
        <v>TBC</v>
      </c>
      <c r="C210" s="198">
        <f>IFERROR(INDEX('Annex 1 LV, HV and UMS charges'!$C$14:$C$45,MATCH($A210,'Annex 1 LV, HV and UMS charges'!$A$14:$A$310,0)),INDEX('Annex 4 LDNO charges'!$C$14:$C$203,MATCH($A210,'Annex 4 LDNO charges'!$A$14:$A$203,0)))</f>
        <v>0</v>
      </c>
      <c r="D210" s="240"/>
      <c r="E210" s="240"/>
      <c r="F210" s="239">
        <f t="shared" si="8"/>
        <v>0.26916985784821112</v>
      </c>
    </row>
    <row r="211" spans="1:6" ht="15" x14ac:dyDescent="0.2">
      <c r="A211" s="154" t="s">
        <v>590</v>
      </c>
      <c r="B211" s="197" t="str">
        <f>IFERROR(INDEX('Annex 1 LV, HV and UMS charges'!$B$14:$B$45,MATCH($A211,'Annex 1 LV, HV and UMS charges'!$A$14:$A$310,0)),INDEX('Annex 4 LDNO charges'!$B$14:$B$203,MATCH($A211,'Annex 4 LDNO charges'!$A$14:$A$203,0)))</f>
        <v>TBC</v>
      </c>
      <c r="C211" s="198">
        <f>IFERROR(INDEX('Annex 1 LV, HV and UMS charges'!$C$14:$C$45,MATCH($A211,'Annex 1 LV, HV and UMS charges'!$A$14:$A$310,0)),INDEX('Annex 4 LDNO charges'!$C$14:$C$203,MATCH($A211,'Annex 4 LDNO charges'!$A$14:$A$203,0)))</f>
        <v>0</v>
      </c>
      <c r="D211" s="240"/>
      <c r="E211" s="240"/>
      <c r="F211" s="239">
        <f t="shared" si="8"/>
        <v>0.26916985784821112</v>
      </c>
    </row>
    <row r="212" spans="1:6" ht="15" x14ac:dyDescent="0.2">
      <c r="A212" s="154" t="s">
        <v>591</v>
      </c>
      <c r="B212" s="197" t="str">
        <f>IFERROR(INDEX('Annex 1 LV, HV and UMS charges'!$B$14:$B$45,MATCH($A212,'Annex 1 LV, HV and UMS charges'!$A$14:$A$310,0)),INDEX('Annex 4 LDNO charges'!$B$14:$B$203,MATCH($A212,'Annex 4 LDNO charges'!$A$14:$A$203,0)))</f>
        <v>TBC</v>
      </c>
      <c r="C212" s="198">
        <f>IFERROR(INDEX('Annex 1 LV, HV and UMS charges'!$C$14:$C$45,MATCH($A212,'Annex 1 LV, HV and UMS charges'!$A$14:$A$310,0)),INDEX('Annex 4 LDNO charges'!$C$14:$C$203,MATCH($A212,'Annex 4 LDNO charges'!$A$14:$A$203,0)))</f>
        <v>0</v>
      </c>
      <c r="D212" s="240"/>
      <c r="E212" s="240"/>
      <c r="F212" s="239">
        <f t="shared" si="8"/>
        <v>0.26916985784821112</v>
      </c>
    </row>
    <row r="213" spans="1:6" ht="15" x14ac:dyDescent="0.2">
      <c r="A213" s="154" t="s">
        <v>592</v>
      </c>
      <c r="B213" s="197" t="str">
        <f>IFERROR(INDEX('Annex 1 LV, HV and UMS charges'!$B$14:$B$45,MATCH($A213,'Annex 1 LV, HV and UMS charges'!$A$14:$A$310,0)),INDEX('Annex 4 LDNO charges'!$B$14:$B$203,MATCH($A213,'Annex 4 LDNO charges'!$A$14:$A$203,0)))</f>
        <v>TBC</v>
      </c>
      <c r="C213" s="198">
        <f>IFERROR(INDEX('Annex 1 LV, HV and UMS charges'!$C$14:$C$45,MATCH($A213,'Annex 1 LV, HV and UMS charges'!$A$14:$A$310,0)),INDEX('Annex 4 LDNO charges'!$C$14:$C$203,MATCH($A213,'Annex 4 LDNO charges'!$A$14:$A$203,0)))</f>
        <v>0</v>
      </c>
      <c r="D213" s="240"/>
      <c r="E213" s="240"/>
      <c r="F213" s="239">
        <f t="shared" si="8"/>
        <v>0.26916985784821112</v>
      </c>
    </row>
    <row r="214" spans="1:6" ht="15" x14ac:dyDescent="0.2">
      <c r="A214" s="154" t="s">
        <v>593</v>
      </c>
      <c r="B214" s="197" t="str">
        <f>IFERROR(INDEX('Annex 1 LV, HV and UMS charges'!$B$14:$B$45,MATCH($A214,'Annex 1 LV, HV and UMS charges'!$A$14:$A$310,0)),INDEX('Annex 4 LDNO charges'!$B$14:$B$203,MATCH($A214,'Annex 4 LDNO charges'!$A$14:$A$203,0)))</f>
        <v>TBC</v>
      </c>
      <c r="C214" s="198">
        <f>IFERROR(INDEX('Annex 1 LV, HV and UMS charges'!$C$14:$C$45,MATCH($A214,'Annex 1 LV, HV and UMS charges'!$A$14:$A$310,0)),INDEX('Annex 4 LDNO charges'!$C$14:$C$203,MATCH($A214,'Annex 4 LDNO charges'!$A$14:$A$203,0)))</f>
        <v>0</v>
      </c>
      <c r="D214" s="240"/>
      <c r="E214" s="240"/>
      <c r="F214" s="239">
        <f t="shared" ref="F214:F226" si="11">IF(IFERROR(FIND("RELATED MPAN",UPPER($A214)),0)+IFERROR(FIND("GENER",UPPER($A214)),0)+IFERROR(FIND("UNMETERED",UPPER($A214)),0)=0,F$5,0)</f>
        <v>0.26916985784821112</v>
      </c>
    </row>
    <row r="215" spans="1:6" ht="15" x14ac:dyDescent="0.2">
      <c r="A215" s="154" t="s">
        <v>594</v>
      </c>
      <c r="B215" s="197" t="str">
        <f>IFERROR(INDEX('Annex 1 LV, HV and UMS charges'!$B$14:$B$45,MATCH($A215,'Annex 1 LV, HV and UMS charges'!$A$14:$A$310,0)),INDEX('Annex 4 LDNO charges'!$B$14:$B$203,MATCH($A215,'Annex 4 LDNO charges'!$A$14:$A$203,0)))</f>
        <v>TBC</v>
      </c>
      <c r="C215" s="198">
        <f>IFERROR(INDEX('Annex 1 LV, HV and UMS charges'!$C$14:$C$45,MATCH($A215,'Annex 1 LV, HV and UMS charges'!$A$14:$A$310,0)),INDEX('Annex 4 LDNO charges'!$C$14:$C$203,MATCH($A215,'Annex 4 LDNO charges'!$A$14:$A$203,0)))</f>
        <v>0</v>
      </c>
      <c r="D215" s="240"/>
      <c r="E215" s="240"/>
      <c r="F215" s="239">
        <f t="shared" si="11"/>
        <v>0.26916985784821112</v>
      </c>
    </row>
    <row r="216" spans="1:6" ht="15" x14ac:dyDescent="0.2">
      <c r="A216" s="154" t="s">
        <v>595</v>
      </c>
      <c r="B216" s="197" t="str">
        <f>IFERROR(INDEX('Annex 1 LV, HV and UMS charges'!$B$14:$B$45,MATCH($A216,'Annex 1 LV, HV and UMS charges'!$A$14:$A$310,0)),INDEX('Annex 4 LDNO charges'!$B$14:$B$203,MATCH($A216,'Annex 4 LDNO charges'!$A$14:$A$203,0)))</f>
        <v>TBC</v>
      </c>
      <c r="C216" s="198">
        <f>IFERROR(INDEX('Annex 1 LV, HV and UMS charges'!$C$14:$C$45,MATCH($A216,'Annex 1 LV, HV and UMS charges'!$A$14:$A$310,0)),INDEX('Annex 4 LDNO charges'!$C$14:$C$203,MATCH($A216,'Annex 4 LDNO charges'!$A$14:$A$203,0)))</f>
        <v>0</v>
      </c>
      <c r="D216" s="240"/>
      <c r="E216" s="240"/>
      <c r="F216" s="239">
        <f t="shared" si="11"/>
        <v>0.26916985784821112</v>
      </c>
    </row>
    <row r="217" spans="1:6" ht="15" x14ac:dyDescent="0.2">
      <c r="A217" s="154" t="s">
        <v>596</v>
      </c>
      <c r="B217" s="197" t="str">
        <f>IFERROR(INDEX('Annex 1 LV, HV and UMS charges'!$B$14:$B$45,MATCH($A217,'Annex 1 LV, HV and UMS charges'!$A$14:$A$310,0)),INDEX('Annex 4 LDNO charges'!$B$14:$B$203,MATCH($A217,'Annex 4 LDNO charges'!$A$14:$A$203,0)))</f>
        <v>TBC</v>
      </c>
      <c r="C217" s="198">
        <f>IFERROR(INDEX('Annex 1 LV, HV and UMS charges'!$C$14:$C$45,MATCH($A217,'Annex 1 LV, HV and UMS charges'!$A$14:$A$310,0)),INDEX('Annex 4 LDNO charges'!$C$14:$C$203,MATCH($A217,'Annex 4 LDNO charges'!$A$14:$A$203,0)))</f>
        <v>0</v>
      </c>
      <c r="D217" s="240"/>
      <c r="E217" s="240"/>
      <c r="F217" s="239">
        <f t="shared" si="11"/>
        <v>0.26916985784821112</v>
      </c>
    </row>
    <row r="218" spans="1:6" ht="15" x14ac:dyDescent="0.2">
      <c r="A218" s="154" t="s">
        <v>597</v>
      </c>
      <c r="B218" s="197" t="str">
        <f>IFERROR(INDEX('Annex 1 LV, HV and UMS charges'!$B$14:$B$45,MATCH($A218,'Annex 1 LV, HV and UMS charges'!$A$14:$A$310,0)),INDEX('Annex 4 LDNO charges'!$B$14:$B$203,MATCH($A218,'Annex 4 LDNO charges'!$A$14:$A$203,0)))</f>
        <v>TBC</v>
      </c>
      <c r="C218" s="198">
        <f>IFERROR(INDEX('Annex 1 LV, HV and UMS charges'!$C$14:$C$45,MATCH($A218,'Annex 1 LV, HV and UMS charges'!$A$14:$A$310,0)),INDEX('Annex 4 LDNO charges'!$C$14:$C$203,MATCH($A218,'Annex 4 LDNO charges'!$A$14:$A$203,0)))</f>
        <v>0</v>
      </c>
      <c r="D218" s="240"/>
      <c r="E218" s="240"/>
      <c r="F218" s="239">
        <f t="shared" si="11"/>
        <v>0.26916985784821112</v>
      </c>
    </row>
    <row r="219" spans="1:6" ht="15" x14ac:dyDescent="0.2">
      <c r="A219" s="154" t="s">
        <v>598</v>
      </c>
      <c r="B219" s="197" t="str">
        <f>IFERROR(INDEX('Annex 1 LV, HV and UMS charges'!$B$14:$B$45,MATCH($A219,'Annex 1 LV, HV and UMS charges'!$A$14:$A$310,0)),INDEX('Annex 4 LDNO charges'!$B$14:$B$203,MATCH($A219,'Annex 4 LDNO charges'!$A$14:$A$203,0)))</f>
        <v>TBC</v>
      </c>
      <c r="C219" s="198">
        <f>IFERROR(INDEX('Annex 1 LV, HV and UMS charges'!$C$14:$C$45,MATCH($A219,'Annex 1 LV, HV and UMS charges'!$A$14:$A$310,0)),INDEX('Annex 4 LDNO charges'!$C$14:$C$203,MATCH($A219,'Annex 4 LDNO charges'!$A$14:$A$203,0)))</f>
        <v>0</v>
      </c>
      <c r="D219" s="240"/>
      <c r="E219" s="240"/>
      <c r="F219" s="239">
        <f t="shared" si="11"/>
        <v>0.26916985784821112</v>
      </c>
    </row>
    <row r="220" spans="1:6" ht="15" x14ac:dyDescent="0.2">
      <c r="A220" s="154" t="s">
        <v>599</v>
      </c>
      <c r="B220" s="197" t="str">
        <f>IFERROR(INDEX('Annex 1 LV, HV and UMS charges'!$B$14:$B$45,MATCH($A220,'Annex 1 LV, HV and UMS charges'!$A$14:$A$310,0)),INDEX('Annex 4 LDNO charges'!$B$14:$B$203,MATCH($A220,'Annex 4 LDNO charges'!$A$14:$A$203,0)))</f>
        <v>TBC</v>
      </c>
      <c r="C220" s="198">
        <f>IFERROR(INDEX('Annex 1 LV, HV and UMS charges'!$C$14:$C$45,MATCH($A220,'Annex 1 LV, HV and UMS charges'!$A$14:$A$310,0)),INDEX('Annex 4 LDNO charges'!$C$14:$C$203,MATCH($A220,'Annex 4 LDNO charges'!$A$14:$A$203,0)))</f>
        <v>0</v>
      </c>
      <c r="D220" s="240"/>
      <c r="E220" s="240"/>
      <c r="F220" s="239">
        <f t="shared" si="11"/>
        <v>0.26916985784821112</v>
      </c>
    </row>
    <row r="221" spans="1:6" ht="15" x14ac:dyDescent="0.2">
      <c r="A221" s="154" t="s">
        <v>507</v>
      </c>
      <c r="B221" s="197" t="str">
        <f>IFERROR(INDEX('Annex 1 LV, HV and UMS charges'!$B$14:$B$45,MATCH($A221,'Annex 1 LV, HV and UMS charges'!$A$14:$A$310,0)),INDEX('Annex 4 LDNO charges'!$B$14:$B$203,MATCH($A221,'Annex 4 LDNO charges'!$A$14:$A$203,0)))</f>
        <v>TBC</v>
      </c>
      <c r="C221" s="198" t="str">
        <f>IFERROR(INDEX('Annex 1 LV, HV and UMS charges'!$C$14:$C$45,MATCH($A221,'Annex 1 LV, HV and UMS charges'!$A$14:$A$310,0)),INDEX('Annex 4 LDNO charges'!$C$14:$C$203,MATCH($A221,'Annex 4 LDNO charges'!$A$14:$A$203,0)))</f>
        <v>0, 1 or 8</v>
      </c>
      <c r="D221" s="240"/>
      <c r="E221" s="240"/>
      <c r="F221" s="239">
        <f t="shared" si="11"/>
        <v>0</v>
      </c>
    </row>
    <row r="222" spans="1:6" ht="15" x14ac:dyDescent="0.2">
      <c r="A222" s="154" t="s">
        <v>508</v>
      </c>
      <c r="B222" s="197" t="str">
        <f>IFERROR(INDEX('Annex 1 LV, HV and UMS charges'!$B$14:$B$45,MATCH($A222,'Annex 1 LV, HV and UMS charges'!$A$14:$A$310,0)),INDEX('Annex 4 LDNO charges'!$B$14:$B$203,MATCH($A222,'Annex 4 LDNO charges'!$A$14:$A$203,0)))</f>
        <v>TBC</v>
      </c>
      <c r="C222" s="198">
        <f>IFERROR(INDEX('Annex 1 LV, HV and UMS charges'!$C$14:$C$45,MATCH($A222,'Annex 1 LV, HV and UMS charges'!$A$14:$A$310,0)),INDEX('Annex 4 LDNO charges'!$C$14:$C$203,MATCH($A222,'Annex 4 LDNO charges'!$A$14:$A$203,0)))</f>
        <v>0</v>
      </c>
      <c r="D222" s="240"/>
      <c r="E222" s="240"/>
      <c r="F222" s="239">
        <f t="shared" si="11"/>
        <v>0</v>
      </c>
    </row>
    <row r="223" spans="1:6" ht="15" x14ac:dyDescent="0.2">
      <c r="A223" s="154" t="s">
        <v>509</v>
      </c>
      <c r="B223" s="197" t="str">
        <f>IFERROR(INDEX('Annex 1 LV, HV and UMS charges'!$B$14:$B$45,MATCH($A223,'Annex 1 LV, HV and UMS charges'!$A$14:$A$310,0)),INDEX('Annex 4 LDNO charges'!$B$14:$B$203,MATCH($A223,'Annex 4 LDNO charges'!$A$14:$A$203,0)))</f>
        <v>TBC</v>
      </c>
      <c r="C223" s="198">
        <f>IFERROR(INDEX('Annex 1 LV, HV and UMS charges'!$C$14:$C$45,MATCH($A223,'Annex 1 LV, HV and UMS charges'!$A$14:$A$310,0)),INDEX('Annex 4 LDNO charges'!$C$14:$C$203,MATCH($A223,'Annex 4 LDNO charges'!$A$14:$A$203,0)))</f>
        <v>0</v>
      </c>
      <c r="D223" s="240"/>
      <c r="E223" s="240"/>
      <c r="F223" s="239">
        <f t="shared" si="11"/>
        <v>0</v>
      </c>
    </row>
    <row r="224" spans="1:6" ht="15" x14ac:dyDescent="0.2">
      <c r="A224" s="154" t="s">
        <v>510</v>
      </c>
      <c r="B224" s="197" t="str">
        <f>IFERROR(INDEX('Annex 1 LV, HV and UMS charges'!$B$14:$B$45,MATCH($A224,'Annex 1 LV, HV and UMS charges'!$A$14:$A$310,0)),INDEX('Annex 4 LDNO charges'!$B$14:$B$203,MATCH($A224,'Annex 4 LDNO charges'!$A$14:$A$203,0)))</f>
        <v>TBC</v>
      </c>
      <c r="C224" s="198">
        <f>IFERROR(INDEX('Annex 1 LV, HV and UMS charges'!$C$14:$C$45,MATCH($A224,'Annex 1 LV, HV and UMS charges'!$A$14:$A$310,0)),INDEX('Annex 4 LDNO charges'!$C$14:$C$203,MATCH($A224,'Annex 4 LDNO charges'!$A$14:$A$203,0)))</f>
        <v>0</v>
      </c>
      <c r="D224" s="240"/>
      <c r="E224" s="240"/>
      <c r="F224" s="239">
        <f t="shared" si="11"/>
        <v>0</v>
      </c>
    </row>
    <row r="225" spans="1:6" ht="15" x14ac:dyDescent="0.2">
      <c r="A225" s="154" t="s">
        <v>511</v>
      </c>
      <c r="B225" s="197" t="str">
        <f>IFERROR(INDEX('Annex 1 LV, HV and UMS charges'!$B$14:$B$45,MATCH($A225,'Annex 1 LV, HV and UMS charges'!$A$14:$A$310,0)),INDEX('Annex 4 LDNO charges'!$B$14:$B$203,MATCH($A225,'Annex 4 LDNO charges'!$A$14:$A$203,0)))</f>
        <v>TBC</v>
      </c>
      <c r="C225" s="198">
        <f>IFERROR(INDEX('Annex 1 LV, HV and UMS charges'!$C$14:$C$45,MATCH($A225,'Annex 1 LV, HV and UMS charges'!$A$14:$A$310,0)),INDEX('Annex 4 LDNO charges'!$C$14:$C$203,MATCH($A225,'Annex 4 LDNO charges'!$A$14:$A$203,0)))</f>
        <v>0</v>
      </c>
      <c r="D225" s="240"/>
      <c r="E225" s="240"/>
      <c r="F225" s="239">
        <f t="shared" si="11"/>
        <v>0</v>
      </c>
    </row>
    <row r="226" spans="1:6" ht="15" x14ac:dyDescent="0.2">
      <c r="A226" s="154" t="s">
        <v>512</v>
      </c>
      <c r="B226" s="197" t="str">
        <f>IFERROR(INDEX('Annex 1 LV, HV and UMS charges'!$B$14:$B$45,MATCH($A226,'Annex 1 LV, HV and UMS charges'!$A$14:$A$310,0)),INDEX('Annex 4 LDNO charges'!$B$14:$B$203,MATCH($A226,'Annex 4 LDNO charges'!$A$14:$A$203,0)))</f>
        <v>TBC</v>
      </c>
      <c r="C226" s="198">
        <f>IFERROR(INDEX('Annex 1 LV, HV and UMS charges'!$C$14:$C$45,MATCH($A226,'Annex 1 LV, HV and UMS charges'!$A$14:$A$310,0)),INDEX('Annex 4 LDNO charges'!$C$14:$C$203,MATCH($A226,'Annex 4 LDNO charges'!$A$14:$A$203,0)))</f>
        <v>0</v>
      </c>
      <c r="D226" s="240"/>
      <c r="E226" s="240"/>
      <c r="F226" s="239">
        <f t="shared" si="11"/>
        <v>0</v>
      </c>
    </row>
    <row r="227" spans="1:6" ht="12.75" x14ac:dyDescent="0.2">
      <c r="A227" s="334" t="s">
        <v>514</v>
      </c>
      <c r="B227" s="334"/>
      <c r="C227" s="334"/>
      <c r="D227" s="334"/>
      <c r="E227" s="334"/>
      <c r="F227" s="334"/>
    </row>
    <row r="228" spans="1:6" ht="12.75" x14ac:dyDescent="0.2">
      <c r="A228" s="333" t="s">
        <v>515</v>
      </c>
      <c r="B228" s="333"/>
      <c r="C228" s="333"/>
      <c r="D228" s="333"/>
      <c r="E228" s="333"/>
      <c r="F228" s="333"/>
    </row>
    <row r="229" spans="1:6" ht="12.75" x14ac:dyDescent="0.2">
      <c r="A229" s="333" t="s">
        <v>516</v>
      </c>
      <c r="B229" s="333"/>
      <c r="C229" s="333"/>
      <c r="D229" s="333"/>
      <c r="E229" s="333"/>
      <c r="F229" s="333"/>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1203"/>
  <sheetViews>
    <sheetView topLeftCell="A618" zoomScaleNormal="100" zoomScaleSheetLayoutView="100" workbookViewId="0">
      <selection activeCell="A1203" sqref="A1203"/>
    </sheetView>
  </sheetViews>
  <sheetFormatPr defaultRowHeight="27.75" customHeight="1" x14ac:dyDescent="0.2"/>
  <cols>
    <col min="1" max="1" width="29.85546875" style="1" customWidth="1"/>
    <col min="2" max="2" width="48.5703125" style="1" customWidth="1"/>
    <col min="3" max="4" width="23.7109375" style="2" customWidth="1"/>
    <col min="5" max="5" width="15.5703125" style="1" customWidth="1"/>
    <col min="6" max="16384" width="9.140625" style="1"/>
  </cols>
  <sheetData>
    <row r="1" spans="1:7" ht="27.75" customHeight="1" x14ac:dyDescent="0.2">
      <c r="A1" s="12" t="s">
        <v>27</v>
      </c>
      <c r="B1" s="2"/>
      <c r="C1" s="1"/>
      <c r="E1" s="8"/>
      <c r="F1" s="3"/>
      <c r="G1" s="3"/>
    </row>
    <row r="2" spans="1:7" s="9" customFormat="1" ht="52.5" customHeight="1" x14ac:dyDescent="0.2">
      <c r="A2" s="295" t="str">
        <f>Overview!B4&amp; " - Effective from "&amp;TEXT(Overview!D4,"D MMMM YYYY")&amp;" - "&amp;Overview!E4&amp;" Nodal/Zonal charges"</f>
        <v>Western Power Distribution (South West) plc - Effective from 1 April 2023 - Final Nodal/Zonal charges</v>
      </c>
      <c r="B2" s="296"/>
      <c r="C2" s="296"/>
      <c r="D2" s="297"/>
    </row>
    <row r="3" spans="1:7" ht="60.75" customHeight="1" x14ac:dyDescent="0.2">
      <c r="A3" s="19" t="s">
        <v>97</v>
      </c>
      <c r="B3" s="19" t="s">
        <v>1</v>
      </c>
      <c r="C3" s="19" t="s">
        <v>62</v>
      </c>
      <c r="D3" s="19" t="s">
        <v>63</v>
      </c>
    </row>
    <row r="4" spans="1:7" ht="21.75" customHeight="1" x14ac:dyDescent="0.2">
      <c r="A4" s="6" t="s">
        <v>783</v>
      </c>
      <c r="B4" s="249">
        <v>0</v>
      </c>
      <c r="C4" s="249">
        <v>0</v>
      </c>
      <c r="D4" s="249">
        <v>1.9939995481420532</v>
      </c>
    </row>
    <row r="5" spans="1:7" ht="21.75" customHeight="1" x14ac:dyDescent="0.2">
      <c r="A5" s="6" t="s">
        <v>784</v>
      </c>
      <c r="B5" s="249">
        <v>0</v>
      </c>
      <c r="C5" s="249">
        <v>3.0127945753397018E-2</v>
      </c>
      <c r="D5" s="249">
        <v>0</v>
      </c>
    </row>
    <row r="6" spans="1:7" ht="21.75" customHeight="1" x14ac:dyDescent="0.2">
      <c r="A6" s="6" t="s">
        <v>785</v>
      </c>
      <c r="B6" s="249">
        <v>0</v>
      </c>
      <c r="C6" s="249">
        <v>0</v>
      </c>
      <c r="D6" s="249">
        <v>0.18780319402314685</v>
      </c>
    </row>
    <row r="7" spans="1:7" ht="21.75" customHeight="1" x14ac:dyDescent="0.2">
      <c r="A7" s="6" t="s">
        <v>786</v>
      </c>
      <c r="B7" s="249">
        <v>0</v>
      </c>
      <c r="C7" s="249">
        <v>3.4754540422745266</v>
      </c>
      <c r="D7" s="249">
        <v>2.684884264899476</v>
      </c>
    </row>
    <row r="8" spans="1:7" ht="21.75" customHeight="1" x14ac:dyDescent="0.2">
      <c r="A8" s="6" t="s">
        <v>787</v>
      </c>
      <c r="B8" s="249">
        <v>0</v>
      </c>
      <c r="C8" s="249">
        <v>1.2525109983608309</v>
      </c>
      <c r="D8" s="249">
        <v>5.1440296203211622</v>
      </c>
    </row>
    <row r="9" spans="1:7" ht="21.75" customHeight="1" x14ac:dyDescent="0.2">
      <c r="A9" s="6" t="s">
        <v>788</v>
      </c>
      <c r="B9" s="249">
        <v>0</v>
      </c>
      <c r="C9" s="249">
        <v>0.14041557821747735</v>
      </c>
      <c r="D9" s="249">
        <v>4.1297684490619284</v>
      </c>
    </row>
    <row r="10" spans="1:7" ht="21.75" customHeight="1" x14ac:dyDescent="0.2">
      <c r="A10" s="6" t="s">
        <v>789</v>
      </c>
      <c r="B10" s="249">
        <v>0</v>
      </c>
      <c r="C10" s="249">
        <v>0.17148556314699998</v>
      </c>
      <c r="D10" s="249">
        <v>3.6095907704350965</v>
      </c>
    </row>
    <row r="11" spans="1:7" ht="21.75" customHeight="1" x14ac:dyDescent="0.2">
      <c r="A11" s="6" t="s">
        <v>790</v>
      </c>
      <c r="B11" s="249">
        <v>0</v>
      </c>
      <c r="C11" s="249">
        <v>-0.10018884219672811</v>
      </c>
      <c r="D11" s="249">
        <v>-8.752518605768185E-2</v>
      </c>
    </row>
    <row r="12" spans="1:7" ht="21.75" customHeight="1" x14ac:dyDescent="0.2">
      <c r="A12" s="6" t="s">
        <v>791</v>
      </c>
      <c r="B12" s="249">
        <v>0</v>
      </c>
      <c r="C12" s="249">
        <v>3.7899980819414182E-2</v>
      </c>
      <c r="D12" s="249">
        <v>0</v>
      </c>
    </row>
    <row r="13" spans="1:7" ht="21.75" customHeight="1" x14ac:dyDescent="0.2">
      <c r="A13" s="6" t="s">
        <v>792</v>
      </c>
      <c r="B13" s="249">
        <v>0</v>
      </c>
      <c r="C13" s="249">
        <v>3.7903451022602001E-2</v>
      </c>
      <c r="D13" s="249">
        <v>0</v>
      </c>
    </row>
    <row r="14" spans="1:7" ht="21.75" customHeight="1" x14ac:dyDescent="0.2">
      <c r="A14" s="6" t="s">
        <v>793</v>
      </c>
      <c r="B14" s="249">
        <v>0</v>
      </c>
      <c r="C14" s="249">
        <v>0.1011479729472093</v>
      </c>
      <c r="D14" s="249">
        <v>3.0055653143005214</v>
      </c>
    </row>
    <row r="15" spans="1:7" ht="21.75" customHeight="1" x14ac:dyDescent="0.2">
      <c r="A15" s="6" t="s">
        <v>794</v>
      </c>
      <c r="B15" s="249">
        <v>0</v>
      </c>
      <c r="C15" s="249">
        <v>0</v>
      </c>
      <c r="D15" s="249">
        <v>0</v>
      </c>
    </row>
    <row r="16" spans="1:7" ht="21.75" customHeight="1" x14ac:dyDescent="0.2">
      <c r="A16" s="6" t="s">
        <v>795</v>
      </c>
      <c r="B16" s="249">
        <v>0</v>
      </c>
      <c r="C16" s="249">
        <v>0.11729574825685452</v>
      </c>
      <c r="D16" s="249">
        <v>0</v>
      </c>
    </row>
    <row r="17" spans="1:4" ht="21.75" customHeight="1" x14ac:dyDescent="0.2">
      <c r="A17" s="6" t="s">
        <v>796</v>
      </c>
      <c r="B17" s="249">
        <v>0</v>
      </c>
      <c r="C17" s="249">
        <v>3.4887140516448918</v>
      </c>
      <c r="D17" s="249">
        <v>0.11338236025078621</v>
      </c>
    </row>
    <row r="18" spans="1:4" ht="21.75" customHeight="1" x14ac:dyDescent="0.2">
      <c r="A18" s="6" t="s">
        <v>797</v>
      </c>
      <c r="B18" s="249">
        <v>0</v>
      </c>
      <c r="C18" s="249">
        <v>6.7412403790368103</v>
      </c>
      <c r="D18" s="249">
        <v>3.9467012979025431</v>
      </c>
    </row>
    <row r="19" spans="1:4" ht="21.75" customHeight="1" x14ac:dyDescent="0.2">
      <c r="A19" s="6" t="s">
        <v>798</v>
      </c>
      <c r="B19" s="249">
        <v>0</v>
      </c>
      <c r="C19" s="249">
        <v>0.91122739211324344</v>
      </c>
      <c r="D19" s="249">
        <v>0.31207430804796005</v>
      </c>
    </row>
    <row r="20" spans="1:4" ht="21.75" customHeight="1" x14ac:dyDescent="0.2">
      <c r="A20" s="6" t="s">
        <v>799</v>
      </c>
      <c r="B20" s="249">
        <v>0</v>
      </c>
      <c r="C20" s="249">
        <v>2.4415744229563212</v>
      </c>
      <c r="D20" s="249">
        <v>0.51205517583312732</v>
      </c>
    </row>
    <row r="21" spans="1:4" ht="21.75" customHeight="1" x14ac:dyDescent="0.2">
      <c r="A21" s="6" t="s">
        <v>800</v>
      </c>
      <c r="B21" s="249">
        <v>0</v>
      </c>
      <c r="C21" s="249">
        <v>4.7342926769342195E-2</v>
      </c>
      <c r="D21" s="249">
        <v>0</v>
      </c>
    </row>
    <row r="22" spans="1:4" ht="21.75" customHeight="1" x14ac:dyDescent="0.2">
      <c r="A22" s="6" t="s">
        <v>801</v>
      </c>
      <c r="B22" s="249">
        <v>0</v>
      </c>
      <c r="C22" s="249">
        <v>15.502431539028453</v>
      </c>
      <c r="D22" s="249">
        <v>2.8601396088252451</v>
      </c>
    </row>
    <row r="23" spans="1:4" ht="21.75" customHeight="1" x14ac:dyDescent="0.2">
      <c r="A23" s="6" t="s">
        <v>802</v>
      </c>
      <c r="B23" s="249">
        <v>0</v>
      </c>
      <c r="C23" s="249">
        <v>16.369181600093082</v>
      </c>
      <c r="D23" s="249">
        <v>0</v>
      </c>
    </row>
    <row r="24" spans="1:4" ht="21.75" customHeight="1" x14ac:dyDescent="0.2">
      <c r="A24" s="6" t="s">
        <v>803</v>
      </c>
      <c r="B24" s="249">
        <v>0</v>
      </c>
      <c r="C24" s="249">
        <v>4.8233863661540353</v>
      </c>
      <c r="D24" s="249">
        <v>1.4095474915802313</v>
      </c>
    </row>
    <row r="25" spans="1:4" ht="21.75" customHeight="1" x14ac:dyDescent="0.2">
      <c r="A25" s="6" t="s">
        <v>804</v>
      </c>
      <c r="B25" s="249">
        <v>0</v>
      </c>
      <c r="C25" s="249">
        <v>-0.36288356063536048</v>
      </c>
      <c r="D25" s="249">
        <v>0.42502555087791904</v>
      </c>
    </row>
    <row r="26" spans="1:4" ht="21.75" customHeight="1" x14ac:dyDescent="0.2">
      <c r="A26" s="6" t="s">
        <v>805</v>
      </c>
      <c r="B26" s="249">
        <v>0</v>
      </c>
      <c r="C26" s="249">
        <v>0.40291213520695057</v>
      </c>
      <c r="D26" s="249">
        <v>0.44815542090981153</v>
      </c>
    </row>
    <row r="27" spans="1:4" ht="27.75" customHeight="1" x14ac:dyDescent="0.2">
      <c r="A27" s="6" t="s">
        <v>806</v>
      </c>
      <c r="B27" s="249">
        <v>0</v>
      </c>
      <c r="C27" s="249">
        <v>0.12738218556423161</v>
      </c>
      <c r="D27" s="249">
        <v>0</v>
      </c>
    </row>
    <row r="28" spans="1:4" ht="27.75" customHeight="1" x14ac:dyDescent="0.2">
      <c r="A28" s="6" t="s">
        <v>807</v>
      </c>
      <c r="B28" s="249">
        <v>0</v>
      </c>
      <c r="C28" s="249">
        <v>18.77735959123531</v>
      </c>
      <c r="D28" s="249">
        <v>0</v>
      </c>
    </row>
    <row r="29" spans="1:4" ht="27.75" customHeight="1" x14ac:dyDescent="0.2">
      <c r="A29" s="6" t="s">
        <v>808</v>
      </c>
      <c r="B29" s="249">
        <v>0</v>
      </c>
      <c r="C29" s="249">
        <v>0.14042918299614268</v>
      </c>
      <c r="D29" s="249">
        <v>4.1303953400088247</v>
      </c>
    </row>
    <row r="30" spans="1:4" ht="27.75" customHeight="1" x14ac:dyDescent="0.2">
      <c r="A30" s="6" t="s">
        <v>809</v>
      </c>
      <c r="B30" s="249">
        <v>0</v>
      </c>
      <c r="C30" s="249">
        <v>1.655627737944503</v>
      </c>
      <c r="D30" s="249">
        <v>1.3475393225246934</v>
      </c>
    </row>
    <row r="31" spans="1:4" ht="27.75" customHeight="1" x14ac:dyDescent="0.2">
      <c r="A31" s="6" t="s">
        <v>810</v>
      </c>
      <c r="B31" s="249">
        <v>0</v>
      </c>
      <c r="C31" s="249">
        <v>0</v>
      </c>
      <c r="D31" s="249">
        <v>1.9976257790120862</v>
      </c>
    </row>
    <row r="32" spans="1:4" ht="27.75" customHeight="1" x14ac:dyDescent="0.2">
      <c r="A32" s="6" t="s">
        <v>811</v>
      </c>
      <c r="B32" s="249">
        <v>0</v>
      </c>
      <c r="C32" s="249">
        <v>3.4937828088984815</v>
      </c>
      <c r="D32" s="249">
        <v>21.657825440085926</v>
      </c>
    </row>
    <row r="33" spans="1:4" ht="27.75" customHeight="1" x14ac:dyDescent="0.2">
      <c r="A33" s="6" t="s">
        <v>812</v>
      </c>
      <c r="B33" s="249">
        <v>0</v>
      </c>
      <c r="C33" s="249">
        <v>3.5102218883559226</v>
      </c>
      <c r="D33" s="249">
        <v>21.929268647940422</v>
      </c>
    </row>
    <row r="34" spans="1:4" ht="27.75" customHeight="1" x14ac:dyDescent="0.2">
      <c r="A34" s="6" t="s">
        <v>813</v>
      </c>
      <c r="B34" s="249">
        <v>0</v>
      </c>
      <c r="C34" s="249">
        <v>4.1263419691144501</v>
      </c>
      <c r="D34" s="249">
        <v>0</v>
      </c>
    </row>
    <row r="35" spans="1:4" ht="27.75" customHeight="1" x14ac:dyDescent="0.2">
      <c r="A35" s="6" t="s">
        <v>814</v>
      </c>
      <c r="B35" s="249">
        <v>0</v>
      </c>
      <c r="C35" s="249">
        <v>0.33581081544244445</v>
      </c>
      <c r="D35" s="249">
        <v>12.913899652481257</v>
      </c>
    </row>
    <row r="36" spans="1:4" ht="27.75" customHeight="1" x14ac:dyDescent="0.2">
      <c r="A36" s="6" t="s">
        <v>815</v>
      </c>
      <c r="B36" s="249">
        <v>0</v>
      </c>
      <c r="C36" s="249">
        <v>0</v>
      </c>
      <c r="D36" s="249">
        <v>46.116179734897074</v>
      </c>
    </row>
    <row r="37" spans="1:4" ht="27.75" customHeight="1" x14ac:dyDescent="0.2">
      <c r="A37" s="6" t="s">
        <v>816</v>
      </c>
      <c r="B37" s="249">
        <v>0</v>
      </c>
      <c r="C37" s="249">
        <v>0</v>
      </c>
      <c r="D37" s="249">
        <v>4.3069052555524303</v>
      </c>
    </row>
    <row r="38" spans="1:4" ht="27.75" customHeight="1" x14ac:dyDescent="0.2">
      <c r="A38" s="6" t="s">
        <v>817</v>
      </c>
      <c r="B38" s="249">
        <v>0</v>
      </c>
      <c r="C38" s="249">
        <v>5.2172466480876851</v>
      </c>
      <c r="D38" s="249">
        <v>3.0894387992296712</v>
      </c>
    </row>
    <row r="39" spans="1:4" ht="27.75" customHeight="1" x14ac:dyDescent="0.2">
      <c r="A39" s="6" t="s">
        <v>818</v>
      </c>
      <c r="B39" s="249">
        <v>0</v>
      </c>
      <c r="C39" s="249">
        <v>7.6001782251107208</v>
      </c>
      <c r="D39" s="249">
        <v>1.0337810992312857</v>
      </c>
    </row>
    <row r="40" spans="1:4" ht="27.75" customHeight="1" x14ac:dyDescent="0.2">
      <c r="A40" s="6" t="s">
        <v>819</v>
      </c>
      <c r="B40" s="249">
        <v>0</v>
      </c>
      <c r="C40" s="249">
        <v>3.9188016618774046</v>
      </c>
      <c r="D40" s="249">
        <v>1.1992952977028255</v>
      </c>
    </row>
    <row r="41" spans="1:4" ht="27.75" customHeight="1" x14ac:dyDescent="0.2">
      <c r="A41" s="6" t="s">
        <v>820</v>
      </c>
      <c r="B41" s="249">
        <v>0</v>
      </c>
      <c r="C41" s="249">
        <v>6.8102538884141133</v>
      </c>
      <c r="D41" s="249">
        <v>0.48512462448109167</v>
      </c>
    </row>
    <row r="42" spans="1:4" ht="27.75" customHeight="1" x14ac:dyDescent="0.2">
      <c r="A42" s="6" t="s">
        <v>821</v>
      </c>
      <c r="B42" s="249">
        <v>0</v>
      </c>
      <c r="C42" s="249">
        <v>7.2329230401246711</v>
      </c>
      <c r="D42" s="249">
        <v>22.615101759047167</v>
      </c>
    </row>
    <row r="43" spans="1:4" ht="27.75" customHeight="1" x14ac:dyDescent="0.2">
      <c r="A43" s="6" t="s">
        <v>822</v>
      </c>
      <c r="B43" s="249">
        <v>0</v>
      </c>
      <c r="C43" s="249">
        <v>3.5728129743098984</v>
      </c>
      <c r="D43" s="249">
        <v>5.8153879607746743</v>
      </c>
    </row>
    <row r="44" spans="1:4" ht="27.75" customHeight="1" x14ac:dyDescent="0.2">
      <c r="A44" s="6" t="s">
        <v>823</v>
      </c>
      <c r="B44" s="249">
        <v>0</v>
      </c>
      <c r="C44" s="249">
        <v>0.32234254630488612</v>
      </c>
      <c r="D44" s="249">
        <v>2.0969056373452788</v>
      </c>
    </row>
    <row r="45" spans="1:4" ht="27.75" customHeight="1" x14ac:dyDescent="0.2">
      <c r="A45" s="6" t="s">
        <v>824</v>
      </c>
      <c r="B45" s="249">
        <v>0</v>
      </c>
      <c r="C45" s="249">
        <v>6.0384449191075156</v>
      </c>
      <c r="D45" s="249">
        <v>6.4813338164738896</v>
      </c>
    </row>
    <row r="46" spans="1:4" ht="27.75" customHeight="1" x14ac:dyDescent="0.2">
      <c r="A46" s="6" t="s">
        <v>825</v>
      </c>
      <c r="B46" s="249">
        <v>0</v>
      </c>
      <c r="C46" s="249">
        <v>0.31463010214531401</v>
      </c>
      <c r="D46" s="249">
        <v>-2.526800046846796E-3</v>
      </c>
    </row>
    <row r="47" spans="1:4" ht="27.75" customHeight="1" x14ac:dyDescent="0.2">
      <c r="A47" s="6" t="s">
        <v>826</v>
      </c>
      <c r="B47" s="249">
        <v>0</v>
      </c>
      <c r="C47" s="249">
        <v>0.20685359128552164</v>
      </c>
      <c r="D47" s="249">
        <v>1.1584392037129596</v>
      </c>
    </row>
    <row r="48" spans="1:4" ht="27.75" customHeight="1" x14ac:dyDescent="0.2">
      <c r="A48" s="6" t="s">
        <v>827</v>
      </c>
      <c r="B48" s="249">
        <v>0</v>
      </c>
      <c r="C48" s="249">
        <v>0.49353455631374771</v>
      </c>
      <c r="D48" s="249">
        <v>1.164658192902666</v>
      </c>
    </row>
    <row r="49" spans="1:4" ht="27.75" customHeight="1" x14ac:dyDescent="0.2">
      <c r="A49" s="6" t="s">
        <v>828</v>
      </c>
      <c r="B49" s="249">
        <v>0</v>
      </c>
      <c r="C49" s="249">
        <v>0.34834411140941302</v>
      </c>
      <c r="D49" s="249">
        <v>0.44265626906105909</v>
      </c>
    </row>
    <row r="50" spans="1:4" ht="27.75" customHeight="1" x14ac:dyDescent="0.2">
      <c r="A50" s="6" t="s">
        <v>829</v>
      </c>
      <c r="B50" s="249">
        <v>0</v>
      </c>
      <c r="C50" s="249">
        <v>0.57707467509068056</v>
      </c>
      <c r="D50" s="249">
        <v>0.44992520268804914</v>
      </c>
    </row>
    <row r="51" spans="1:4" ht="27.75" customHeight="1" x14ac:dyDescent="0.2">
      <c r="A51" s="6" t="s">
        <v>830</v>
      </c>
      <c r="B51" s="249">
        <v>0</v>
      </c>
      <c r="C51" s="249">
        <v>0.4184783194829414</v>
      </c>
      <c r="D51" s="249">
        <v>0.44871375188479362</v>
      </c>
    </row>
    <row r="52" spans="1:4" ht="27.75" customHeight="1" x14ac:dyDescent="0.2">
      <c r="A52" s="6" t="s">
        <v>831</v>
      </c>
      <c r="B52" s="249">
        <v>0</v>
      </c>
      <c r="C52" s="249">
        <v>0.89494993883331664</v>
      </c>
      <c r="D52" s="249">
        <v>0.46232010149939368</v>
      </c>
    </row>
    <row r="53" spans="1:4" ht="27.75" customHeight="1" x14ac:dyDescent="0.2">
      <c r="A53" s="6" t="s">
        <v>832</v>
      </c>
      <c r="B53" s="249">
        <v>0</v>
      </c>
      <c r="C53" s="249">
        <v>2.0597805827090383</v>
      </c>
      <c r="D53" s="249">
        <v>21.677583906432805</v>
      </c>
    </row>
    <row r="54" spans="1:4" ht="27.75" customHeight="1" x14ac:dyDescent="0.2">
      <c r="A54" s="6" t="s">
        <v>833</v>
      </c>
      <c r="B54" s="249">
        <v>0</v>
      </c>
      <c r="C54" s="249">
        <v>12.201379382301702</v>
      </c>
      <c r="D54" s="249">
        <v>3.2022959966093887</v>
      </c>
    </row>
    <row r="55" spans="1:4" ht="27.75" customHeight="1" x14ac:dyDescent="0.2">
      <c r="A55" s="6" t="s">
        <v>834</v>
      </c>
      <c r="B55" s="249">
        <v>0</v>
      </c>
      <c r="C55" s="249">
        <v>0.13647255449530873</v>
      </c>
      <c r="D55" s="249">
        <v>0.81444242050172899</v>
      </c>
    </row>
    <row r="56" spans="1:4" ht="27.75" customHeight="1" x14ac:dyDescent="0.2">
      <c r="A56" s="6" t="s">
        <v>835</v>
      </c>
      <c r="B56" s="249">
        <v>0</v>
      </c>
      <c r="C56" s="249">
        <v>0.71695361367727017</v>
      </c>
      <c r="D56" s="249">
        <v>1.6838203404821903</v>
      </c>
    </row>
    <row r="57" spans="1:4" ht="27.75" customHeight="1" x14ac:dyDescent="0.2">
      <c r="A57" s="6" t="s">
        <v>836</v>
      </c>
      <c r="B57" s="249">
        <v>0</v>
      </c>
      <c r="C57" s="249">
        <v>2.7781011398063531</v>
      </c>
      <c r="D57" s="249">
        <v>1.6556704763165386</v>
      </c>
    </row>
    <row r="58" spans="1:4" ht="27.75" customHeight="1" x14ac:dyDescent="0.2">
      <c r="A58" s="6" t="s">
        <v>837</v>
      </c>
      <c r="B58" s="249">
        <v>0</v>
      </c>
      <c r="C58" s="249">
        <v>12.116466782179806</v>
      </c>
      <c r="D58" s="249">
        <v>3.1853894152140336</v>
      </c>
    </row>
    <row r="59" spans="1:4" ht="27.75" customHeight="1" x14ac:dyDescent="0.2">
      <c r="A59" s="6" t="s">
        <v>838</v>
      </c>
      <c r="B59" s="249">
        <v>0</v>
      </c>
      <c r="C59" s="249">
        <v>3.4235271060716146</v>
      </c>
      <c r="D59" s="249">
        <v>3.9184053401706058</v>
      </c>
    </row>
    <row r="60" spans="1:4" ht="27.75" customHeight="1" x14ac:dyDescent="0.2">
      <c r="A60" s="6" t="s">
        <v>839</v>
      </c>
      <c r="B60" s="249">
        <v>0</v>
      </c>
      <c r="C60" s="249">
        <v>2.6164541789652094</v>
      </c>
      <c r="D60" s="249">
        <v>0.75902465748551884</v>
      </c>
    </row>
    <row r="61" spans="1:4" ht="27.75" customHeight="1" x14ac:dyDescent="0.2">
      <c r="A61" s="6" t="s">
        <v>840</v>
      </c>
      <c r="B61" s="249">
        <v>0</v>
      </c>
      <c r="C61" s="249">
        <v>0.51400138826575725</v>
      </c>
      <c r="D61" s="249">
        <v>5.9501661223708986</v>
      </c>
    </row>
    <row r="62" spans="1:4" ht="27.75" customHeight="1" x14ac:dyDescent="0.2">
      <c r="A62" s="6" t="s">
        <v>841</v>
      </c>
      <c r="B62" s="249">
        <v>0</v>
      </c>
      <c r="C62" s="249">
        <v>3.8365861773865112E-2</v>
      </c>
      <c r="D62" s="249">
        <v>0</v>
      </c>
    </row>
    <row r="63" spans="1:4" ht="27.75" customHeight="1" x14ac:dyDescent="0.2">
      <c r="A63" s="6" t="s">
        <v>842</v>
      </c>
      <c r="B63" s="249">
        <v>0</v>
      </c>
      <c r="C63" s="249">
        <v>3.6153265407748907</v>
      </c>
      <c r="D63" s="249">
        <v>0.98719720094511054</v>
      </c>
    </row>
    <row r="64" spans="1:4" ht="27.75" customHeight="1" x14ac:dyDescent="0.2">
      <c r="A64" s="6" t="s">
        <v>843</v>
      </c>
      <c r="B64" s="249">
        <v>0</v>
      </c>
      <c r="C64" s="249">
        <v>5.0215602354141398</v>
      </c>
      <c r="D64" s="249">
        <v>3.646588393678224E-2</v>
      </c>
    </row>
    <row r="65" spans="1:4" ht="27.75" customHeight="1" x14ac:dyDescent="0.2">
      <c r="A65" s="6" t="s">
        <v>844</v>
      </c>
      <c r="B65" s="249">
        <v>0</v>
      </c>
      <c r="C65" s="249">
        <v>1.7004107646840698</v>
      </c>
      <c r="D65" s="249">
        <v>1.0195301904150618</v>
      </c>
    </row>
    <row r="66" spans="1:4" ht="27.75" customHeight="1" x14ac:dyDescent="0.2">
      <c r="A66" s="6" t="s">
        <v>845</v>
      </c>
      <c r="B66" s="249">
        <v>0</v>
      </c>
      <c r="C66" s="249">
        <v>1.2847212839116886</v>
      </c>
      <c r="D66" s="249">
        <v>5.998500306176866</v>
      </c>
    </row>
    <row r="67" spans="1:4" ht="27.75" customHeight="1" x14ac:dyDescent="0.2">
      <c r="A67" s="6" t="s">
        <v>846</v>
      </c>
      <c r="B67" s="249">
        <v>0</v>
      </c>
      <c r="C67" s="249">
        <v>0.81669758538844073</v>
      </c>
      <c r="D67" s="249">
        <v>0.12858495176394025</v>
      </c>
    </row>
    <row r="68" spans="1:4" ht="27.75" customHeight="1" x14ac:dyDescent="0.2">
      <c r="A68" s="6" t="s">
        <v>847</v>
      </c>
      <c r="B68" s="249">
        <v>0</v>
      </c>
      <c r="C68" s="249">
        <v>-4.2557963208660309E-2</v>
      </c>
      <c r="D68" s="249">
        <v>3.5557254903667039</v>
      </c>
    </row>
    <row r="69" spans="1:4" ht="27.75" customHeight="1" x14ac:dyDescent="0.2">
      <c r="A69" s="6" t="s">
        <v>848</v>
      </c>
      <c r="B69" s="249">
        <v>0</v>
      </c>
      <c r="C69" s="249">
        <v>0.151108657725953</v>
      </c>
      <c r="D69" s="249">
        <v>5.272949321001065E-2</v>
      </c>
    </row>
    <row r="70" spans="1:4" ht="27.75" customHeight="1" x14ac:dyDescent="0.2">
      <c r="A70" s="6" t="s">
        <v>849</v>
      </c>
      <c r="B70" s="249">
        <v>0</v>
      </c>
      <c r="C70" s="249">
        <v>4.6561811912197877</v>
      </c>
      <c r="D70" s="249">
        <v>2.041974719766233</v>
      </c>
    </row>
    <row r="71" spans="1:4" ht="27.75" customHeight="1" x14ac:dyDescent="0.2">
      <c r="A71" s="6" t="s">
        <v>850</v>
      </c>
      <c r="B71" s="249">
        <v>0</v>
      </c>
      <c r="C71" s="249">
        <v>0.32498932623612425</v>
      </c>
      <c r="D71" s="249">
        <v>5.0638710582057165</v>
      </c>
    </row>
    <row r="72" spans="1:4" ht="27.75" customHeight="1" x14ac:dyDescent="0.2">
      <c r="A72" s="6" t="s">
        <v>851</v>
      </c>
      <c r="B72" s="249">
        <v>0</v>
      </c>
      <c r="C72" s="249">
        <v>0.25421514639144055</v>
      </c>
      <c r="D72" s="249">
        <v>5.0558699870680019</v>
      </c>
    </row>
    <row r="73" spans="1:4" ht="27.75" customHeight="1" x14ac:dyDescent="0.2">
      <c r="A73" s="6" t="s">
        <v>852</v>
      </c>
      <c r="B73" s="249">
        <v>0</v>
      </c>
      <c r="C73" s="249">
        <v>2.9702525754739169</v>
      </c>
      <c r="D73" s="249">
        <v>5.1533402034402123</v>
      </c>
    </row>
    <row r="74" spans="1:4" ht="27.75" customHeight="1" x14ac:dyDescent="0.2">
      <c r="A74" s="6" t="s">
        <v>853</v>
      </c>
      <c r="B74" s="249">
        <v>0</v>
      </c>
      <c r="C74" s="249">
        <v>4.8453049475760908E-2</v>
      </c>
      <c r="D74" s="249">
        <v>0.1231509230439745</v>
      </c>
    </row>
    <row r="75" spans="1:4" ht="27.75" customHeight="1" x14ac:dyDescent="0.2">
      <c r="A75" s="6" t="s">
        <v>854</v>
      </c>
      <c r="B75" s="249">
        <v>0</v>
      </c>
      <c r="C75" s="249">
        <v>4.5122186215843794</v>
      </c>
      <c r="D75" s="249">
        <v>3.1244441950310193</v>
      </c>
    </row>
    <row r="76" spans="1:4" ht="27.75" customHeight="1" x14ac:dyDescent="0.2">
      <c r="A76" s="6" t="s">
        <v>855</v>
      </c>
      <c r="B76" s="249">
        <v>0</v>
      </c>
      <c r="C76" s="249">
        <v>1.2132560794233265</v>
      </c>
      <c r="D76" s="249">
        <v>3.0500354155376419</v>
      </c>
    </row>
    <row r="77" spans="1:4" ht="27.75" customHeight="1" x14ac:dyDescent="0.2">
      <c r="A77" s="6" t="s">
        <v>856</v>
      </c>
      <c r="B77" s="249">
        <v>0</v>
      </c>
      <c r="C77" s="249">
        <v>4.5524014102295833</v>
      </c>
      <c r="D77" s="249">
        <v>6.1149217444294237</v>
      </c>
    </row>
    <row r="78" spans="1:4" ht="27.75" customHeight="1" x14ac:dyDescent="0.2">
      <c r="A78" s="6" t="s">
        <v>857</v>
      </c>
      <c r="B78" s="249">
        <v>0</v>
      </c>
      <c r="C78" s="249">
        <v>0.46031856758536582</v>
      </c>
      <c r="D78" s="249">
        <v>1.1605021246295038</v>
      </c>
    </row>
    <row r="79" spans="1:4" ht="27.75" customHeight="1" x14ac:dyDescent="0.2">
      <c r="A79" s="6" t="s">
        <v>858</v>
      </c>
      <c r="B79" s="249">
        <v>0</v>
      </c>
      <c r="C79" s="249">
        <v>6.2097966883708153E-2</v>
      </c>
      <c r="D79" s="249">
        <v>2.5780902303773496</v>
      </c>
    </row>
    <row r="80" spans="1:4" ht="27.75" customHeight="1" x14ac:dyDescent="0.2">
      <c r="A80" s="6" t="s">
        <v>859</v>
      </c>
      <c r="B80" s="249">
        <v>0</v>
      </c>
      <c r="C80" s="249">
        <v>0</v>
      </c>
      <c r="D80" s="249">
        <v>0</v>
      </c>
    </row>
    <row r="81" spans="1:4" ht="27.75" customHeight="1" x14ac:dyDescent="0.2">
      <c r="A81" s="6" t="s">
        <v>860</v>
      </c>
      <c r="B81" s="249">
        <v>0</v>
      </c>
      <c r="C81" s="249">
        <v>-2.3294748364029647E-2</v>
      </c>
      <c r="D81" s="249">
        <v>0.81414062738724424</v>
      </c>
    </row>
    <row r="82" spans="1:4" ht="27.75" customHeight="1" x14ac:dyDescent="0.2">
      <c r="A82" s="6" t="s">
        <v>861</v>
      </c>
      <c r="B82" s="249">
        <v>0</v>
      </c>
      <c r="C82" s="249">
        <v>2.8636006250050623</v>
      </c>
      <c r="D82" s="249">
        <v>0.51867963113128079</v>
      </c>
    </row>
    <row r="83" spans="1:4" ht="27.75" customHeight="1" x14ac:dyDescent="0.2">
      <c r="A83" s="6" t="s">
        <v>862</v>
      </c>
      <c r="B83" s="249">
        <v>0</v>
      </c>
      <c r="C83" s="249">
        <v>5.5116224174025676</v>
      </c>
      <c r="D83" s="249">
        <v>-1.5007223593549042E-2</v>
      </c>
    </row>
    <row r="84" spans="1:4" ht="27.75" customHeight="1" x14ac:dyDescent="0.2">
      <c r="A84" s="6" t="s">
        <v>863</v>
      </c>
      <c r="B84" s="249">
        <v>0</v>
      </c>
      <c r="C84" s="249">
        <v>1.9636423691202372</v>
      </c>
      <c r="D84" s="249">
        <v>0.74021696204430198</v>
      </c>
    </row>
    <row r="85" spans="1:4" ht="27.75" customHeight="1" x14ac:dyDescent="0.2">
      <c r="A85" s="6" t="s">
        <v>864</v>
      </c>
      <c r="B85" s="249">
        <v>0</v>
      </c>
      <c r="C85" s="249">
        <v>0.81669758538844073</v>
      </c>
      <c r="D85" s="249">
        <v>0.12858496387399526</v>
      </c>
    </row>
    <row r="86" spans="1:4" ht="27.75" customHeight="1" x14ac:dyDescent="0.2">
      <c r="A86" s="6" t="s">
        <v>865</v>
      </c>
      <c r="B86" s="249">
        <v>0</v>
      </c>
      <c r="C86" s="249">
        <v>0.81765576741946022</v>
      </c>
      <c r="D86" s="249">
        <v>3.1424297203469926</v>
      </c>
    </row>
    <row r="87" spans="1:4" ht="27.75" customHeight="1" x14ac:dyDescent="0.2">
      <c r="A87" s="6" t="s">
        <v>866</v>
      </c>
      <c r="B87" s="249">
        <v>0</v>
      </c>
      <c r="C87" s="249">
        <v>10.142465651395526</v>
      </c>
      <c r="D87" s="249">
        <v>4.5537394265710809</v>
      </c>
    </row>
    <row r="88" spans="1:4" ht="27.75" customHeight="1" x14ac:dyDescent="0.2">
      <c r="A88" s="6" t="s">
        <v>867</v>
      </c>
      <c r="B88" s="249">
        <v>0</v>
      </c>
      <c r="C88" s="249">
        <v>5.2571573671595795</v>
      </c>
      <c r="D88" s="249">
        <v>-1.5005005012163527E-2</v>
      </c>
    </row>
    <row r="89" spans="1:4" ht="27.75" customHeight="1" x14ac:dyDescent="0.2">
      <c r="A89" s="6" t="s">
        <v>868</v>
      </c>
      <c r="B89" s="249">
        <v>0</v>
      </c>
      <c r="C89" s="249">
        <v>0</v>
      </c>
      <c r="D89" s="249">
        <v>0</v>
      </c>
    </row>
    <row r="90" spans="1:4" ht="27.75" customHeight="1" x14ac:dyDescent="0.2">
      <c r="A90" s="6" t="s">
        <v>869</v>
      </c>
      <c r="B90" s="249">
        <v>0</v>
      </c>
      <c r="C90" s="249">
        <v>-1.0059673879074237E-2</v>
      </c>
      <c r="D90" s="249">
        <v>0</v>
      </c>
    </row>
    <row r="91" spans="1:4" ht="27.75" customHeight="1" x14ac:dyDescent="0.2">
      <c r="A91" s="6" t="s">
        <v>870</v>
      </c>
      <c r="B91" s="249">
        <v>0</v>
      </c>
      <c r="C91" s="249">
        <v>4.729753575241083E-2</v>
      </c>
      <c r="D91" s="249">
        <v>0.12011237172240617</v>
      </c>
    </row>
    <row r="92" spans="1:4" ht="27.75" customHeight="1" x14ac:dyDescent="0.2">
      <c r="A92" s="6" t="s">
        <v>871</v>
      </c>
      <c r="B92" s="249">
        <v>0</v>
      </c>
      <c r="C92" s="249">
        <v>3.3808685429512576E-2</v>
      </c>
      <c r="D92" s="249">
        <v>0.46064075058443466</v>
      </c>
    </row>
    <row r="93" spans="1:4" ht="27.75" customHeight="1" x14ac:dyDescent="0.2">
      <c r="A93" s="6" t="s">
        <v>872</v>
      </c>
      <c r="B93" s="249">
        <v>0</v>
      </c>
      <c r="C93" s="249">
        <v>1.3311208671586285E-2</v>
      </c>
      <c r="D93" s="249">
        <v>0</v>
      </c>
    </row>
    <row r="94" spans="1:4" ht="27.75" customHeight="1" x14ac:dyDescent="0.2">
      <c r="A94" s="6" t="s">
        <v>873</v>
      </c>
      <c r="B94" s="249">
        <v>0</v>
      </c>
      <c r="C94" s="249">
        <v>8.7864079298784828E-2</v>
      </c>
      <c r="D94" s="249">
        <v>3.6623107812998282E-2</v>
      </c>
    </row>
    <row r="95" spans="1:4" ht="27.75" customHeight="1" x14ac:dyDescent="0.2">
      <c r="A95" s="6" t="s">
        <v>874</v>
      </c>
      <c r="B95" s="249">
        <v>0</v>
      </c>
      <c r="C95" s="249">
        <v>3.3357806390572745E-2</v>
      </c>
      <c r="D95" s="249">
        <v>22.047474524750246</v>
      </c>
    </row>
    <row r="96" spans="1:4" ht="27.75" customHeight="1" x14ac:dyDescent="0.2">
      <c r="A96" s="6" t="s">
        <v>875</v>
      </c>
      <c r="B96" s="249">
        <v>0</v>
      </c>
      <c r="C96" s="249">
        <v>0.45543936680511909</v>
      </c>
      <c r="D96" s="249">
        <v>2.5831486502007874</v>
      </c>
    </row>
    <row r="97" spans="1:4" ht="27.75" customHeight="1" x14ac:dyDescent="0.2">
      <c r="A97" s="6" t="s">
        <v>876</v>
      </c>
      <c r="B97" s="249">
        <v>0</v>
      </c>
      <c r="C97" s="249">
        <v>0</v>
      </c>
      <c r="D97" s="249">
        <v>0</v>
      </c>
    </row>
    <row r="98" spans="1:4" ht="27.75" customHeight="1" x14ac:dyDescent="0.2">
      <c r="A98" s="6" t="s">
        <v>877</v>
      </c>
      <c r="B98" s="249">
        <v>0</v>
      </c>
      <c r="C98" s="249">
        <v>-2.5884831496780119</v>
      </c>
      <c r="D98" s="249">
        <v>0.33418230704391183</v>
      </c>
    </row>
    <row r="99" spans="1:4" ht="27.75" customHeight="1" x14ac:dyDescent="0.2">
      <c r="A99" s="6" t="s">
        <v>878</v>
      </c>
      <c r="B99" s="249">
        <v>0</v>
      </c>
      <c r="C99" s="249">
        <v>0</v>
      </c>
      <c r="D99" s="249">
        <v>0</v>
      </c>
    </row>
    <row r="100" spans="1:4" ht="27.75" customHeight="1" x14ac:dyDescent="0.2">
      <c r="A100" s="6" t="s">
        <v>879</v>
      </c>
      <c r="B100" s="249">
        <v>0</v>
      </c>
      <c r="C100" s="249">
        <v>9.8316405526430515</v>
      </c>
      <c r="D100" s="249">
        <v>5.982902117371828</v>
      </c>
    </row>
    <row r="101" spans="1:4" ht="27.75" customHeight="1" x14ac:dyDescent="0.2">
      <c r="A101" s="6" t="s">
        <v>880</v>
      </c>
      <c r="B101" s="249">
        <v>0</v>
      </c>
      <c r="C101" s="249">
        <v>0.4199311065932978</v>
      </c>
      <c r="D101" s="249">
        <v>2.5823188099684824</v>
      </c>
    </row>
    <row r="102" spans="1:4" ht="27.75" customHeight="1" x14ac:dyDescent="0.2">
      <c r="A102" s="6" t="s">
        <v>881</v>
      </c>
      <c r="B102" s="249">
        <v>0</v>
      </c>
      <c r="C102" s="249">
        <v>1.2817626886199733</v>
      </c>
      <c r="D102" s="249">
        <v>1.4025537954656263E-3</v>
      </c>
    </row>
    <row r="103" spans="1:4" ht="27.75" customHeight="1" x14ac:dyDescent="0.2">
      <c r="A103" s="6" t="s">
        <v>882</v>
      </c>
      <c r="B103" s="249">
        <v>0</v>
      </c>
      <c r="C103" s="249">
        <v>0</v>
      </c>
      <c r="D103" s="249">
        <v>0</v>
      </c>
    </row>
    <row r="104" spans="1:4" ht="27.75" customHeight="1" x14ac:dyDescent="0.2">
      <c r="A104" s="6" t="s">
        <v>883</v>
      </c>
      <c r="B104" s="249">
        <v>0</v>
      </c>
      <c r="C104" s="249">
        <v>4.1828828971246992</v>
      </c>
      <c r="D104" s="249">
        <v>1.0018867356154453</v>
      </c>
    </row>
    <row r="105" spans="1:4" ht="27.75" customHeight="1" x14ac:dyDescent="0.2">
      <c r="A105" s="6" t="s">
        <v>884</v>
      </c>
      <c r="B105" s="249">
        <v>0</v>
      </c>
      <c r="C105" s="249">
        <v>0.17549563744403957</v>
      </c>
      <c r="D105" s="249">
        <v>2.6287674773552818</v>
      </c>
    </row>
    <row r="106" spans="1:4" ht="27.75" customHeight="1" x14ac:dyDescent="0.2">
      <c r="A106" s="6" t="s">
        <v>885</v>
      </c>
      <c r="B106" s="249">
        <v>0</v>
      </c>
      <c r="C106" s="249">
        <v>7.5998257383590042</v>
      </c>
      <c r="D106" s="249">
        <v>1.0337454281164078</v>
      </c>
    </row>
    <row r="107" spans="1:4" ht="27.75" customHeight="1" x14ac:dyDescent="0.2">
      <c r="A107" s="6" t="s">
        <v>886</v>
      </c>
      <c r="B107" s="249">
        <v>0</v>
      </c>
      <c r="C107" s="249">
        <v>11.12898733706507</v>
      </c>
      <c r="D107" s="249">
        <v>5.8855189542633202</v>
      </c>
    </row>
    <row r="108" spans="1:4" ht="27.75" customHeight="1" x14ac:dyDescent="0.2">
      <c r="A108" s="6" t="s">
        <v>887</v>
      </c>
      <c r="B108" s="249">
        <v>0</v>
      </c>
      <c r="C108" s="249">
        <v>15.67627360145123</v>
      </c>
      <c r="D108" s="249">
        <v>2.8474062779990992</v>
      </c>
    </row>
    <row r="109" spans="1:4" ht="27.75" customHeight="1" x14ac:dyDescent="0.2">
      <c r="A109" s="6" t="s">
        <v>888</v>
      </c>
      <c r="B109" s="249">
        <v>0</v>
      </c>
      <c r="C109" s="249">
        <v>20.518247617898247</v>
      </c>
      <c r="D109" s="249">
        <v>6.128642029647132</v>
      </c>
    </row>
    <row r="110" spans="1:4" ht="27.75" customHeight="1" x14ac:dyDescent="0.2">
      <c r="A110" s="6" t="s">
        <v>889</v>
      </c>
      <c r="B110" s="249">
        <v>0</v>
      </c>
      <c r="C110" s="249">
        <v>2.348397288994192</v>
      </c>
      <c r="D110" s="249">
        <v>2.1737448194059521</v>
      </c>
    </row>
    <row r="111" spans="1:4" ht="27.75" customHeight="1" x14ac:dyDescent="0.2">
      <c r="A111" s="6" t="s">
        <v>890</v>
      </c>
      <c r="B111" s="249">
        <v>0</v>
      </c>
      <c r="C111" s="249">
        <v>5.3674217054922577E-2</v>
      </c>
      <c r="D111" s="249">
        <v>0</v>
      </c>
    </row>
    <row r="112" spans="1:4" ht="27.75" customHeight="1" x14ac:dyDescent="0.2">
      <c r="A112" s="6" t="s">
        <v>891</v>
      </c>
      <c r="B112" s="249">
        <v>0</v>
      </c>
      <c r="C112" s="249">
        <v>1.0205219966667847</v>
      </c>
      <c r="D112" s="249">
        <v>0.72826069458215414</v>
      </c>
    </row>
    <row r="113" spans="1:4" ht="27.75" customHeight="1" x14ac:dyDescent="0.2">
      <c r="A113" s="6" t="s">
        <v>892</v>
      </c>
      <c r="B113" s="249">
        <v>0</v>
      </c>
      <c r="C113" s="249">
        <v>3.9358530704985881</v>
      </c>
      <c r="D113" s="249">
        <v>5.6443723908038903</v>
      </c>
    </row>
    <row r="114" spans="1:4" ht="27.75" customHeight="1" x14ac:dyDescent="0.2">
      <c r="A114" s="6" t="s">
        <v>893</v>
      </c>
      <c r="B114" s="249">
        <v>0</v>
      </c>
      <c r="C114" s="249">
        <v>-0.2345915250024721</v>
      </c>
      <c r="D114" s="249">
        <v>0</v>
      </c>
    </row>
    <row r="115" spans="1:4" ht="27.75" customHeight="1" x14ac:dyDescent="0.2">
      <c r="A115" s="6" t="s">
        <v>894</v>
      </c>
      <c r="B115" s="249">
        <v>0</v>
      </c>
      <c r="C115" s="249">
        <v>6.0715028982999693</v>
      </c>
      <c r="D115" s="249">
        <v>0.99743141240265021</v>
      </c>
    </row>
    <row r="116" spans="1:4" ht="27.75" customHeight="1" x14ac:dyDescent="0.2">
      <c r="A116" s="6" t="s">
        <v>895</v>
      </c>
      <c r="B116" s="249">
        <v>0</v>
      </c>
      <c r="C116" s="249">
        <v>0.18754408290385741</v>
      </c>
      <c r="D116" s="249">
        <v>0.75866726326943579</v>
      </c>
    </row>
    <row r="117" spans="1:4" ht="27.75" customHeight="1" x14ac:dyDescent="0.2">
      <c r="A117" s="6" t="s">
        <v>896</v>
      </c>
      <c r="B117" s="249">
        <v>0</v>
      </c>
      <c r="C117" s="249">
        <v>4.9612792375659166E-2</v>
      </c>
      <c r="D117" s="249">
        <v>0.12273380575472592</v>
      </c>
    </row>
    <row r="118" spans="1:4" ht="27.75" customHeight="1" x14ac:dyDescent="0.2">
      <c r="A118" s="6" t="s">
        <v>897</v>
      </c>
      <c r="B118" s="249">
        <v>0</v>
      </c>
      <c r="C118" s="249">
        <v>4.2803461315541261E-2</v>
      </c>
      <c r="D118" s="249">
        <v>0</v>
      </c>
    </row>
    <row r="119" spans="1:4" ht="27.75" customHeight="1" x14ac:dyDescent="0.2">
      <c r="A119" s="6" t="s">
        <v>898</v>
      </c>
      <c r="B119" s="249">
        <v>0</v>
      </c>
      <c r="C119" s="249">
        <v>0.12150486989695133</v>
      </c>
      <c r="D119" s="249">
        <v>0</v>
      </c>
    </row>
    <row r="120" spans="1:4" ht="27.75" customHeight="1" x14ac:dyDescent="0.2">
      <c r="A120" s="6" t="s">
        <v>899</v>
      </c>
      <c r="B120" s="249">
        <v>0</v>
      </c>
      <c r="C120" s="249">
        <v>-1.3384325041375735E-2</v>
      </c>
      <c r="D120" s="249">
        <v>1.3063189448564085</v>
      </c>
    </row>
    <row r="121" spans="1:4" ht="27.75" customHeight="1" x14ac:dyDescent="0.2">
      <c r="A121" s="6" t="s">
        <v>900</v>
      </c>
      <c r="B121" s="249">
        <v>0</v>
      </c>
      <c r="C121" s="249">
        <v>0.40233867732351852</v>
      </c>
      <c r="D121" s="249">
        <v>0.9458753462978039</v>
      </c>
    </row>
    <row r="122" spans="1:4" ht="27.75" customHeight="1" x14ac:dyDescent="0.2">
      <c r="A122" s="6" t="s">
        <v>901</v>
      </c>
      <c r="B122" s="249">
        <v>0</v>
      </c>
      <c r="C122" s="249">
        <v>1.8223379845454317</v>
      </c>
      <c r="D122" s="249">
        <v>0.32747392562992816</v>
      </c>
    </row>
    <row r="123" spans="1:4" ht="27.75" customHeight="1" x14ac:dyDescent="0.2">
      <c r="A123" s="6" t="s">
        <v>902</v>
      </c>
      <c r="B123" s="249">
        <v>0</v>
      </c>
      <c r="C123" s="249">
        <v>1.5270145606889141</v>
      </c>
      <c r="D123" s="249">
        <v>6.9991090594981253</v>
      </c>
    </row>
    <row r="124" spans="1:4" ht="27.75" customHeight="1" x14ac:dyDescent="0.2">
      <c r="A124" s="6" t="s">
        <v>903</v>
      </c>
      <c r="B124" s="249">
        <v>0</v>
      </c>
      <c r="C124" s="249">
        <v>0</v>
      </c>
      <c r="D124" s="249">
        <v>0</v>
      </c>
    </row>
    <row r="125" spans="1:4" ht="27.75" customHeight="1" x14ac:dyDescent="0.2">
      <c r="A125" s="6" t="s">
        <v>904</v>
      </c>
      <c r="B125" s="249">
        <v>0</v>
      </c>
      <c r="C125" s="249">
        <v>0.62681817822690034</v>
      </c>
      <c r="D125" s="249">
        <v>5.0896019740530374</v>
      </c>
    </row>
    <row r="126" spans="1:4" ht="27.75" customHeight="1" x14ac:dyDescent="0.2">
      <c r="A126" s="6" t="s">
        <v>905</v>
      </c>
      <c r="B126" s="249">
        <v>0</v>
      </c>
      <c r="C126" s="249">
        <v>1.6727971879266188</v>
      </c>
      <c r="D126" s="249">
        <v>3.3886750006435702</v>
      </c>
    </row>
    <row r="127" spans="1:4" ht="27.75" customHeight="1" x14ac:dyDescent="0.2">
      <c r="A127" s="6" t="s">
        <v>906</v>
      </c>
      <c r="B127" s="249">
        <v>0</v>
      </c>
      <c r="C127" s="249">
        <v>3.4829955432344906</v>
      </c>
      <c r="D127" s="249">
        <v>0.46938734671027521</v>
      </c>
    </row>
    <row r="128" spans="1:4" ht="27.75" customHeight="1" x14ac:dyDescent="0.2">
      <c r="A128" s="6" t="s">
        <v>907</v>
      </c>
      <c r="B128" s="249">
        <v>0</v>
      </c>
      <c r="C128" s="249">
        <v>3.4768042293666541E-2</v>
      </c>
      <c r="D128" s="249">
        <v>22.960962864319225</v>
      </c>
    </row>
    <row r="129" spans="1:4" ht="27.75" customHeight="1" x14ac:dyDescent="0.2">
      <c r="A129" s="6" t="s">
        <v>908</v>
      </c>
      <c r="B129" s="249">
        <v>0</v>
      </c>
      <c r="C129" s="249">
        <v>7.9422766919994864E-2</v>
      </c>
      <c r="D129" s="249">
        <v>0</v>
      </c>
    </row>
    <row r="130" spans="1:4" ht="27.75" customHeight="1" x14ac:dyDescent="0.2">
      <c r="A130" s="6" t="s">
        <v>909</v>
      </c>
      <c r="B130" s="249">
        <v>0</v>
      </c>
      <c r="C130" s="249">
        <v>7.911522215599299</v>
      </c>
      <c r="D130" s="249">
        <v>4.374808372284364</v>
      </c>
    </row>
    <row r="131" spans="1:4" ht="27.75" customHeight="1" x14ac:dyDescent="0.2">
      <c r="A131" s="6" t="s">
        <v>910</v>
      </c>
      <c r="B131" s="249">
        <v>0</v>
      </c>
      <c r="C131" s="249">
        <v>-3.0757763613067396E-2</v>
      </c>
      <c r="D131" s="249">
        <v>0</v>
      </c>
    </row>
    <row r="132" spans="1:4" ht="27.75" customHeight="1" x14ac:dyDescent="0.2">
      <c r="A132" s="6" t="s">
        <v>911</v>
      </c>
      <c r="B132" s="249">
        <v>0</v>
      </c>
      <c r="C132" s="249">
        <v>-1.4766731044503068E-2</v>
      </c>
      <c r="D132" s="249">
        <v>0</v>
      </c>
    </row>
    <row r="133" spans="1:4" ht="27.75" customHeight="1" x14ac:dyDescent="0.2">
      <c r="A133" s="6" t="s">
        <v>912</v>
      </c>
      <c r="B133" s="249">
        <v>0</v>
      </c>
      <c r="C133" s="249">
        <v>1.0358541632081946</v>
      </c>
      <c r="D133" s="249">
        <v>0.58128997656212822</v>
      </c>
    </row>
    <row r="134" spans="1:4" ht="27.75" customHeight="1" x14ac:dyDescent="0.2">
      <c r="A134" s="6" t="s">
        <v>913</v>
      </c>
      <c r="B134" s="249">
        <v>0</v>
      </c>
      <c r="C134" s="249">
        <v>0.64805640904847783</v>
      </c>
      <c r="D134" s="249">
        <v>29.804290230596763</v>
      </c>
    </row>
    <row r="135" spans="1:4" ht="27.75" customHeight="1" x14ac:dyDescent="0.2">
      <c r="A135" s="6" t="s">
        <v>914</v>
      </c>
      <c r="B135" s="249">
        <v>0</v>
      </c>
      <c r="C135" s="249">
        <v>0</v>
      </c>
      <c r="D135" s="249">
        <v>0</v>
      </c>
    </row>
    <row r="136" spans="1:4" ht="27.75" customHeight="1" x14ac:dyDescent="0.2">
      <c r="A136" s="6" t="s">
        <v>915</v>
      </c>
      <c r="B136" s="249">
        <v>0</v>
      </c>
      <c r="C136" s="249">
        <v>0.86310912135279061</v>
      </c>
      <c r="D136" s="249">
        <v>0.78720091874508946</v>
      </c>
    </row>
    <row r="137" spans="1:4" ht="27.75" customHeight="1" x14ac:dyDescent="0.2">
      <c r="A137" s="6" t="s">
        <v>916</v>
      </c>
      <c r="B137" s="249">
        <v>0</v>
      </c>
      <c r="C137" s="249">
        <v>0.55765856807236358</v>
      </c>
      <c r="D137" s="249">
        <v>0.72612827950396119</v>
      </c>
    </row>
    <row r="138" spans="1:4" ht="27.75" customHeight="1" x14ac:dyDescent="0.2">
      <c r="A138" s="6" t="s">
        <v>917</v>
      </c>
      <c r="B138" s="249">
        <v>0</v>
      </c>
      <c r="C138" s="249">
        <v>5.0216745231568938</v>
      </c>
      <c r="D138" s="249">
        <v>3.6463786301868875E-2</v>
      </c>
    </row>
    <row r="139" spans="1:4" ht="27.75" customHeight="1" x14ac:dyDescent="0.2">
      <c r="A139" s="6" t="s">
        <v>918</v>
      </c>
      <c r="B139" s="249">
        <v>0</v>
      </c>
      <c r="C139" s="249">
        <v>3.9913227109034971E-2</v>
      </c>
      <c r="D139" s="249">
        <v>0.57819778826189028</v>
      </c>
    </row>
    <row r="140" spans="1:4" ht="27.75" customHeight="1" x14ac:dyDescent="0.2">
      <c r="A140" s="6" t="s">
        <v>919</v>
      </c>
      <c r="B140" s="249">
        <v>0</v>
      </c>
      <c r="C140" s="249">
        <v>-0.10017983540673536</v>
      </c>
      <c r="D140" s="249">
        <v>-8.7588358476881317E-2</v>
      </c>
    </row>
    <row r="141" spans="1:4" ht="27.75" customHeight="1" x14ac:dyDescent="0.2">
      <c r="A141" s="6" t="s">
        <v>920</v>
      </c>
      <c r="B141" s="249">
        <v>0</v>
      </c>
      <c r="C141" s="249">
        <v>3.1083575506488086</v>
      </c>
      <c r="D141" s="249">
        <v>21.650005827044058</v>
      </c>
    </row>
    <row r="142" spans="1:4" ht="27.75" customHeight="1" x14ac:dyDescent="0.2">
      <c r="A142" s="6" t="s">
        <v>921</v>
      </c>
      <c r="B142" s="249">
        <v>0</v>
      </c>
      <c r="C142" s="249">
        <v>-0.38363782504416427</v>
      </c>
      <c r="D142" s="249">
        <v>0.12131576912954616</v>
      </c>
    </row>
    <row r="143" spans="1:4" ht="27.75" customHeight="1" x14ac:dyDescent="0.2">
      <c r="A143" s="6" t="s">
        <v>922</v>
      </c>
      <c r="B143" s="249">
        <v>0</v>
      </c>
      <c r="C143" s="249">
        <v>0.18129438331046088</v>
      </c>
      <c r="D143" s="249">
        <v>0.12751321664726947</v>
      </c>
    </row>
    <row r="144" spans="1:4" ht="27.75" customHeight="1" x14ac:dyDescent="0.2">
      <c r="A144" s="6" t="s">
        <v>923</v>
      </c>
      <c r="B144" s="249">
        <v>0</v>
      </c>
      <c r="C144" s="249">
        <v>0.35146004127859676</v>
      </c>
      <c r="D144" s="249">
        <v>0.97152935363598469</v>
      </c>
    </row>
    <row r="145" spans="1:4" ht="27.75" customHeight="1" x14ac:dyDescent="0.2">
      <c r="A145" s="6" t="s">
        <v>924</v>
      </c>
      <c r="B145" s="249">
        <v>0</v>
      </c>
      <c r="C145" s="249">
        <v>0.52696245621590654</v>
      </c>
      <c r="D145" s="249">
        <v>6.0102954835736472E-4</v>
      </c>
    </row>
    <row r="146" spans="1:4" ht="27.75" customHeight="1" x14ac:dyDescent="0.2">
      <c r="A146" s="6" t="s">
        <v>925</v>
      </c>
      <c r="B146" s="249">
        <v>0</v>
      </c>
      <c r="C146" s="249">
        <v>5.4643299479931429</v>
      </c>
      <c r="D146" s="249">
        <v>3.3351992495431486</v>
      </c>
    </row>
    <row r="147" spans="1:4" ht="27.75" customHeight="1" x14ac:dyDescent="0.2">
      <c r="A147" s="6" t="s">
        <v>926</v>
      </c>
      <c r="B147" s="249">
        <v>0</v>
      </c>
      <c r="C147" s="249">
        <v>1.9011431002805694</v>
      </c>
      <c r="D147" s="249">
        <v>21.634709438919383</v>
      </c>
    </row>
    <row r="148" spans="1:4" ht="27.75" customHeight="1" x14ac:dyDescent="0.2">
      <c r="A148" s="6" t="s">
        <v>927</v>
      </c>
      <c r="B148" s="249">
        <v>0</v>
      </c>
      <c r="C148" s="249">
        <v>6.4222761951195073</v>
      </c>
      <c r="D148" s="249">
        <v>2.1451144685875536</v>
      </c>
    </row>
    <row r="149" spans="1:4" ht="27.75" customHeight="1" x14ac:dyDescent="0.2">
      <c r="A149" s="6" t="s">
        <v>928</v>
      </c>
      <c r="B149" s="249">
        <v>0</v>
      </c>
      <c r="C149" s="249">
        <v>2.4336521374769235</v>
      </c>
      <c r="D149" s="249">
        <v>5.2487417838095194</v>
      </c>
    </row>
    <row r="150" spans="1:4" ht="27.75" customHeight="1" x14ac:dyDescent="0.2">
      <c r="A150" s="6" t="s">
        <v>929</v>
      </c>
      <c r="B150" s="249">
        <v>0</v>
      </c>
      <c r="C150" s="249">
        <v>1.2825154027227206</v>
      </c>
      <c r="D150" s="249">
        <v>-5.3524853547698547E-3</v>
      </c>
    </row>
    <row r="151" spans="1:4" ht="27.75" customHeight="1" x14ac:dyDescent="0.2">
      <c r="A151" s="6" t="s">
        <v>930</v>
      </c>
      <c r="B151" s="249">
        <v>0</v>
      </c>
      <c r="C151" s="249">
        <v>6.0384613447811795</v>
      </c>
      <c r="D151" s="249">
        <v>6.4813337213334812</v>
      </c>
    </row>
    <row r="152" spans="1:4" ht="27.75" customHeight="1" x14ac:dyDescent="0.2">
      <c r="A152" s="6" t="s">
        <v>931</v>
      </c>
      <c r="B152" s="249">
        <v>0</v>
      </c>
      <c r="C152" s="249">
        <v>1.4332957600102472</v>
      </c>
      <c r="D152" s="249">
        <v>4.1932314397070467</v>
      </c>
    </row>
    <row r="153" spans="1:4" ht="27.75" customHeight="1" x14ac:dyDescent="0.2">
      <c r="A153" s="6" t="s">
        <v>932</v>
      </c>
      <c r="B153" s="249">
        <v>0</v>
      </c>
      <c r="C153" s="249">
        <v>5.8983451822044418E-2</v>
      </c>
      <c r="D153" s="249">
        <v>2.6019351730621509</v>
      </c>
    </row>
    <row r="154" spans="1:4" ht="27.75" customHeight="1" x14ac:dyDescent="0.2">
      <c r="A154" s="6" t="s">
        <v>933</v>
      </c>
      <c r="B154" s="249">
        <v>0</v>
      </c>
      <c r="C154" s="249">
        <v>-2.7200509705645817E-2</v>
      </c>
      <c r="D154" s="249">
        <v>-8.7416214270142331E-2</v>
      </c>
    </row>
    <row r="155" spans="1:4" ht="27.75" customHeight="1" x14ac:dyDescent="0.2">
      <c r="A155" s="6" t="s">
        <v>934</v>
      </c>
      <c r="B155" s="249">
        <v>0</v>
      </c>
      <c r="C155" s="249">
        <v>3.559875405969442</v>
      </c>
      <c r="D155" s="249">
        <v>5.8151211830008966</v>
      </c>
    </row>
    <row r="156" spans="1:4" ht="27.75" customHeight="1" x14ac:dyDescent="0.2">
      <c r="A156" s="6" t="s">
        <v>935</v>
      </c>
      <c r="B156" s="249">
        <v>0</v>
      </c>
      <c r="C156" s="249">
        <v>0.3894248964049094</v>
      </c>
      <c r="D156" s="249">
        <v>4.1664904303082801</v>
      </c>
    </row>
    <row r="157" spans="1:4" ht="27.75" customHeight="1" x14ac:dyDescent="0.2">
      <c r="A157" s="6" t="s">
        <v>936</v>
      </c>
      <c r="B157" s="249">
        <v>0</v>
      </c>
      <c r="C157" s="249">
        <v>0.60240141758745624</v>
      </c>
      <c r="D157" s="249">
        <v>0.81630775879837858</v>
      </c>
    </row>
    <row r="158" spans="1:4" ht="27.75" customHeight="1" x14ac:dyDescent="0.2">
      <c r="A158" s="6" t="s">
        <v>937</v>
      </c>
      <c r="B158" s="249">
        <v>0</v>
      </c>
      <c r="C158" s="249">
        <v>1.047458733552163</v>
      </c>
      <c r="D158" s="249">
        <v>4.1705766957096797</v>
      </c>
    </row>
    <row r="159" spans="1:4" ht="27.75" customHeight="1" x14ac:dyDescent="0.2">
      <c r="A159" s="6" t="s">
        <v>938</v>
      </c>
      <c r="B159" s="249">
        <v>0</v>
      </c>
      <c r="C159" s="249">
        <v>1.3052936804424282</v>
      </c>
      <c r="D159" s="249">
        <v>4.1776147479718162</v>
      </c>
    </row>
    <row r="160" spans="1:4" ht="27.75" customHeight="1" x14ac:dyDescent="0.2">
      <c r="A160" s="6" t="s">
        <v>939</v>
      </c>
      <c r="B160" s="249">
        <v>0</v>
      </c>
      <c r="C160" s="249">
        <v>-1.439875171649883</v>
      </c>
      <c r="D160" s="249">
        <v>22.846451668871342</v>
      </c>
    </row>
    <row r="161" spans="1:4" ht="27.75" customHeight="1" x14ac:dyDescent="0.2">
      <c r="A161" s="6" t="s">
        <v>940</v>
      </c>
      <c r="B161" s="249">
        <v>0</v>
      </c>
      <c r="C161" s="249">
        <v>2.1164787668221909</v>
      </c>
      <c r="D161" s="249">
        <v>0.33160632490930919</v>
      </c>
    </row>
    <row r="162" spans="1:4" ht="27.75" customHeight="1" x14ac:dyDescent="0.2">
      <c r="A162" s="6" t="s">
        <v>941</v>
      </c>
      <c r="B162" s="249">
        <v>0</v>
      </c>
      <c r="C162" s="249">
        <v>1.2333387508310529</v>
      </c>
      <c r="D162" s="249">
        <v>1.9019596123029148</v>
      </c>
    </row>
    <row r="163" spans="1:4" ht="27.75" customHeight="1" x14ac:dyDescent="0.2">
      <c r="A163" s="6" t="s">
        <v>942</v>
      </c>
      <c r="B163" s="249">
        <v>0</v>
      </c>
      <c r="C163" s="249">
        <v>5.1522357322621612</v>
      </c>
      <c r="D163" s="249">
        <v>3.0589649453778631</v>
      </c>
    </row>
    <row r="164" spans="1:4" ht="27.75" customHeight="1" x14ac:dyDescent="0.2">
      <c r="A164" s="6" t="s">
        <v>943</v>
      </c>
      <c r="B164" s="249">
        <v>0</v>
      </c>
      <c r="C164" s="249">
        <v>9.3962751108898601</v>
      </c>
      <c r="D164" s="249">
        <v>1.08026743026133</v>
      </c>
    </row>
    <row r="165" spans="1:4" ht="27.75" customHeight="1" x14ac:dyDescent="0.2">
      <c r="A165" s="6" t="s">
        <v>944</v>
      </c>
      <c r="B165" s="249">
        <v>0</v>
      </c>
      <c r="C165" s="249">
        <v>3.7123878497798404</v>
      </c>
      <c r="D165" s="249">
        <v>1.243894098084745</v>
      </c>
    </row>
    <row r="166" spans="1:4" ht="27.75" customHeight="1" x14ac:dyDescent="0.2">
      <c r="A166" s="6" t="s">
        <v>945</v>
      </c>
      <c r="B166" s="249">
        <v>0</v>
      </c>
      <c r="C166" s="249">
        <v>1.7155910365436806</v>
      </c>
      <c r="D166" s="249">
        <v>0.32531437895857501</v>
      </c>
    </row>
    <row r="167" spans="1:4" ht="27.75" customHeight="1" x14ac:dyDescent="0.2">
      <c r="A167" s="6" t="s">
        <v>946</v>
      </c>
      <c r="B167" s="249">
        <v>0</v>
      </c>
      <c r="C167" s="249">
        <v>1.6555785631416842</v>
      </c>
      <c r="D167" s="249">
        <v>1.3476677941931323</v>
      </c>
    </row>
    <row r="168" spans="1:4" ht="27.75" customHeight="1" x14ac:dyDescent="0.2">
      <c r="A168" s="6" t="s">
        <v>947</v>
      </c>
      <c r="B168" s="249">
        <v>0</v>
      </c>
      <c r="C168" s="249">
        <v>1.731669733948437</v>
      </c>
      <c r="D168" s="249">
        <v>2.143613507174329</v>
      </c>
    </row>
    <row r="169" spans="1:4" ht="27.75" customHeight="1" x14ac:dyDescent="0.2">
      <c r="A169" s="6" t="s">
        <v>948</v>
      </c>
      <c r="B169" s="249">
        <v>0</v>
      </c>
      <c r="C169" s="249">
        <v>0.17120147544023911</v>
      </c>
      <c r="D169" s="249">
        <v>0.72143015683360689</v>
      </c>
    </row>
    <row r="170" spans="1:4" ht="27.75" customHeight="1" x14ac:dyDescent="0.2">
      <c r="A170" s="6" t="s">
        <v>949</v>
      </c>
      <c r="B170" s="249">
        <v>0</v>
      </c>
      <c r="C170" s="249">
        <v>6.5385968636818346</v>
      </c>
      <c r="D170" s="249">
        <v>2.8276572861549836</v>
      </c>
    </row>
    <row r="171" spans="1:4" ht="27.75" customHeight="1" x14ac:dyDescent="0.2">
      <c r="A171" s="6" t="s">
        <v>950</v>
      </c>
      <c r="B171" s="249">
        <v>0</v>
      </c>
      <c r="C171" s="249">
        <v>2.058244683150432</v>
      </c>
      <c r="D171" s="249">
        <v>3.2340059154354868</v>
      </c>
    </row>
    <row r="172" spans="1:4" ht="27.75" customHeight="1" x14ac:dyDescent="0.2">
      <c r="A172" s="6" t="s">
        <v>951</v>
      </c>
      <c r="B172" s="249">
        <v>0</v>
      </c>
      <c r="C172" s="249">
        <v>0.389407809884462</v>
      </c>
      <c r="D172" s="249">
        <v>4.1662352364354502</v>
      </c>
    </row>
    <row r="173" spans="1:4" ht="27.75" customHeight="1" x14ac:dyDescent="0.2">
      <c r="A173" s="6" t="s">
        <v>952</v>
      </c>
      <c r="B173" s="249">
        <v>0</v>
      </c>
      <c r="C173" s="249">
        <v>7.6283053006025519</v>
      </c>
      <c r="D173" s="249">
        <v>3.4934847855663982</v>
      </c>
    </row>
    <row r="174" spans="1:4" ht="27.75" customHeight="1" x14ac:dyDescent="0.2">
      <c r="A174" s="6" t="s">
        <v>953</v>
      </c>
      <c r="B174" s="249">
        <v>0</v>
      </c>
      <c r="C174" s="249">
        <v>4.4564510026827548</v>
      </c>
      <c r="D174" s="249">
        <v>1.1994612699784273</v>
      </c>
    </row>
    <row r="175" spans="1:4" ht="27.75" customHeight="1" x14ac:dyDescent="0.2">
      <c r="A175" s="6" t="s">
        <v>954</v>
      </c>
      <c r="B175" s="249">
        <v>0</v>
      </c>
      <c r="C175" s="249">
        <v>6.7396384845684549</v>
      </c>
      <c r="D175" s="249">
        <v>3.1896169580754998</v>
      </c>
    </row>
    <row r="176" spans="1:4" ht="27.75" customHeight="1" x14ac:dyDescent="0.2">
      <c r="A176" s="6" t="s">
        <v>955</v>
      </c>
      <c r="B176" s="249">
        <v>0</v>
      </c>
      <c r="C176" s="249">
        <v>0.18143989156257823</v>
      </c>
      <c r="D176" s="249">
        <v>0.93766165891793107</v>
      </c>
    </row>
    <row r="177" spans="1:4" ht="27.75" customHeight="1" x14ac:dyDescent="0.2">
      <c r="A177" s="6" t="s">
        <v>956</v>
      </c>
      <c r="B177" s="249">
        <v>0</v>
      </c>
      <c r="C177" s="249">
        <v>0.19815420203414189</v>
      </c>
      <c r="D177" s="249">
        <v>0.72145662376916708</v>
      </c>
    </row>
    <row r="178" spans="1:4" ht="27.75" customHeight="1" x14ac:dyDescent="0.2">
      <c r="A178" s="6" t="s">
        <v>957</v>
      </c>
      <c r="B178" s="249">
        <v>0</v>
      </c>
      <c r="C178" s="249">
        <v>0.95631861607984714</v>
      </c>
      <c r="D178" s="249">
        <v>0.96798605347286171</v>
      </c>
    </row>
    <row r="179" spans="1:4" ht="27.75" customHeight="1" x14ac:dyDescent="0.2">
      <c r="A179" s="6" t="s">
        <v>958</v>
      </c>
      <c r="B179" s="249">
        <v>0</v>
      </c>
      <c r="C179" s="249">
        <v>6.1828555328480347E-2</v>
      </c>
      <c r="D179" s="249">
        <v>0</v>
      </c>
    </row>
    <row r="180" spans="1:4" ht="27.75" customHeight="1" x14ac:dyDescent="0.2">
      <c r="A180" s="6" t="s">
        <v>959</v>
      </c>
      <c r="B180" s="249">
        <v>0</v>
      </c>
      <c r="C180" s="249">
        <v>3.9094230542624384</v>
      </c>
      <c r="D180" s="249">
        <v>3.2096625490561239</v>
      </c>
    </row>
    <row r="181" spans="1:4" ht="27.75" customHeight="1" x14ac:dyDescent="0.2">
      <c r="A181" s="6" t="s">
        <v>960</v>
      </c>
      <c r="B181" s="249">
        <v>0</v>
      </c>
      <c r="C181" s="249">
        <v>4.7051487255426823</v>
      </c>
      <c r="D181" s="249">
        <v>3.1258689523758521</v>
      </c>
    </row>
    <row r="182" spans="1:4" ht="27.75" customHeight="1" x14ac:dyDescent="0.2">
      <c r="A182" s="6" t="s">
        <v>961</v>
      </c>
      <c r="B182" s="249">
        <v>0</v>
      </c>
      <c r="C182" s="249">
        <v>9.9712023496524509</v>
      </c>
      <c r="D182" s="249">
        <v>2.2604257544937023</v>
      </c>
    </row>
    <row r="183" spans="1:4" ht="27.75" customHeight="1" x14ac:dyDescent="0.2">
      <c r="A183" s="6" t="s">
        <v>962</v>
      </c>
      <c r="B183" s="249">
        <v>0</v>
      </c>
      <c r="C183" s="249">
        <v>1.1937510749168994</v>
      </c>
      <c r="D183" s="249">
        <v>3.1102795803313619</v>
      </c>
    </row>
    <row r="184" spans="1:4" ht="27.75" customHeight="1" x14ac:dyDescent="0.2">
      <c r="A184" s="6" t="s">
        <v>963</v>
      </c>
      <c r="B184" s="249">
        <v>0</v>
      </c>
      <c r="C184" s="249">
        <v>3.4958895234191028</v>
      </c>
      <c r="D184" s="249">
        <v>5.7653576820109631</v>
      </c>
    </row>
    <row r="185" spans="1:4" ht="27.75" customHeight="1" x14ac:dyDescent="0.2">
      <c r="A185" s="6" t="s">
        <v>964</v>
      </c>
      <c r="B185" s="249">
        <v>0</v>
      </c>
      <c r="C185" s="249">
        <v>4.4719303693644359E-5</v>
      </c>
      <c r="D185" s="249">
        <v>-4.3989625920376587E-3</v>
      </c>
    </row>
    <row r="186" spans="1:4" ht="27.75" customHeight="1" x14ac:dyDescent="0.2">
      <c r="A186" s="6" t="s">
        <v>965</v>
      </c>
      <c r="B186" s="249">
        <v>0</v>
      </c>
      <c r="C186" s="249">
        <v>6.0434974686799974</v>
      </c>
      <c r="D186" s="249">
        <v>2.7853511848221562</v>
      </c>
    </row>
    <row r="187" spans="1:4" ht="27.75" customHeight="1" x14ac:dyDescent="0.2">
      <c r="A187" s="6" t="s">
        <v>966</v>
      </c>
      <c r="B187" s="249">
        <v>0</v>
      </c>
      <c r="C187" s="249">
        <v>1.0553948007412164</v>
      </c>
      <c r="D187" s="249">
        <v>6.0701837173527569</v>
      </c>
    </row>
    <row r="188" spans="1:4" ht="27.75" customHeight="1" x14ac:dyDescent="0.2">
      <c r="A188" s="6" t="s">
        <v>967</v>
      </c>
      <c r="B188" s="249">
        <v>0</v>
      </c>
      <c r="C188" s="249">
        <v>2.9227384822301357</v>
      </c>
      <c r="D188" s="249">
        <v>30.760364886911841</v>
      </c>
    </row>
    <row r="189" spans="1:4" ht="27.75" customHeight="1" x14ac:dyDescent="0.2">
      <c r="A189" s="6" t="s">
        <v>968</v>
      </c>
      <c r="B189" s="249">
        <v>0</v>
      </c>
      <c r="C189" s="249">
        <v>-0.92852107433827691</v>
      </c>
      <c r="D189" s="249">
        <v>22.768474417230532</v>
      </c>
    </row>
    <row r="190" spans="1:4" ht="27.75" customHeight="1" x14ac:dyDescent="0.2">
      <c r="A190" s="6" t="s">
        <v>969</v>
      </c>
      <c r="B190" s="249">
        <v>0</v>
      </c>
      <c r="C190" s="249">
        <v>5.9924261289204814</v>
      </c>
      <c r="D190" s="249">
        <v>2.12076586442392</v>
      </c>
    </row>
    <row r="191" spans="1:4" ht="27.75" customHeight="1" x14ac:dyDescent="0.2">
      <c r="A191" s="6" t="s">
        <v>970</v>
      </c>
      <c r="B191" s="249">
        <v>0</v>
      </c>
      <c r="C191" s="249">
        <v>1.848334931391739</v>
      </c>
      <c r="D191" s="249">
        <v>1.6392628485421172</v>
      </c>
    </row>
    <row r="192" spans="1:4" ht="27.75" customHeight="1" x14ac:dyDescent="0.2">
      <c r="A192" s="6" t="s">
        <v>971</v>
      </c>
      <c r="B192" s="249">
        <v>0</v>
      </c>
      <c r="C192" s="249">
        <v>10.754088000412326</v>
      </c>
      <c r="D192" s="249">
        <v>5.87020110459967</v>
      </c>
    </row>
    <row r="193" spans="1:4" ht="27.75" customHeight="1" x14ac:dyDescent="0.2">
      <c r="A193" s="6" t="s">
        <v>972</v>
      </c>
      <c r="B193" s="249">
        <v>0</v>
      </c>
      <c r="C193" s="249">
        <v>11.246707108925266</v>
      </c>
      <c r="D193" s="249">
        <v>5.8854308876116681</v>
      </c>
    </row>
    <row r="194" spans="1:4" ht="27.75" customHeight="1" x14ac:dyDescent="0.2">
      <c r="A194" s="6" t="s">
        <v>973</v>
      </c>
      <c r="B194" s="249">
        <v>0</v>
      </c>
      <c r="C194" s="249">
        <v>6.2144692109813708E-2</v>
      </c>
      <c r="D194" s="249">
        <v>2.5796021995789689</v>
      </c>
    </row>
    <row r="195" spans="1:4" ht="27.75" customHeight="1" x14ac:dyDescent="0.2">
      <c r="A195" s="6" t="s">
        <v>974</v>
      </c>
      <c r="B195" s="249">
        <v>0</v>
      </c>
      <c r="C195" s="249">
        <v>5.9007501608216689E-2</v>
      </c>
      <c r="D195" s="249">
        <v>2.6031615536723955</v>
      </c>
    </row>
    <row r="196" spans="1:4" ht="27.75" customHeight="1" x14ac:dyDescent="0.2">
      <c r="A196" s="6" t="s">
        <v>975</v>
      </c>
      <c r="B196" s="249">
        <v>0</v>
      </c>
      <c r="C196" s="249">
        <v>12.472404825203375</v>
      </c>
      <c r="D196" s="249">
        <v>3.2704934325021839</v>
      </c>
    </row>
    <row r="197" spans="1:4" ht="27.75" customHeight="1" x14ac:dyDescent="0.2">
      <c r="A197" s="6" t="s">
        <v>976</v>
      </c>
      <c r="B197" s="249">
        <v>0</v>
      </c>
      <c r="C197" s="249">
        <v>4.3080719535238803</v>
      </c>
      <c r="D197" s="249">
        <v>1.0241154963614996</v>
      </c>
    </row>
    <row r="198" spans="1:4" ht="27.75" customHeight="1" x14ac:dyDescent="0.2">
      <c r="A198" s="6" t="s">
        <v>977</v>
      </c>
      <c r="B198" s="249">
        <v>0</v>
      </c>
      <c r="C198" s="249">
        <v>3.4615389959474951</v>
      </c>
      <c r="D198" s="249">
        <v>1.2323237817727515</v>
      </c>
    </row>
    <row r="199" spans="1:4" ht="27.75" customHeight="1" x14ac:dyDescent="0.2">
      <c r="A199" s="6" t="s">
        <v>978</v>
      </c>
      <c r="B199" s="249">
        <v>0</v>
      </c>
      <c r="C199" s="249">
        <v>2.0653452938935919</v>
      </c>
      <c r="D199" s="249">
        <v>1.0043326060162958</v>
      </c>
    </row>
    <row r="200" spans="1:4" ht="27.75" customHeight="1" x14ac:dyDescent="0.2">
      <c r="A200" s="6" t="s">
        <v>979</v>
      </c>
      <c r="B200" s="249">
        <v>0</v>
      </c>
      <c r="C200" s="249">
        <v>5.8974216784064837E-2</v>
      </c>
      <c r="D200" s="249">
        <v>2.6017237845287697</v>
      </c>
    </row>
    <row r="201" spans="1:4" ht="27.75" customHeight="1" x14ac:dyDescent="0.2">
      <c r="A201" s="6" t="s">
        <v>980</v>
      </c>
      <c r="B201" s="249">
        <v>0</v>
      </c>
      <c r="C201" s="249">
        <v>2.138013020560706</v>
      </c>
      <c r="D201" s="249">
        <v>21.697909460396311</v>
      </c>
    </row>
    <row r="202" spans="1:4" ht="27.75" customHeight="1" x14ac:dyDescent="0.2">
      <c r="A202" s="6" t="s">
        <v>981</v>
      </c>
      <c r="B202" s="249">
        <v>0</v>
      </c>
      <c r="C202" s="249">
        <v>0.55301189249026972</v>
      </c>
      <c r="D202" s="249">
        <v>1.6242021698558422</v>
      </c>
    </row>
    <row r="203" spans="1:4" ht="27.75" customHeight="1" x14ac:dyDescent="0.2">
      <c r="A203" s="6" t="s">
        <v>982</v>
      </c>
      <c r="B203" s="249">
        <v>0</v>
      </c>
      <c r="C203" s="249">
        <v>0.67991375535910969</v>
      </c>
      <c r="D203" s="249">
        <v>1.6288138461819661</v>
      </c>
    </row>
    <row r="204" spans="1:4" ht="27.75" customHeight="1" x14ac:dyDescent="0.2">
      <c r="A204" s="6" t="s">
        <v>983</v>
      </c>
      <c r="B204" s="249">
        <v>0</v>
      </c>
      <c r="C204" s="249">
        <v>0.43070363724227129</v>
      </c>
      <c r="D204" s="249">
        <v>5.9621720098701685</v>
      </c>
    </row>
    <row r="205" spans="1:4" ht="27.75" customHeight="1" x14ac:dyDescent="0.2">
      <c r="A205" s="6" t="s">
        <v>984</v>
      </c>
      <c r="B205" s="249">
        <v>0</v>
      </c>
      <c r="C205" s="249">
        <v>2.6164917041736824</v>
      </c>
      <c r="D205" s="249">
        <v>0.75909279749441727</v>
      </c>
    </row>
    <row r="206" spans="1:4" ht="27.75" customHeight="1" x14ac:dyDescent="0.2">
      <c r="A206" s="6" t="s">
        <v>985</v>
      </c>
      <c r="B206" s="249">
        <v>0</v>
      </c>
      <c r="C206" s="249">
        <v>4.9838027412770733</v>
      </c>
      <c r="D206" s="249">
        <v>2.9958958586124704</v>
      </c>
    </row>
    <row r="207" spans="1:4" ht="27.75" customHeight="1" x14ac:dyDescent="0.2">
      <c r="A207" s="6" t="s">
        <v>986</v>
      </c>
      <c r="B207" s="249">
        <v>0</v>
      </c>
      <c r="C207" s="249">
        <v>0.1992208304198218</v>
      </c>
      <c r="D207" s="249">
        <v>0.72077187197663029</v>
      </c>
    </row>
    <row r="208" spans="1:4" ht="27.75" customHeight="1" x14ac:dyDescent="0.2">
      <c r="A208" s="6" t="s">
        <v>987</v>
      </c>
      <c r="B208" s="249">
        <v>0</v>
      </c>
      <c r="C208" s="249">
        <v>1.7770706301101722</v>
      </c>
      <c r="D208" s="249">
        <v>21.526806562920314</v>
      </c>
    </row>
    <row r="209" spans="1:4" ht="27.75" customHeight="1" x14ac:dyDescent="0.2">
      <c r="A209" s="6" t="s">
        <v>988</v>
      </c>
      <c r="B209" s="249">
        <v>0</v>
      </c>
      <c r="C209" s="249">
        <v>7.5990732765741713</v>
      </c>
      <c r="D209" s="249">
        <v>1.0336902807249835</v>
      </c>
    </row>
    <row r="210" spans="1:4" ht="27.75" customHeight="1" x14ac:dyDescent="0.2">
      <c r="A210" s="6" t="s">
        <v>989</v>
      </c>
      <c r="B210" s="249">
        <v>0</v>
      </c>
      <c r="C210" s="249">
        <v>2.7217937071881368</v>
      </c>
      <c r="D210" s="249">
        <v>2.1930179281487372</v>
      </c>
    </row>
    <row r="211" spans="1:4" ht="27.75" customHeight="1" x14ac:dyDescent="0.2">
      <c r="A211" s="6" t="s">
        <v>990</v>
      </c>
      <c r="B211" s="249">
        <v>0</v>
      </c>
      <c r="C211" s="249">
        <v>0.42979447239914859</v>
      </c>
      <c r="D211" s="249">
        <v>2.024242883624138</v>
      </c>
    </row>
    <row r="212" spans="1:4" ht="27.75" customHeight="1" x14ac:dyDescent="0.2">
      <c r="A212" s="6" t="s">
        <v>991</v>
      </c>
      <c r="B212" s="249">
        <v>0</v>
      </c>
      <c r="C212" s="249">
        <v>12.302622382982989</v>
      </c>
      <c r="D212" s="249">
        <v>2.8488681045134894</v>
      </c>
    </row>
    <row r="213" spans="1:4" ht="27.75" customHeight="1" x14ac:dyDescent="0.2">
      <c r="A213" s="6" t="s">
        <v>992</v>
      </c>
      <c r="B213" s="249">
        <v>0</v>
      </c>
      <c r="C213" s="249">
        <v>1.698134110219742</v>
      </c>
      <c r="D213" s="249">
        <v>0.32196962644996063</v>
      </c>
    </row>
    <row r="214" spans="1:4" ht="27.75" customHeight="1" x14ac:dyDescent="0.2">
      <c r="A214" s="6" t="s">
        <v>993</v>
      </c>
      <c r="B214" s="249">
        <v>0</v>
      </c>
      <c r="C214" s="249">
        <v>-0.40654108696499242</v>
      </c>
      <c r="D214" s="249">
        <v>0.17173037455007983</v>
      </c>
    </row>
    <row r="215" spans="1:4" ht="27.75" customHeight="1" x14ac:dyDescent="0.2">
      <c r="A215" s="6" t="s">
        <v>994</v>
      </c>
      <c r="B215" s="249">
        <v>0</v>
      </c>
      <c r="C215" s="249">
        <v>1.655342603137163</v>
      </c>
      <c r="D215" s="249">
        <v>1.3478345143088122</v>
      </c>
    </row>
    <row r="216" spans="1:4" ht="27.75" customHeight="1" x14ac:dyDescent="0.2">
      <c r="A216" s="6" t="s">
        <v>995</v>
      </c>
      <c r="B216" s="249">
        <v>0</v>
      </c>
      <c r="C216" s="249">
        <v>2.6410764970930498</v>
      </c>
      <c r="D216" s="249">
        <v>2.6517051514432914</v>
      </c>
    </row>
    <row r="217" spans="1:4" ht="27.75" customHeight="1" x14ac:dyDescent="0.2">
      <c r="A217" s="6" t="s">
        <v>996</v>
      </c>
      <c r="B217" s="249">
        <v>0</v>
      </c>
      <c r="C217" s="249">
        <v>-4.0234876176169525</v>
      </c>
      <c r="D217" s="249">
        <v>0.33465673622941905</v>
      </c>
    </row>
    <row r="218" spans="1:4" ht="27.75" customHeight="1" x14ac:dyDescent="0.2">
      <c r="A218" s="6" t="s">
        <v>997</v>
      </c>
      <c r="B218" s="249">
        <v>0</v>
      </c>
      <c r="C218" s="249">
        <v>8.6533629061867498E-2</v>
      </c>
      <c r="D218" s="249">
        <v>1.6096443964250755</v>
      </c>
    </row>
    <row r="219" spans="1:4" ht="27.75" customHeight="1" x14ac:dyDescent="0.2">
      <c r="A219" s="6" t="s">
        <v>998</v>
      </c>
      <c r="B219" s="249">
        <v>0</v>
      </c>
      <c r="C219" s="249">
        <v>4.1263419691144501</v>
      </c>
      <c r="D219" s="249">
        <v>0</v>
      </c>
    </row>
    <row r="220" spans="1:4" ht="27.75" customHeight="1" x14ac:dyDescent="0.2">
      <c r="A220" s="6" t="s">
        <v>999</v>
      </c>
      <c r="B220" s="249">
        <v>0</v>
      </c>
      <c r="C220" s="249">
        <v>1.655575045634083</v>
      </c>
      <c r="D220" s="249">
        <v>1.3476295459022711</v>
      </c>
    </row>
    <row r="221" spans="1:4" ht="27.75" customHeight="1" x14ac:dyDescent="0.2">
      <c r="A221" s="6" t="s">
        <v>1000</v>
      </c>
      <c r="B221" s="249">
        <v>0</v>
      </c>
      <c r="C221" s="249">
        <v>7.3841890733550102</v>
      </c>
      <c r="D221" s="249">
        <v>1.0124832233575749</v>
      </c>
    </row>
    <row r="222" spans="1:4" ht="27.75" customHeight="1" x14ac:dyDescent="0.2">
      <c r="A222" s="6" t="s">
        <v>1001</v>
      </c>
      <c r="B222" s="249">
        <v>0</v>
      </c>
      <c r="C222" s="249">
        <v>2.0561515854930397</v>
      </c>
      <c r="D222" s="249">
        <v>0.75232194395568674</v>
      </c>
    </row>
    <row r="223" spans="1:4" ht="27.75" customHeight="1" x14ac:dyDescent="0.2">
      <c r="A223" s="6" t="s">
        <v>1002</v>
      </c>
      <c r="B223" s="249">
        <v>0</v>
      </c>
      <c r="C223" s="249">
        <v>1.8123450100627956</v>
      </c>
      <c r="D223" s="249">
        <v>1.3728129996791374</v>
      </c>
    </row>
    <row r="224" spans="1:4" ht="27.75" customHeight="1" x14ac:dyDescent="0.2">
      <c r="A224" s="6" t="s">
        <v>1003</v>
      </c>
      <c r="B224" s="249">
        <v>0</v>
      </c>
      <c r="C224" s="249">
        <v>0.40606871216328982</v>
      </c>
      <c r="D224" s="249">
        <v>22.148925540899651</v>
      </c>
    </row>
    <row r="225" spans="1:4" ht="27.75" customHeight="1" x14ac:dyDescent="0.2">
      <c r="A225" s="6" t="s">
        <v>1004</v>
      </c>
      <c r="B225" s="249">
        <v>0</v>
      </c>
      <c r="C225" s="249">
        <v>2.3088313275960766</v>
      </c>
      <c r="D225" s="249">
        <v>1.6499366997951714</v>
      </c>
    </row>
    <row r="226" spans="1:4" ht="27.75" customHeight="1" x14ac:dyDescent="0.2">
      <c r="A226" s="6" t="s">
        <v>1005</v>
      </c>
      <c r="B226" s="249">
        <v>0</v>
      </c>
      <c r="C226" s="249">
        <v>1.483596225592384</v>
      </c>
      <c r="D226" s="249">
        <v>5.1272603862935577</v>
      </c>
    </row>
    <row r="227" spans="1:4" ht="27.75" customHeight="1" x14ac:dyDescent="0.2">
      <c r="A227" s="6" t="s">
        <v>1006</v>
      </c>
      <c r="B227" s="249">
        <v>0</v>
      </c>
      <c r="C227" s="249">
        <v>1.6909168190349733</v>
      </c>
      <c r="D227" s="249">
        <v>5.1323313350245616</v>
      </c>
    </row>
    <row r="228" spans="1:4" ht="27.75" customHeight="1" x14ac:dyDescent="0.2">
      <c r="A228" s="6" t="s">
        <v>1007</v>
      </c>
      <c r="B228" s="249">
        <v>0</v>
      </c>
      <c r="C228" s="249">
        <v>4.5644245500612968E-5</v>
      </c>
      <c r="D228" s="249">
        <v>-4.4015898319732837E-3</v>
      </c>
    </row>
    <row r="229" spans="1:4" ht="27.75" customHeight="1" x14ac:dyDescent="0.2">
      <c r="A229" s="6" t="s">
        <v>1008</v>
      </c>
      <c r="B229" s="249">
        <v>0</v>
      </c>
      <c r="C229" s="249">
        <v>3.9740094145677944</v>
      </c>
      <c r="D229" s="249">
        <v>2.0253580566877174</v>
      </c>
    </row>
    <row r="230" spans="1:4" ht="27.75" customHeight="1" x14ac:dyDescent="0.2">
      <c r="A230" s="6" t="s">
        <v>1009</v>
      </c>
      <c r="B230" s="249">
        <v>0</v>
      </c>
      <c r="C230" s="249">
        <v>11.375978535863997</v>
      </c>
      <c r="D230" s="249">
        <v>1.0143078552571294</v>
      </c>
    </row>
    <row r="231" spans="1:4" ht="27.75" customHeight="1" x14ac:dyDescent="0.2">
      <c r="A231" s="6" t="s">
        <v>1010</v>
      </c>
      <c r="B231" s="249">
        <v>0</v>
      </c>
      <c r="C231" s="249">
        <v>7.9265979284943571</v>
      </c>
      <c r="D231" s="249">
        <v>1.0339112135939066</v>
      </c>
    </row>
    <row r="232" spans="1:4" ht="27.75" customHeight="1" x14ac:dyDescent="0.2">
      <c r="A232" s="6" t="s">
        <v>1011</v>
      </c>
      <c r="B232" s="249">
        <v>0</v>
      </c>
      <c r="C232" s="249">
        <v>3.0049457631645242</v>
      </c>
      <c r="D232" s="249">
        <v>4.2138857748109197</v>
      </c>
    </row>
    <row r="233" spans="1:4" ht="27.75" customHeight="1" x14ac:dyDescent="0.2">
      <c r="A233" s="6" t="s">
        <v>1012</v>
      </c>
      <c r="B233" s="249">
        <v>0</v>
      </c>
      <c r="C233" s="249">
        <v>4.4318758985384346</v>
      </c>
      <c r="D233" s="249">
        <v>5.8293162295246326</v>
      </c>
    </row>
    <row r="234" spans="1:4" ht="27.75" customHeight="1" x14ac:dyDescent="0.2">
      <c r="A234" s="6" t="s">
        <v>1013</v>
      </c>
      <c r="B234" s="249">
        <v>0</v>
      </c>
      <c r="C234" s="249">
        <v>2.2547842676635179</v>
      </c>
      <c r="D234" s="249">
        <v>2.1184802084970102</v>
      </c>
    </row>
    <row r="235" spans="1:4" ht="27.75" customHeight="1" x14ac:dyDescent="0.2">
      <c r="A235" s="6" t="s">
        <v>1014</v>
      </c>
      <c r="B235" s="249">
        <v>0</v>
      </c>
      <c r="C235" s="249">
        <v>2.0643064145343866</v>
      </c>
      <c r="D235" s="249">
        <v>21.666841105837317</v>
      </c>
    </row>
    <row r="236" spans="1:4" ht="27.75" customHeight="1" x14ac:dyDescent="0.2">
      <c r="A236" s="6" t="s">
        <v>1015</v>
      </c>
      <c r="B236" s="249">
        <v>0</v>
      </c>
      <c r="C236" s="249">
        <v>0.47614345837423944</v>
      </c>
      <c r="D236" s="249">
        <v>0.43681902360539038</v>
      </c>
    </row>
    <row r="237" spans="1:4" ht="27.75" customHeight="1" x14ac:dyDescent="0.2">
      <c r="A237" s="6" t="s">
        <v>1016</v>
      </c>
      <c r="B237" s="249">
        <v>0</v>
      </c>
      <c r="C237" s="249">
        <v>5.9731609234280052</v>
      </c>
      <c r="D237" s="249">
        <v>22.48043288201313</v>
      </c>
    </row>
    <row r="238" spans="1:4" ht="27.75" customHeight="1" x14ac:dyDescent="0.2">
      <c r="A238" s="6" t="s">
        <v>1017</v>
      </c>
      <c r="B238" s="249">
        <v>0</v>
      </c>
      <c r="C238" s="249">
        <v>1.6555756236807375</v>
      </c>
      <c r="D238" s="249">
        <v>1.3476677941931323</v>
      </c>
    </row>
    <row r="239" spans="1:4" ht="27.75" customHeight="1" x14ac:dyDescent="0.2">
      <c r="A239" s="6" t="s">
        <v>1018</v>
      </c>
      <c r="B239" s="249">
        <v>0</v>
      </c>
      <c r="C239" s="249">
        <v>3.0730456743249142</v>
      </c>
      <c r="D239" s="249">
        <v>-6.7001667944271356E-3</v>
      </c>
    </row>
    <row r="240" spans="1:4" ht="27.75" customHeight="1" x14ac:dyDescent="0.2">
      <c r="A240" s="6" t="s">
        <v>1019</v>
      </c>
      <c r="B240" s="249">
        <v>0</v>
      </c>
      <c r="C240" s="249">
        <v>4.0535663944127736</v>
      </c>
      <c r="D240" s="249">
        <v>-1.0398269695787318E-2</v>
      </c>
    </row>
    <row r="241" spans="1:4" ht="27.75" customHeight="1" x14ac:dyDescent="0.2">
      <c r="A241" s="6" t="s">
        <v>1020</v>
      </c>
      <c r="B241" s="249">
        <v>0</v>
      </c>
      <c r="C241" s="249">
        <v>3.5398218583820502</v>
      </c>
      <c r="D241" s="249">
        <v>22.335743038493725</v>
      </c>
    </row>
    <row r="242" spans="1:4" ht="27.75" customHeight="1" x14ac:dyDescent="0.2">
      <c r="A242" s="6" t="s">
        <v>1021</v>
      </c>
      <c r="B242" s="249">
        <v>0</v>
      </c>
      <c r="C242" s="249">
        <v>3.5293607379625311</v>
      </c>
      <c r="D242" s="249">
        <v>22.332525007720722</v>
      </c>
    </row>
    <row r="243" spans="1:4" ht="27.75" customHeight="1" x14ac:dyDescent="0.2">
      <c r="A243" s="6" t="s">
        <v>1022</v>
      </c>
      <c r="B243" s="249">
        <v>0</v>
      </c>
      <c r="C243" s="249">
        <v>4.3515404152488397</v>
      </c>
      <c r="D243" s="249">
        <v>2.6351947709209491</v>
      </c>
    </row>
    <row r="244" spans="1:4" ht="27.75" customHeight="1" x14ac:dyDescent="0.2">
      <c r="A244" s="6" t="s">
        <v>1023</v>
      </c>
      <c r="B244" s="249">
        <v>0</v>
      </c>
      <c r="C244" s="249">
        <v>5.8463385925130265</v>
      </c>
      <c r="D244" s="249">
        <v>5.6305880491312958</v>
      </c>
    </row>
    <row r="245" spans="1:4" ht="27.75" customHeight="1" x14ac:dyDescent="0.2">
      <c r="A245" s="6" t="s">
        <v>1024</v>
      </c>
      <c r="B245" s="249">
        <v>0</v>
      </c>
      <c r="C245" s="249">
        <v>0.18666471751058916</v>
      </c>
      <c r="D245" s="249">
        <v>0.75486655834476757</v>
      </c>
    </row>
    <row r="246" spans="1:4" ht="27.75" customHeight="1" x14ac:dyDescent="0.2">
      <c r="A246" s="6" t="s">
        <v>1025</v>
      </c>
      <c r="B246" s="249">
        <v>0</v>
      </c>
      <c r="C246" s="249">
        <v>0.32232872353401165</v>
      </c>
      <c r="D246" s="249">
        <v>2.0974432074861209</v>
      </c>
    </row>
    <row r="247" spans="1:4" ht="27.75" customHeight="1" x14ac:dyDescent="0.2">
      <c r="A247" s="6" t="s">
        <v>1026</v>
      </c>
      <c r="B247" s="249">
        <v>0</v>
      </c>
      <c r="C247" s="249">
        <v>7.7791961396305913</v>
      </c>
      <c r="D247" s="249">
        <v>2.2885386199385582</v>
      </c>
    </row>
    <row r="248" spans="1:4" ht="27.75" customHeight="1" x14ac:dyDescent="0.2">
      <c r="A248" s="6" t="s">
        <v>1027</v>
      </c>
      <c r="B248" s="249">
        <v>0</v>
      </c>
      <c r="C248" s="249">
        <v>2.9413345305797893</v>
      </c>
      <c r="D248" s="249">
        <v>5.5023512493643061</v>
      </c>
    </row>
    <row r="249" spans="1:4" ht="27.75" customHeight="1" x14ac:dyDescent="0.2">
      <c r="A249" s="6" t="s">
        <v>1028</v>
      </c>
      <c r="B249" s="249">
        <v>0</v>
      </c>
      <c r="C249" s="249">
        <v>0.81775380433162115</v>
      </c>
      <c r="D249" s="249">
        <v>3.1421749315471317</v>
      </c>
    </row>
    <row r="250" spans="1:4" ht="27.75" customHeight="1" x14ac:dyDescent="0.2">
      <c r="A250" s="6" t="s">
        <v>1029</v>
      </c>
      <c r="B250" s="249">
        <v>0</v>
      </c>
      <c r="C250" s="249">
        <v>5.3113373622274169</v>
      </c>
      <c r="D250" s="249">
        <v>1.0607639594562708</v>
      </c>
    </row>
    <row r="251" spans="1:4" ht="27.75" customHeight="1" x14ac:dyDescent="0.2">
      <c r="A251" s="6" t="s">
        <v>1030</v>
      </c>
      <c r="B251" s="249">
        <v>0</v>
      </c>
      <c r="C251" s="249">
        <v>2.9690797234955171</v>
      </c>
      <c r="D251" s="249">
        <v>2.5791195683061838</v>
      </c>
    </row>
    <row r="252" spans="1:4" ht="27.75" customHeight="1" x14ac:dyDescent="0.2">
      <c r="A252" s="6" t="s">
        <v>1031</v>
      </c>
      <c r="B252" s="249">
        <v>0</v>
      </c>
      <c r="C252" s="249">
        <v>1.5631487877763233</v>
      </c>
      <c r="D252" s="249">
        <v>1.0125074121194484</v>
      </c>
    </row>
    <row r="253" spans="1:4" ht="27.75" customHeight="1" x14ac:dyDescent="0.2">
      <c r="A253" s="6" t="s">
        <v>1032</v>
      </c>
      <c r="B253" s="249">
        <v>0</v>
      </c>
      <c r="C253" s="249">
        <v>2.8584107977180389</v>
      </c>
      <c r="D253" s="249">
        <v>5.3238324427061334</v>
      </c>
    </row>
    <row r="254" spans="1:4" ht="27.75" customHeight="1" x14ac:dyDescent="0.2">
      <c r="A254" s="6" t="s">
        <v>1033</v>
      </c>
      <c r="B254" s="249">
        <v>0</v>
      </c>
      <c r="C254" s="249">
        <v>3.015878878446244</v>
      </c>
      <c r="D254" s="249">
        <v>4.2113556284922815</v>
      </c>
    </row>
    <row r="255" spans="1:4" ht="27.75" customHeight="1" x14ac:dyDescent="0.2">
      <c r="A255" s="6" t="s">
        <v>1034</v>
      </c>
      <c r="B255" s="249">
        <v>0</v>
      </c>
      <c r="C255" s="249">
        <v>3.1649310252068217</v>
      </c>
      <c r="D255" s="249">
        <v>2.3532213692290869</v>
      </c>
    </row>
    <row r="256" spans="1:4" ht="27.75" customHeight="1" x14ac:dyDescent="0.2">
      <c r="A256" s="6" t="s">
        <v>1035</v>
      </c>
      <c r="B256" s="249">
        <v>0</v>
      </c>
      <c r="C256" s="249">
        <v>9.2799064395169601</v>
      </c>
      <c r="D256" s="249">
        <v>1.7591931254034909</v>
      </c>
    </row>
    <row r="257" spans="1:4" ht="27.75" customHeight="1" x14ac:dyDescent="0.2">
      <c r="A257" s="6" t="s">
        <v>1036</v>
      </c>
      <c r="B257" s="249">
        <v>0</v>
      </c>
      <c r="C257" s="249">
        <v>9.6952302150831127</v>
      </c>
      <c r="D257" s="249">
        <v>0</v>
      </c>
    </row>
    <row r="258" spans="1:4" ht="27.75" customHeight="1" x14ac:dyDescent="0.2">
      <c r="A258" s="6" t="s">
        <v>1037</v>
      </c>
      <c r="B258" s="249">
        <v>0</v>
      </c>
      <c r="C258" s="249">
        <v>3.6718607862313362</v>
      </c>
      <c r="D258" s="249">
        <v>0</v>
      </c>
    </row>
    <row r="259" spans="1:4" ht="27.75" customHeight="1" x14ac:dyDescent="0.2">
      <c r="A259" s="6" t="s">
        <v>1038</v>
      </c>
      <c r="B259" s="249">
        <v>0</v>
      </c>
      <c r="C259" s="249">
        <v>0.91122739211324344</v>
      </c>
      <c r="D259" s="249">
        <v>0.3120743077827709</v>
      </c>
    </row>
    <row r="260" spans="1:4" ht="27.75" customHeight="1" x14ac:dyDescent="0.2">
      <c r="A260" s="6" t="s">
        <v>1039</v>
      </c>
      <c r="B260" s="249">
        <v>0</v>
      </c>
      <c r="C260" s="249">
        <v>0</v>
      </c>
      <c r="D260" s="249">
        <v>0</v>
      </c>
    </row>
    <row r="261" spans="1:4" ht="27.75" customHeight="1" x14ac:dyDescent="0.2">
      <c r="A261" s="6" t="s">
        <v>1040</v>
      </c>
      <c r="B261" s="249">
        <v>0</v>
      </c>
      <c r="C261" s="249">
        <v>0.81773874739018593</v>
      </c>
      <c r="D261" s="249">
        <v>3.1424226821182377</v>
      </c>
    </row>
    <row r="262" spans="1:4" ht="27.75" customHeight="1" x14ac:dyDescent="0.2">
      <c r="A262" s="6" t="s">
        <v>1041</v>
      </c>
      <c r="B262" s="249">
        <v>0</v>
      </c>
      <c r="C262" s="249">
        <v>-0.85928337841965818</v>
      </c>
      <c r="D262" s="249">
        <v>1.4404338858184362</v>
      </c>
    </row>
    <row r="263" spans="1:4" ht="27.75" customHeight="1" x14ac:dyDescent="0.2">
      <c r="A263" s="6" t="s">
        <v>1042</v>
      </c>
      <c r="B263" s="249">
        <v>0</v>
      </c>
      <c r="C263" s="249">
        <v>-0.85930777775810741</v>
      </c>
      <c r="D263" s="249">
        <v>1.4414288212349244</v>
      </c>
    </row>
    <row r="264" spans="1:4" ht="27.75" customHeight="1" x14ac:dyDescent="0.2">
      <c r="A264" s="6" t="s">
        <v>1043</v>
      </c>
      <c r="B264" s="249">
        <v>0</v>
      </c>
      <c r="C264" s="249">
        <v>3.2066508739898132</v>
      </c>
      <c r="D264" s="249">
        <v>2.1317689000052797</v>
      </c>
    </row>
    <row r="265" spans="1:4" ht="27.75" customHeight="1" x14ac:dyDescent="0.2">
      <c r="A265" s="6" t="s">
        <v>1044</v>
      </c>
      <c r="B265" s="249">
        <v>0</v>
      </c>
      <c r="C265" s="249">
        <v>0.43045870773480943</v>
      </c>
      <c r="D265" s="249">
        <v>2.0272933119711807</v>
      </c>
    </row>
    <row r="266" spans="1:4" ht="27.75" customHeight="1" x14ac:dyDescent="0.2">
      <c r="A266" s="6" t="s">
        <v>1045</v>
      </c>
      <c r="B266" s="249">
        <v>0</v>
      </c>
      <c r="C266" s="249">
        <v>0</v>
      </c>
      <c r="D266" s="249">
        <v>0.24593477779714168</v>
      </c>
    </row>
    <row r="267" spans="1:4" ht="27.75" customHeight="1" x14ac:dyDescent="0.2">
      <c r="A267" s="6" t="s">
        <v>1046</v>
      </c>
      <c r="B267" s="249">
        <v>0</v>
      </c>
      <c r="C267" s="249">
        <v>0.20937510499309622</v>
      </c>
      <c r="D267" s="249">
        <v>13.378411176124585</v>
      </c>
    </row>
    <row r="268" spans="1:4" ht="27.75" customHeight="1" x14ac:dyDescent="0.2">
      <c r="A268" s="6" t="s">
        <v>1047</v>
      </c>
      <c r="B268" s="249">
        <v>0</v>
      </c>
      <c r="C268" s="249">
        <v>5.7431326482871565</v>
      </c>
      <c r="D268" s="249">
        <v>2.1506315208038904</v>
      </c>
    </row>
    <row r="269" spans="1:4" ht="27.75" customHeight="1" x14ac:dyDescent="0.2">
      <c r="A269" s="6" t="s">
        <v>1048</v>
      </c>
      <c r="B269" s="249">
        <v>0</v>
      </c>
      <c r="C269" s="249">
        <v>0.150889773776126</v>
      </c>
      <c r="D269" s="249">
        <v>4.418507524966846</v>
      </c>
    </row>
    <row r="270" spans="1:4" ht="27.75" customHeight="1" x14ac:dyDescent="0.2">
      <c r="A270" s="6" t="s">
        <v>1049</v>
      </c>
      <c r="B270" s="249">
        <v>0</v>
      </c>
      <c r="C270" s="249">
        <v>0.35042921936505561</v>
      </c>
      <c r="D270" s="249">
        <v>2.475729316385975</v>
      </c>
    </row>
    <row r="271" spans="1:4" ht="27.75" customHeight="1" x14ac:dyDescent="0.2">
      <c r="A271" s="6" t="s">
        <v>1050</v>
      </c>
      <c r="B271" s="249">
        <v>0</v>
      </c>
      <c r="C271" s="249">
        <v>0.37180953529608518</v>
      </c>
      <c r="D271" s="249">
        <v>4.7754276463841148</v>
      </c>
    </row>
    <row r="272" spans="1:4" ht="27.75" customHeight="1" x14ac:dyDescent="0.2">
      <c r="A272" s="6" t="s">
        <v>1051</v>
      </c>
      <c r="B272" s="249">
        <v>0</v>
      </c>
      <c r="C272" s="249">
        <v>5.1455683851579382E-3</v>
      </c>
      <c r="D272" s="249">
        <v>0.18862376135554715</v>
      </c>
    </row>
    <row r="273" spans="1:4" ht="27.75" customHeight="1" x14ac:dyDescent="0.2">
      <c r="A273" s="6" t="s">
        <v>1052</v>
      </c>
      <c r="B273" s="249">
        <v>0</v>
      </c>
      <c r="C273" s="249">
        <v>0.20077692073081288</v>
      </c>
      <c r="D273" s="249">
        <v>2.035192002471975</v>
      </c>
    </row>
    <row r="274" spans="1:4" ht="27.75" customHeight="1" x14ac:dyDescent="0.2">
      <c r="A274" s="6" t="s">
        <v>1053</v>
      </c>
      <c r="B274" s="249">
        <v>0</v>
      </c>
      <c r="C274" s="249">
        <v>0.32550445612559059</v>
      </c>
      <c r="D274" s="249">
        <v>3.569439908745641</v>
      </c>
    </row>
    <row r="275" spans="1:4" ht="27.75" customHeight="1" x14ac:dyDescent="0.2">
      <c r="A275" s="6" t="s">
        <v>1054</v>
      </c>
      <c r="B275" s="249">
        <v>0</v>
      </c>
      <c r="C275" s="249">
        <v>0.49531558179612756</v>
      </c>
      <c r="D275" s="249">
        <v>2.4881628976216041</v>
      </c>
    </row>
    <row r="276" spans="1:4" ht="27.75" customHeight="1" x14ac:dyDescent="0.2">
      <c r="A276" s="6" t="s">
        <v>1055</v>
      </c>
      <c r="B276" s="249">
        <v>0</v>
      </c>
      <c r="C276" s="249">
        <v>0.30121052388797559</v>
      </c>
      <c r="D276" s="249">
        <v>9.4637551378304892</v>
      </c>
    </row>
    <row r="277" spans="1:4" ht="27.75" customHeight="1" x14ac:dyDescent="0.2">
      <c r="A277" s="6" t="s">
        <v>1056</v>
      </c>
      <c r="B277" s="249">
        <v>0</v>
      </c>
      <c r="C277" s="249">
        <v>8.7771760037935395E-2</v>
      </c>
      <c r="D277" s="249">
        <v>7.8194181478339813</v>
      </c>
    </row>
    <row r="278" spans="1:4" ht="27.75" customHeight="1" x14ac:dyDescent="0.2">
      <c r="A278" s="6" t="s">
        <v>1057</v>
      </c>
      <c r="B278" s="249" t="s">
        <v>1045</v>
      </c>
      <c r="C278" s="249">
        <v>0</v>
      </c>
      <c r="D278" s="249">
        <v>0.23559546018410837</v>
      </c>
    </row>
    <row r="279" spans="1:4" ht="27.75" customHeight="1" x14ac:dyDescent="0.2">
      <c r="A279" s="6" t="s">
        <v>1058</v>
      </c>
      <c r="B279" s="249">
        <v>0</v>
      </c>
      <c r="C279" s="249">
        <v>0.11303458323150258</v>
      </c>
      <c r="D279" s="249">
        <v>0.50204514810749468</v>
      </c>
    </row>
    <row r="280" spans="1:4" ht="27.75" customHeight="1" x14ac:dyDescent="0.2">
      <c r="A280" s="6" t="s">
        <v>1059</v>
      </c>
      <c r="B280" s="249">
        <v>0</v>
      </c>
      <c r="C280" s="249">
        <v>0.37969657131462536</v>
      </c>
      <c r="D280" s="249">
        <v>7.8856633414305737</v>
      </c>
    </row>
    <row r="281" spans="1:4" ht="27.75" customHeight="1" x14ac:dyDescent="0.2">
      <c r="A281" s="6" t="s">
        <v>1060</v>
      </c>
      <c r="B281" s="249">
        <v>0</v>
      </c>
      <c r="C281" s="249">
        <v>0.1306538969389483</v>
      </c>
      <c r="D281" s="249">
        <v>3.384152351286883</v>
      </c>
    </row>
    <row r="282" spans="1:4" ht="27.75" customHeight="1" x14ac:dyDescent="0.2">
      <c r="A282" s="6" t="s">
        <v>1061</v>
      </c>
      <c r="B282" s="249">
        <v>0</v>
      </c>
      <c r="C282" s="249">
        <v>0.17159664381926878</v>
      </c>
      <c r="D282" s="249">
        <v>17.334699667606753</v>
      </c>
    </row>
    <row r="283" spans="1:4" ht="27.75" customHeight="1" x14ac:dyDescent="0.2">
      <c r="A283" s="6" t="s">
        <v>1062</v>
      </c>
      <c r="B283" s="249">
        <v>0</v>
      </c>
      <c r="C283" s="249">
        <v>0.3698106934614605</v>
      </c>
      <c r="D283" s="249">
        <v>5.4493740405100297</v>
      </c>
    </row>
    <row r="284" spans="1:4" ht="27.75" customHeight="1" x14ac:dyDescent="0.2">
      <c r="A284" s="6" t="s">
        <v>1063</v>
      </c>
      <c r="B284" s="249">
        <v>0</v>
      </c>
      <c r="C284" s="249">
        <v>0.25551779634203192</v>
      </c>
      <c r="D284" s="249">
        <v>0.86960865555829892</v>
      </c>
    </row>
    <row r="285" spans="1:4" ht="27.75" customHeight="1" x14ac:dyDescent="0.2">
      <c r="A285" s="6" t="s">
        <v>1064</v>
      </c>
      <c r="B285" s="249">
        <v>0</v>
      </c>
      <c r="C285" s="249">
        <v>0.20637398237834201</v>
      </c>
      <c r="D285" s="249">
        <v>1.9654738897373873</v>
      </c>
    </row>
    <row r="286" spans="1:4" ht="27.75" customHeight="1" x14ac:dyDescent="0.2">
      <c r="A286" s="6" t="s">
        <v>1065</v>
      </c>
      <c r="B286" s="249">
        <v>0</v>
      </c>
      <c r="C286" s="249">
        <v>0.44534344510827356</v>
      </c>
      <c r="D286" s="249">
        <v>1.8137058188711075</v>
      </c>
    </row>
    <row r="287" spans="1:4" ht="27.75" customHeight="1" x14ac:dyDescent="0.2">
      <c r="A287" s="6" t="s">
        <v>1066</v>
      </c>
      <c r="B287" s="249">
        <v>0</v>
      </c>
      <c r="C287" s="249">
        <v>0.37851362450805798</v>
      </c>
      <c r="D287" s="249">
        <v>1.1935473815016657</v>
      </c>
    </row>
    <row r="288" spans="1:4" ht="27.75" customHeight="1" x14ac:dyDescent="0.2">
      <c r="A288" s="6" t="s">
        <v>1067</v>
      </c>
      <c r="B288" s="249">
        <v>0</v>
      </c>
      <c r="C288" s="249">
        <v>4.1832642485835243E-2</v>
      </c>
      <c r="D288" s="249">
        <v>2.8462167461718964</v>
      </c>
    </row>
    <row r="289" spans="1:4" ht="27.75" customHeight="1" x14ac:dyDescent="0.2">
      <c r="A289" s="6" t="s">
        <v>1068</v>
      </c>
      <c r="B289" s="249">
        <v>0</v>
      </c>
      <c r="C289" s="249">
        <v>0</v>
      </c>
      <c r="D289" s="249">
        <v>5.6474280932040584</v>
      </c>
    </row>
    <row r="290" spans="1:4" ht="27.75" customHeight="1" x14ac:dyDescent="0.2">
      <c r="A290" s="6" t="s">
        <v>1069</v>
      </c>
      <c r="B290" s="249">
        <v>0</v>
      </c>
      <c r="C290" s="249">
        <v>0.9673533637005719</v>
      </c>
      <c r="D290" s="249">
        <v>7.1947500273315406</v>
      </c>
    </row>
    <row r="291" spans="1:4" ht="27.75" customHeight="1" x14ac:dyDescent="0.2">
      <c r="A291" s="6" t="s">
        <v>1070</v>
      </c>
      <c r="B291" s="249">
        <v>0</v>
      </c>
      <c r="C291" s="249">
        <v>0.44685864655933705</v>
      </c>
      <c r="D291" s="249">
        <v>7.4974438395012779</v>
      </c>
    </row>
    <row r="292" spans="1:4" ht="27.75" customHeight="1" x14ac:dyDescent="0.2">
      <c r="A292" s="6" t="s">
        <v>1071</v>
      </c>
      <c r="B292" s="249">
        <v>0</v>
      </c>
      <c r="C292" s="249">
        <v>0.17018952628709241</v>
      </c>
      <c r="D292" s="249">
        <v>3.981781434492293</v>
      </c>
    </row>
    <row r="293" spans="1:4" ht="27.75" customHeight="1" x14ac:dyDescent="0.2">
      <c r="A293" s="6" t="s">
        <v>1072</v>
      </c>
      <c r="B293" s="249">
        <v>0</v>
      </c>
      <c r="C293" s="249">
        <v>2.4431589194264428E-2</v>
      </c>
      <c r="D293" s="249">
        <v>4.8503146924072134</v>
      </c>
    </row>
    <row r="294" spans="1:4" ht="27.75" customHeight="1" x14ac:dyDescent="0.2">
      <c r="A294" s="6" t="s">
        <v>1073</v>
      </c>
      <c r="B294" s="249">
        <v>0</v>
      </c>
      <c r="C294" s="249">
        <v>4.2790417954535442</v>
      </c>
      <c r="D294" s="249">
        <v>2.0709512764015678</v>
      </c>
    </row>
    <row r="295" spans="1:4" ht="27.75" customHeight="1" x14ac:dyDescent="0.2">
      <c r="A295" s="6" t="s">
        <v>1074</v>
      </c>
      <c r="B295" s="249">
        <v>0</v>
      </c>
      <c r="C295" s="249">
        <v>0.47410784831312663</v>
      </c>
      <c r="D295" s="249">
        <v>7.9520045300261009</v>
      </c>
    </row>
    <row r="296" spans="1:4" ht="27.75" customHeight="1" x14ac:dyDescent="0.2">
      <c r="A296" s="6" t="s">
        <v>1075</v>
      </c>
      <c r="B296" s="249">
        <v>0</v>
      </c>
      <c r="C296" s="249">
        <v>1.1842918672724876</v>
      </c>
      <c r="D296" s="249">
        <v>0.87056820403706159</v>
      </c>
    </row>
    <row r="297" spans="1:4" ht="27.75" customHeight="1" x14ac:dyDescent="0.2">
      <c r="A297" s="6" t="s">
        <v>1076</v>
      </c>
      <c r="B297" s="249">
        <v>0</v>
      </c>
      <c r="C297" s="249">
        <v>0.63681822804619215</v>
      </c>
      <c r="D297" s="249">
        <v>9.6279432720919385</v>
      </c>
    </row>
    <row r="298" spans="1:4" ht="27.75" customHeight="1" x14ac:dyDescent="0.2">
      <c r="A298" s="6" t="s">
        <v>1077</v>
      </c>
      <c r="B298" s="249">
        <v>0</v>
      </c>
      <c r="C298" s="249">
        <v>0.14919604156949676</v>
      </c>
      <c r="D298" s="249">
        <v>3.7921485000383455</v>
      </c>
    </row>
    <row r="299" spans="1:4" ht="27.75" customHeight="1" x14ac:dyDescent="0.2">
      <c r="A299" s="6" t="s">
        <v>1078</v>
      </c>
      <c r="B299" s="249">
        <v>0</v>
      </c>
      <c r="C299" s="249">
        <v>0.33822228931826015</v>
      </c>
      <c r="D299" s="249">
        <v>3.6144696194811719E-2</v>
      </c>
    </row>
    <row r="300" spans="1:4" ht="27.75" customHeight="1" x14ac:dyDescent="0.2">
      <c r="A300" s="6" t="s">
        <v>1079</v>
      </c>
      <c r="B300" s="249">
        <v>0</v>
      </c>
      <c r="C300" s="249">
        <v>0.33822228931826015</v>
      </c>
      <c r="D300" s="249">
        <v>3.6144696194811719E-2</v>
      </c>
    </row>
    <row r="301" spans="1:4" ht="27.75" customHeight="1" x14ac:dyDescent="0.2">
      <c r="A301" s="6" t="s">
        <v>1080</v>
      </c>
      <c r="B301" s="249">
        <v>0</v>
      </c>
      <c r="C301" s="249">
        <v>9.1432520818028065E-2</v>
      </c>
      <c r="D301" s="249">
        <v>0.17321783942442118</v>
      </c>
    </row>
    <row r="302" spans="1:4" ht="27.75" customHeight="1" x14ac:dyDescent="0.2">
      <c r="A302" s="6" t="s">
        <v>1081</v>
      </c>
      <c r="B302" s="249">
        <v>0</v>
      </c>
      <c r="C302" s="249">
        <v>5.0757016901003622</v>
      </c>
      <c r="D302" s="249">
        <v>2.6558846850875004</v>
      </c>
    </row>
    <row r="303" spans="1:4" ht="27.75" customHeight="1" x14ac:dyDescent="0.2">
      <c r="A303" s="6" t="s">
        <v>1082</v>
      </c>
      <c r="B303" s="249">
        <v>0</v>
      </c>
      <c r="C303" s="249">
        <v>0</v>
      </c>
      <c r="D303" s="249">
        <v>10.082446922053142</v>
      </c>
    </row>
    <row r="304" spans="1:4" ht="27.75" customHeight="1" x14ac:dyDescent="0.2">
      <c r="A304" s="6" t="s">
        <v>1083</v>
      </c>
      <c r="B304" s="249">
        <v>0</v>
      </c>
      <c r="C304" s="249">
        <v>0.17388199704300222</v>
      </c>
      <c r="D304" s="249">
        <v>6.0653978197797862</v>
      </c>
    </row>
    <row r="305" spans="1:4" ht="27.75" customHeight="1" x14ac:dyDescent="0.2">
      <c r="A305" s="6" t="s">
        <v>1084</v>
      </c>
      <c r="B305" s="249">
        <v>0</v>
      </c>
      <c r="C305" s="249">
        <v>0.67741628372829021</v>
      </c>
      <c r="D305" s="249">
        <v>4.9741470789328508</v>
      </c>
    </row>
    <row r="306" spans="1:4" ht="27.75" customHeight="1" x14ac:dyDescent="0.2">
      <c r="A306" s="6" t="s">
        <v>1085</v>
      </c>
      <c r="B306" s="249">
        <v>0</v>
      </c>
      <c r="C306" s="249">
        <v>0.70259659231023464</v>
      </c>
      <c r="D306" s="249">
        <v>6.2436310040199343</v>
      </c>
    </row>
    <row r="307" spans="1:4" ht="27.75" customHeight="1" x14ac:dyDescent="0.2">
      <c r="A307" s="6" t="s">
        <v>1086</v>
      </c>
      <c r="B307" s="249">
        <v>0</v>
      </c>
      <c r="C307" s="249">
        <v>0.70259659231023464</v>
      </c>
      <c r="D307" s="249">
        <v>6.2436310040199334</v>
      </c>
    </row>
    <row r="308" spans="1:4" ht="27.75" customHeight="1" x14ac:dyDescent="0.2">
      <c r="A308" s="6" t="s">
        <v>1087</v>
      </c>
      <c r="B308" s="249">
        <v>0</v>
      </c>
      <c r="C308" s="249">
        <v>0.38952685360358014</v>
      </c>
      <c r="D308" s="249">
        <v>13.011822248124261</v>
      </c>
    </row>
    <row r="309" spans="1:4" ht="27.75" customHeight="1" x14ac:dyDescent="0.2">
      <c r="A309" s="6" t="s">
        <v>1088</v>
      </c>
      <c r="B309" s="249">
        <v>0</v>
      </c>
      <c r="C309" s="249">
        <v>0.21086220824877211</v>
      </c>
      <c r="D309" s="249">
        <v>0.9918547632031075</v>
      </c>
    </row>
    <row r="310" spans="1:4" ht="27.75" customHeight="1" x14ac:dyDescent="0.2">
      <c r="A310" s="6" t="s">
        <v>1089</v>
      </c>
      <c r="B310" s="249">
        <v>0</v>
      </c>
      <c r="C310" s="249">
        <v>0.5398117811934392</v>
      </c>
      <c r="D310" s="249">
        <v>2.3488455066267893</v>
      </c>
    </row>
    <row r="311" spans="1:4" ht="27.75" customHeight="1" x14ac:dyDescent="0.2">
      <c r="A311" s="6" t="s">
        <v>1090</v>
      </c>
      <c r="B311" s="249">
        <v>0</v>
      </c>
      <c r="C311" s="249">
        <v>8.7138760431705972E-2</v>
      </c>
      <c r="D311" s="249">
        <v>2.9931731945074107</v>
      </c>
    </row>
    <row r="312" spans="1:4" ht="27.75" customHeight="1" x14ac:dyDescent="0.2">
      <c r="A312" s="6" t="s">
        <v>1091</v>
      </c>
      <c r="B312" s="249">
        <v>0</v>
      </c>
      <c r="C312" s="249">
        <v>9.8531737219864177E-2</v>
      </c>
      <c r="D312" s="249">
        <v>1.5447932180669048</v>
      </c>
    </row>
    <row r="313" spans="1:4" ht="27.75" customHeight="1" x14ac:dyDescent="0.2">
      <c r="A313" s="6" t="s">
        <v>1092</v>
      </c>
      <c r="B313" s="249">
        <v>0</v>
      </c>
      <c r="C313" s="249">
        <v>0.17488322822036959</v>
      </c>
      <c r="D313" s="249">
        <v>7.5223144350548514</v>
      </c>
    </row>
    <row r="314" spans="1:4" ht="27.75" customHeight="1" x14ac:dyDescent="0.2">
      <c r="A314" s="6" t="s">
        <v>1093</v>
      </c>
      <c r="B314" s="249">
        <v>0</v>
      </c>
      <c r="C314" s="249">
        <v>6.6934296220727565E-2</v>
      </c>
      <c r="D314" s="249">
        <v>7.7718375538406068</v>
      </c>
    </row>
    <row r="315" spans="1:4" ht="27.75" customHeight="1" x14ac:dyDescent="0.2">
      <c r="A315" s="6" t="s">
        <v>1094</v>
      </c>
      <c r="B315" s="249">
        <v>0</v>
      </c>
      <c r="C315" s="249">
        <v>0.34189972340401742</v>
      </c>
      <c r="D315" s="249">
        <v>9.4987102178940201</v>
      </c>
    </row>
    <row r="316" spans="1:4" ht="27.75" customHeight="1" x14ac:dyDescent="0.2">
      <c r="A316" s="6" t="s">
        <v>1095</v>
      </c>
      <c r="B316" s="249">
        <v>0</v>
      </c>
      <c r="C316" s="249">
        <v>0.33258640179157428</v>
      </c>
      <c r="D316" s="249">
        <v>7.1497742290251374</v>
      </c>
    </row>
    <row r="317" spans="1:4" ht="27.75" customHeight="1" x14ac:dyDescent="0.2">
      <c r="A317" s="6" t="s">
        <v>1096</v>
      </c>
      <c r="B317" s="249">
        <v>0</v>
      </c>
      <c r="C317" s="249">
        <v>0.20069655210483675</v>
      </c>
      <c r="D317" s="249">
        <v>8.7050210951444278</v>
      </c>
    </row>
    <row r="318" spans="1:4" ht="27.75" customHeight="1" x14ac:dyDescent="0.2">
      <c r="A318" s="6" t="s">
        <v>1097</v>
      </c>
      <c r="B318" s="249">
        <v>0</v>
      </c>
      <c r="C318" s="249">
        <v>0.87636488613271424</v>
      </c>
      <c r="D318" s="249">
        <v>7.7515619862068252</v>
      </c>
    </row>
    <row r="319" spans="1:4" ht="27.75" customHeight="1" x14ac:dyDescent="0.2">
      <c r="A319" s="6" t="s">
        <v>1098</v>
      </c>
      <c r="B319" s="249">
        <v>0</v>
      </c>
      <c r="C319" s="249">
        <v>0.36087391813402192</v>
      </c>
      <c r="D319" s="249">
        <v>12.167992739650142</v>
      </c>
    </row>
    <row r="320" spans="1:4" ht="27.75" customHeight="1" x14ac:dyDescent="0.2">
      <c r="A320" s="6" t="s">
        <v>1099</v>
      </c>
      <c r="B320" s="249">
        <v>0</v>
      </c>
      <c r="C320" s="249">
        <v>2.3783814259791707</v>
      </c>
      <c r="D320" s="249">
        <v>13.68869283060131</v>
      </c>
    </row>
    <row r="321" spans="1:4" ht="27.75" customHeight="1" x14ac:dyDescent="0.2">
      <c r="A321" s="6" t="s">
        <v>1100</v>
      </c>
      <c r="B321" s="249">
        <v>0</v>
      </c>
      <c r="C321" s="249">
        <v>0.34630658890618571</v>
      </c>
      <c r="D321" s="249">
        <v>11.246862586692302</v>
      </c>
    </row>
    <row r="322" spans="1:4" ht="27.75" customHeight="1" x14ac:dyDescent="0.2">
      <c r="A322" s="6" t="s">
        <v>1101</v>
      </c>
      <c r="B322" s="249">
        <v>0</v>
      </c>
      <c r="C322" s="249">
        <v>0.7536332438844503</v>
      </c>
      <c r="D322" s="249">
        <v>6.6021529308617861</v>
      </c>
    </row>
    <row r="323" spans="1:4" ht="27.75" customHeight="1" x14ac:dyDescent="0.2">
      <c r="A323" s="6" t="s">
        <v>1102</v>
      </c>
      <c r="B323" s="249">
        <v>0</v>
      </c>
      <c r="C323" s="249">
        <v>1.7627229128838109</v>
      </c>
      <c r="D323" s="249">
        <v>8.2909894374369006</v>
      </c>
    </row>
    <row r="324" spans="1:4" ht="27.75" customHeight="1" x14ac:dyDescent="0.2">
      <c r="A324" s="6" t="s">
        <v>1103</v>
      </c>
      <c r="B324" s="249">
        <v>0</v>
      </c>
      <c r="C324" s="249">
        <v>2.5496840957508113</v>
      </c>
      <c r="D324" s="249">
        <v>25.311299356884639</v>
      </c>
    </row>
    <row r="325" spans="1:4" ht="27.75" customHeight="1" x14ac:dyDescent="0.2">
      <c r="A325" s="6" t="s">
        <v>1104</v>
      </c>
      <c r="B325" s="249">
        <v>0</v>
      </c>
      <c r="C325" s="249">
        <v>1.4824615107674464</v>
      </c>
      <c r="D325" s="249">
        <v>2.3510378082539583</v>
      </c>
    </row>
    <row r="326" spans="1:4" ht="27.75" customHeight="1" x14ac:dyDescent="0.2">
      <c r="A326" s="6" t="s">
        <v>1105</v>
      </c>
      <c r="B326" s="249">
        <v>0</v>
      </c>
      <c r="C326" s="249">
        <v>0.13053217725445945</v>
      </c>
      <c r="D326" s="249">
        <v>2.3118144640086813</v>
      </c>
    </row>
    <row r="327" spans="1:4" ht="27.75" customHeight="1" x14ac:dyDescent="0.2">
      <c r="A327" s="6" t="s">
        <v>1106</v>
      </c>
      <c r="B327" s="249">
        <v>0</v>
      </c>
      <c r="C327" s="249">
        <v>1.3938418969034039</v>
      </c>
      <c r="D327" s="249">
        <v>8.8862093803340727</v>
      </c>
    </row>
    <row r="328" spans="1:4" ht="27.75" customHeight="1" x14ac:dyDescent="0.2">
      <c r="A328" s="6" t="s">
        <v>1107</v>
      </c>
      <c r="B328" s="249">
        <v>0</v>
      </c>
      <c r="C328" s="249">
        <v>0.47198403283146323</v>
      </c>
      <c r="D328" s="249">
        <v>4.8935941867711978</v>
      </c>
    </row>
    <row r="329" spans="1:4" ht="27.75" customHeight="1" x14ac:dyDescent="0.2">
      <c r="A329" s="6" t="s">
        <v>1108</v>
      </c>
      <c r="B329" s="249">
        <v>0</v>
      </c>
      <c r="C329" s="249">
        <v>0.85189388773114116</v>
      </c>
      <c r="D329" s="249">
        <v>10.288843361201836</v>
      </c>
    </row>
    <row r="330" spans="1:4" ht="27.75" customHeight="1" x14ac:dyDescent="0.2">
      <c r="A330" s="6" t="s">
        <v>1109</v>
      </c>
      <c r="B330" s="249">
        <v>0</v>
      </c>
      <c r="C330" s="249">
        <v>5.8736225844810398E-2</v>
      </c>
      <c r="D330" s="249">
        <v>1.2182611675849495</v>
      </c>
    </row>
    <row r="331" spans="1:4" ht="27.75" customHeight="1" x14ac:dyDescent="0.2">
      <c r="A331" s="6" t="s">
        <v>1110</v>
      </c>
      <c r="B331" s="249">
        <v>0</v>
      </c>
      <c r="C331" s="249">
        <v>0.53158768593525163</v>
      </c>
      <c r="D331" s="249">
        <v>11.373186493417313</v>
      </c>
    </row>
    <row r="332" spans="1:4" ht="27.75" customHeight="1" x14ac:dyDescent="0.2">
      <c r="A332" s="6" t="s">
        <v>1111</v>
      </c>
      <c r="B332" s="249">
        <v>0</v>
      </c>
      <c r="C332" s="249">
        <v>0.7448069487941692</v>
      </c>
      <c r="D332" s="249">
        <v>6.9207285858565228</v>
      </c>
    </row>
    <row r="333" spans="1:4" ht="27.75" customHeight="1" x14ac:dyDescent="0.2">
      <c r="A333" s="6" t="s">
        <v>1112</v>
      </c>
      <c r="B333" s="249">
        <v>0</v>
      </c>
      <c r="C333" s="249">
        <v>0.81250061686113861</v>
      </c>
      <c r="D333" s="249">
        <v>0.10789662668042668</v>
      </c>
    </row>
    <row r="334" spans="1:4" ht="27.75" customHeight="1" x14ac:dyDescent="0.2">
      <c r="A334" s="6" t="s">
        <v>1113</v>
      </c>
      <c r="B334" s="249">
        <v>0</v>
      </c>
      <c r="C334" s="249">
        <v>0.73401428198862817</v>
      </c>
      <c r="D334" s="249">
        <v>7.4212493722472423</v>
      </c>
    </row>
    <row r="335" spans="1:4" ht="27.75" customHeight="1" x14ac:dyDescent="0.2">
      <c r="A335" s="6" t="s">
        <v>1114</v>
      </c>
      <c r="B335" s="249">
        <v>0</v>
      </c>
      <c r="C335" s="249">
        <v>0.41250559483565002</v>
      </c>
      <c r="D335" s="249">
        <v>2.3549305259635349</v>
      </c>
    </row>
    <row r="336" spans="1:4" ht="27.75" customHeight="1" x14ac:dyDescent="0.2">
      <c r="A336" s="6" t="s">
        <v>1115</v>
      </c>
      <c r="B336" s="249">
        <v>0</v>
      </c>
      <c r="C336" s="249">
        <v>0.38921503973202048</v>
      </c>
      <c r="D336" s="249">
        <v>6.0746145286966708</v>
      </c>
    </row>
    <row r="337" spans="1:4" ht="27.75" customHeight="1" x14ac:dyDescent="0.2">
      <c r="A337" s="6" t="s">
        <v>1116</v>
      </c>
      <c r="B337" s="249">
        <v>0</v>
      </c>
      <c r="C337" s="249">
        <v>2.8218350001302337</v>
      </c>
      <c r="D337" s="249">
        <v>2.3115292043620759</v>
      </c>
    </row>
    <row r="338" spans="1:4" ht="27.75" customHeight="1" x14ac:dyDescent="0.2">
      <c r="A338" s="6" t="s">
        <v>1117</v>
      </c>
      <c r="B338" s="249">
        <v>0</v>
      </c>
      <c r="C338" s="249">
        <v>8.7442307190030572E-2</v>
      </c>
      <c r="D338" s="249">
        <v>16.461684122723771</v>
      </c>
    </row>
    <row r="339" spans="1:4" ht="27.75" customHeight="1" x14ac:dyDescent="0.2">
      <c r="A339" s="6" t="s">
        <v>1118</v>
      </c>
      <c r="B339" s="249">
        <v>0</v>
      </c>
      <c r="C339" s="249">
        <v>0.46777514636615042</v>
      </c>
      <c r="D339" s="249">
        <v>2.3714215858740362</v>
      </c>
    </row>
    <row r="340" spans="1:4" ht="27.75" customHeight="1" x14ac:dyDescent="0.2">
      <c r="A340" s="6" t="s">
        <v>1119</v>
      </c>
      <c r="B340" s="249">
        <v>0</v>
      </c>
      <c r="C340" s="249">
        <v>0.29005544375821318</v>
      </c>
      <c r="D340" s="249">
        <v>5.8882928143549647</v>
      </c>
    </row>
    <row r="341" spans="1:4" ht="27.75" customHeight="1" x14ac:dyDescent="0.2">
      <c r="A341" s="6" t="s">
        <v>1120</v>
      </c>
      <c r="B341" s="249">
        <v>0</v>
      </c>
      <c r="C341" s="249">
        <v>1.4510544742178064</v>
      </c>
      <c r="D341" s="249">
        <v>6.2226175896816196</v>
      </c>
    </row>
    <row r="342" spans="1:4" ht="27.75" customHeight="1" x14ac:dyDescent="0.2">
      <c r="A342" s="6" t="s">
        <v>1121</v>
      </c>
      <c r="B342" s="249">
        <v>0</v>
      </c>
      <c r="C342" s="249">
        <v>1.4510544742178064</v>
      </c>
      <c r="D342" s="249">
        <v>6.2226175896816205</v>
      </c>
    </row>
    <row r="343" spans="1:4" ht="27.75" customHeight="1" x14ac:dyDescent="0.2">
      <c r="A343" s="6" t="s">
        <v>1122</v>
      </c>
      <c r="B343" s="249">
        <v>0</v>
      </c>
      <c r="C343" s="249">
        <v>0.58444118427004854</v>
      </c>
      <c r="D343" s="249">
        <v>5.5442121068307966</v>
      </c>
    </row>
    <row r="344" spans="1:4" ht="27.75" customHeight="1" x14ac:dyDescent="0.2">
      <c r="A344" s="6" t="s">
        <v>1123</v>
      </c>
      <c r="B344" s="249">
        <v>0</v>
      </c>
      <c r="C344" s="249">
        <v>0.68477550880869031</v>
      </c>
      <c r="D344" s="249">
        <v>7.2397082472648693</v>
      </c>
    </row>
    <row r="345" spans="1:4" ht="27.75" customHeight="1" x14ac:dyDescent="0.2">
      <c r="A345" s="6" t="s">
        <v>1124</v>
      </c>
      <c r="B345" s="249">
        <v>0</v>
      </c>
      <c r="C345" s="249">
        <v>0.15594775594246477</v>
      </c>
      <c r="D345" s="249">
        <v>15.051916094326055</v>
      </c>
    </row>
    <row r="346" spans="1:4" ht="27.75" customHeight="1" x14ac:dyDescent="0.2">
      <c r="A346" s="6" t="s">
        <v>1125</v>
      </c>
      <c r="B346" s="249">
        <v>0</v>
      </c>
      <c r="C346" s="249">
        <v>0.28090776224755054</v>
      </c>
      <c r="D346" s="249">
        <v>8.0171273154519458</v>
      </c>
    </row>
    <row r="347" spans="1:4" ht="27.75" customHeight="1" x14ac:dyDescent="0.2">
      <c r="A347" s="6" t="s">
        <v>1126</v>
      </c>
      <c r="B347" s="249">
        <v>0</v>
      </c>
      <c r="C347" s="249">
        <v>0.61429081776969041</v>
      </c>
      <c r="D347" s="249">
        <v>1.7987187978445849</v>
      </c>
    </row>
    <row r="348" spans="1:4" ht="27.75" customHeight="1" x14ac:dyDescent="0.2">
      <c r="A348" s="6" t="s">
        <v>1127</v>
      </c>
      <c r="B348" s="249">
        <v>0</v>
      </c>
      <c r="C348" s="249">
        <v>0.1292055069225326</v>
      </c>
      <c r="D348" s="249">
        <v>9.9217445320765769</v>
      </c>
    </row>
    <row r="349" spans="1:4" ht="27.75" customHeight="1" x14ac:dyDescent="0.2">
      <c r="A349" s="6" t="s">
        <v>1128</v>
      </c>
      <c r="B349" s="249">
        <v>0</v>
      </c>
      <c r="C349" s="249">
        <v>3.3967263046720904</v>
      </c>
      <c r="D349" s="249">
        <v>0.83541219651318122</v>
      </c>
    </row>
    <row r="350" spans="1:4" ht="27.75" customHeight="1" x14ac:dyDescent="0.2">
      <c r="A350" s="6" t="s">
        <v>1129</v>
      </c>
      <c r="B350" s="249">
        <v>0</v>
      </c>
      <c r="C350" s="249">
        <v>1.0484848331880818</v>
      </c>
      <c r="D350" s="249">
        <v>0.8059142689607196</v>
      </c>
    </row>
    <row r="351" spans="1:4" ht="27.75" customHeight="1" x14ac:dyDescent="0.2">
      <c r="A351" s="6" t="s">
        <v>1130</v>
      </c>
      <c r="B351" s="249">
        <v>0</v>
      </c>
      <c r="C351" s="249">
        <v>0.18155953206011557</v>
      </c>
      <c r="D351" s="249">
        <v>16.188852502570988</v>
      </c>
    </row>
    <row r="352" spans="1:4" ht="27.75" customHeight="1" x14ac:dyDescent="0.2">
      <c r="A352" s="6" t="s">
        <v>1131</v>
      </c>
      <c r="B352" s="249">
        <v>0</v>
      </c>
      <c r="C352" s="249">
        <v>3.9899137331628585</v>
      </c>
      <c r="D352" s="249">
        <v>14.503170543040213</v>
      </c>
    </row>
    <row r="353" spans="1:4" ht="27.75" customHeight="1" x14ac:dyDescent="0.2">
      <c r="A353" s="6" t="s">
        <v>1132</v>
      </c>
      <c r="B353" s="249">
        <v>0</v>
      </c>
      <c r="C353" s="249">
        <v>0.33211513509349566</v>
      </c>
      <c r="D353" s="249">
        <v>12.062737093089707</v>
      </c>
    </row>
    <row r="354" spans="1:4" ht="27.75" customHeight="1" x14ac:dyDescent="0.2">
      <c r="A354" s="6" t="s">
        <v>1133</v>
      </c>
      <c r="B354" s="249">
        <v>0</v>
      </c>
      <c r="C354" s="249">
        <v>0.8076527188547199</v>
      </c>
      <c r="D354" s="249">
        <v>9.0984442755666848</v>
      </c>
    </row>
    <row r="355" spans="1:4" ht="27.75" customHeight="1" x14ac:dyDescent="0.2">
      <c r="A355" s="6" t="s">
        <v>1134</v>
      </c>
      <c r="B355" s="249">
        <v>0</v>
      </c>
      <c r="C355" s="249">
        <v>1.3582843624998093</v>
      </c>
      <c r="D355" s="249">
        <v>8.9740624159800166</v>
      </c>
    </row>
    <row r="356" spans="1:4" ht="27.75" customHeight="1" x14ac:dyDescent="0.2">
      <c r="A356" s="6" t="s">
        <v>1135</v>
      </c>
      <c r="B356" s="249">
        <v>0</v>
      </c>
      <c r="C356" s="249">
        <v>1.290563804178892</v>
      </c>
      <c r="D356" s="249">
        <v>27.136012614147869</v>
      </c>
    </row>
    <row r="357" spans="1:4" ht="27.75" customHeight="1" x14ac:dyDescent="0.2">
      <c r="A357" s="6" t="s">
        <v>1136</v>
      </c>
      <c r="B357" s="249" t="s">
        <v>1137</v>
      </c>
      <c r="C357" s="249">
        <v>0.15991904806640869</v>
      </c>
      <c r="D357" s="249">
        <v>0.82251541299824438</v>
      </c>
    </row>
    <row r="358" spans="1:4" ht="27.75" customHeight="1" x14ac:dyDescent="0.2">
      <c r="A358" s="6" t="s">
        <v>1138</v>
      </c>
      <c r="B358" s="249">
        <v>0</v>
      </c>
      <c r="C358" s="249">
        <v>6.1400897655006809E-2</v>
      </c>
      <c r="D358" s="249">
        <v>15.892452071129428</v>
      </c>
    </row>
    <row r="359" spans="1:4" ht="27.75" customHeight="1" x14ac:dyDescent="0.2">
      <c r="A359" s="6" t="s">
        <v>1139</v>
      </c>
      <c r="B359" s="249">
        <v>0</v>
      </c>
      <c r="C359" s="249">
        <v>0.26459239416973518</v>
      </c>
      <c r="D359" s="249">
        <v>4.061560293473522</v>
      </c>
    </row>
    <row r="360" spans="1:4" ht="27.75" customHeight="1" x14ac:dyDescent="0.2">
      <c r="A360" s="6" t="s">
        <v>1140</v>
      </c>
      <c r="B360" s="249">
        <v>0</v>
      </c>
      <c r="C360" s="249">
        <v>0.21750414741965046</v>
      </c>
      <c r="D360" s="249">
        <v>4.5652949397605571</v>
      </c>
    </row>
    <row r="361" spans="1:4" ht="27.75" customHeight="1" x14ac:dyDescent="0.2">
      <c r="A361" s="6" t="s">
        <v>1141</v>
      </c>
      <c r="B361" s="249">
        <v>0</v>
      </c>
      <c r="C361" s="249">
        <v>0.20515044125075613</v>
      </c>
      <c r="D361" s="249">
        <v>4.6255197227188498</v>
      </c>
    </row>
    <row r="362" spans="1:4" ht="27.75" customHeight="1" x14ac:dyDescent="0.2">
      <c r="A362" s="6" t="s">
        <v>1142</v>
      </c>
      <c r="B362" s="249">
        <v>0</v>
      </c>
      <c r="C362" s="249">
        <v>0.81708808924529341</v>
      </c>
      <c r="D362" s="249">
        <v>11.128112443948014</v>
      </c>
    </row>
    <row r="363" spans="1:4" ht="27.75" customHeight="1" x14ac:dyDescent="0.2">
      <c r="A363" s="6" t="s">
        <v>1143</v>
      </c>
      <c r="B363" s="249">
        <v>0</v>
      </c>
      <c r="C363" s="249">
        <v>1.2590315806993593</v>
      </c>
      <c r="D363" s="249">
        <v>1.0566915693647845</v>
      </c>
    </row>
    <row r="364" spans="1:4" ht="27.75" customHeight="1" x14ac:dyDescent="0.2">
      <c r="A364" s="6" t="s">
        <v>1144</v>
      </c>
      <c r="B364" s="249">
        <v>0</v>
      </c>
      <c r="C364" s="249">
        <v>0.53994062523493302</v>
      </c>
      <c r="D364" s="249">
        <v>5.7973624465503306</v>
      </c>
    </row>
    <row r="365" spans="1:4" ht="27.75" customHeight="1" x14ac:dyDescent="0.2">
      <c r="A365" s="6" t="s">
        <v>1145</v>
      </c>
      <c r="B365" s="249">
        <v>0</v>
      </c>
      <c r="C365" s="249">
        <v>0.1644093310485075</v>
      </c>
      <c r="D365" s="249">
        <v>0.97398849405553778</v>
      </c>
    </row>
    <row r="366" spans="1:4" ht="27.75" customHeight="1" x14ac:dyDescent="0.2">
      <c r="A366" s="6" t="s">
        <v>1146</v>
      </c>
      <c r="B366" s="249">
        <v>0</v>
      </c>
      <c r="C366" s="249">
        <v>2.5211279958774737</v>
      </c>
      <c r="D366" s="249">
        <v>1.6207212577774612</v>
      </c>
    </row>
    <row r="367" spans="1:4" ht="27.75" customHeight="1" x14ac:dyDescent="0.2">
      <c r="A367" s="6" t="s">
        <v>1147</v>
      </c>
      <c r="B367" s="249">
        <v>0</v>
      </c>
      <c r="C367" s="249">
        <v>3.5050008298038913</v>
      </c>
      <c r="D367" s="249">
        <v>4.8144747687723166</v>
      </c>
    </row>
    <row r="368" spans="1:4" ht="27.75" customHeight="1" x14ac:dyDescent="0.2">
      <c r="A368" s="6" t="s">
        <v>1148</v>
      </c>
      <c r="B368" s="249">
        <v>0</v>
      </c>
      <c r="C368" s="249">
        <v>2.6492065543774297</v>
      </c>
      <c r="D368" s="249">
        <v>10.526290169387197</v>
      </c>
    </row>
    <row r="369" spans="1:4" ht="27.75" customHeight="1" x14ac:dyDescent="0.2">
      <c r="A369" s="6" t="s">
        <v>1149</v>
      </c>
      <c r="B369" s="249">
        <v>0</v>
      </c>
      <c r="C369" s="249">
        <v>0.25586555201396644</v>
      </c>
      <c r="D369" s="249">
        <v>6.7378926275948734</v>
      </c>
    </row>
    <row r="370" spans="1:4" ht="27.75" customHeight="1" x14ac:dyDescent="0.2">
      <c r="A370" s="6" t="s">
        <v>1150</v>
      </c>
      <c r="B370" s="249">
        <v>0</v>
      </c>
      <c r="C370" s="249">
        <v>0.18923778260777294</v>
      </c>
      <c r="D370" s="249">
        <v>9.596621973652633</v>
      </c>
    </row>
    <row r="371" spans="1:4" ht="27.75" customHeight="1" x14ac:dyDescent="0.2">
      <c r="A371" s="6" t="s">
        <v>1151</v>
      </c>
      <c r="B371" s="249">
        <v>0</v>
      </c>
      <c r="C371" s="249">
        <v>0.21017733631281066</v>
      </c>
      <c r="D371" s="249">
        <v>5.4938881436904392</v>
      </c>
    </row>
    <row r="372" spans="1:4" ht="27.75" customHeight="1" x14ac:dyDescent="0.2">
      <c r="A372" s="6" t="s">
        <v>1152</v>
      </c>
      <c r="B372" s="249">
        <v>0</v>
      </c>
      <c r="C372" s="249">
        <v>0.15790229390040278</v>
      </c>
      <c r="D372" s="249">
        <v>16.952104479903245</v>
      </c>
    </row>
    <row r="373" spans="1:4" ht="27.75" customHeight="1" x14ac:dyDescent="0.2">
      <c r="A373" s="6" t="s">
        <v>1153</v>
      </c>
      <c r="B373" s="249">
        <v>0</v>
      </c>
      <c r="C373" s="249">
        <v>0.24311183191774938</v>
      </c>
      <c r="D373" s="249">
        <v>31.344799591353343</v>
      </c>
    </row>
    <row r="374" spans="1:4" ht="27.75" customHeight="1" x14ac:dyDescent="0.2">
      <c r="A374" s="6" t="s">
        <v>1154</v>
      </c>
      <c r="B374" s="249">
        <v>0</v>
      </c>
      <c r="C374" s="249">
        <v>0.78892143856851504</v>
      </c>
      <c r="D374" s="249">
        <v>7.2559765390314732</v>
      </c>
    </row>
    <row r="375" spans="1:4" ht="27.75" customHeight="1" x14ac:dyDescent="0.2">
      <c r="A375" s="6" t="s">
        <v>1155</v>
      </c>
      <c r="B375" s="249">
        <v>0</v>
      </c>
      <c r="C375" s="249">
        <v>3.5316529864557316</v>
      </c>
      <c r="D375" s="249">
        <v>9.0093557742053374</v>
      </c>
    </row>
    <row r="376" spans="1:4" ht="27.75" customHeight="1" x14ac:dyDescent="0.2">
      <c r="A376" s="6" t="s">
        <v>1156</v>
      </c>
      <c r="B376" s="249">
        <v>0</v>
      </c>
      <c r="C376" s="249">
        <v>0.60797566288976701</v>
      </c>
      <c r="D376" s="249">
        <v>1.684682754436432</v>
      </c>
    </row>
    <row r="377" spans="1:4" ht="27.75" customHeight="1" x14ac:dyDescent="0.2">
      <c r="A377" s="6" t="s">
        <v>1157</v>
      </c>
      <c r="B377" s="249">
        <v>0</v>
      </c>
      <c r="C377" s="249">
        <v>0.43231670192293181</v>
      </c>
      <c r="D377" s="249">
        <v>6.4346809661654181</v>
      </c>
    </row>
    <row r="378" spans="1:4" ht="27.75" customHeight="1" x14ac:dyDescent="0.2">
      <c r="A378" s="6" t="s">
        <v>1158</v>
      </c>
      <c r="B378" s="249">
        <v>0</v>
      </c>
      <c r="C378" s="249">
        <v>0.10117064187222181</v>
      </c>
      <c r="D378" s="249">
        <v>0.63073725247069978</v>
      </c>
    </row>
    <row r="379" spans="1:4" ht="27.75" customHeight="1" x14ac:dyDescent="0.2">
      <c r="A379" s="6" t="s">
        <v>1159</v>
      </c>
      <c r="B379" s="249">
        <v>0</v>
      </c>
      <c r="C379" s="249">
        <v>9.5457108300830651E-2</v>
      </c>
      <c r="D379" s="249">
        <v>0.65859201463224193</v>
      </c>
    </row>
    <row r="380" spans="1:4" ht="27.75" customHeight="1" x14ac:dyDescent="0.2">
      <c r="A380" s="6" t="s">
        <v>1160</v>
      </c>
      <c r="B380" s="249" t="s">
        <v>1161</v>
      </c>
      <c r="C380" s="249">
        <v>3.9827012308225836E-2</v>
      </c>
      <c r="D380" s="249">
        <v>0.57030845168062871</v>
      </c>
    </row>
    <row r="381" spans="1:4" ht="27.75" customHeight="1" x14ac:dyDescent="0.2">
      <c r="A381" s="6" t="s">
        <v>1162</v>
      </c>
      <c r="B381" s="249">
        <v>0</v>
      </c>
      <c r="C381" s="249">
        <v>2.8081731272763211</v>
      </c>
      <c r="D381" s="249">
        <v>15.08267802239604</v>
      </c>
    </row>
    <row r="382" spans="1:4" ht="27.75" customHeight="1" x14ac:dyDescent="0.2">
      <c r="A382" s="6" t="s">
        <v>1163</v>
      </c>
      <c r="B382" s="249">
        <v>0</v>
      </c>
      <c r="C382" s="249">
        <v>0.10393083490493941</v>
      </c>
      <c r="D382" s="249">
        <v>4.9741916686011756</v>
      </c>
    </row>
    <row r="383" spans="1:4" ht="27.75" customHeight="1" x14ac:dyDescent="0.2">
      <c r="A383" s="6" t="s">
        <v>1164</v>
      </c>
      <c r="B383" s="249">
        <v>0</v>
      </c>
      <c r="C383" s="249">
        <v>0.50746372850304111</v>
      </c>
      <c r="D383" s="249">
        <v>26.160257198411191</v>
      </c>
    </row>
    <row r="384" spans="1:4" ht="27.75" customHeight="1" x14ac:dyDescent="0.2">
      <c r="A384" s="6" t="s">
        <v>1165</v>
      </c>
      <c r="B384" s="249">
        <v>0</v>
      </c>
      <c r="C384" s="249">
        <v>0.34929447175658757</v>
      </c>
      <c r="D384" s="249">
        <v>0.61852103776643375</v>
      </c>
    </row>
    <row r="385" spans="1:4" ht="27.75" customHeight="1" x14ac:dyDescent="0.2">
      <c r="A385" s="6" t="s">
        <v>1166</v>
      </c>
      <c r="B385" s="249">
        <v>0</v>
      </c>
      <c r="C385" s="249">
        <v>2.6633511860875338E-2</v>
      </c>
      <c r="D385" s="249">
        <v>2.7217446856202949</v>
      </c>
    </row>
    <row r="386" spans="1:4" ht="27.75" customHeight="1" x14ac:dyDescent="0.2">
      <c r="A386" s="6" t="s">
        <v>1167</v>
      </c>
      <c r="B386" s="249">
        <v>0</v>
      </c>
      <c r="C386" s="249">
        <v>0.15363492948256</v>
      </c>
      <c r="D386" s="249">
        <v>6.3480435170776754</v>
      </c>
    </row>
    <row r="387" spans="1:4" ht="27.75" customHeight="1" x14ac:dyDescent="0.2">
      <c r="A387" s="6" t="s">
        <v>1168</v>
      </c>
      <c r="B387" s="249">
        <v>0</v>
      </c>
      <c r="C387" s="249">
        <v>0.18970503038561412</v>
      </c>
      <c r="D387" s="249">
        <v>28.384680634173193</v>
      </c>
    </row>
    <row r="388" spans="1:4" ht="27.75" customHeight="1" x14ac:dyDescent="0.2">
      <c r="A388" s="6" t="s">
        <v>1169</v>
      </c>
      <c r="B388" s="249">
        <v>0</v>
      </c>
      <c r="C388" s="249">
        <v>0.34908265517748915</v>
      </c>
      <c r="D388" s="249">
        <v>9.0681301218495012</v>
      </c>
    </row>
    <row r="389" spans="1:4" ht="27.75" customHeight="1" x14ac:dyDescent="0.2">
      <c r="A389" s="6" t="s">
        <v>1170</v>
      </c>
      <c r="B389" s="249">
        <v>0</v>
      </c>
      <c r="C389" s="249">
        <v>2.1360243914810111</v>
      </c>
      <c r="D389" s="249">
        <v>10.731685463440055</v>
      </c>
    </row>
    <row r="390" spans="1:4" ht="27.75" customHeight="1" x14ac:dyDescent="0.2">
      <c r="A390" s="6" t="s">
        <v>1171</v>
      </c>
      <c r="B390" s="249">
        <v>0</v>
      </c>
      <c r="C390" s="249">
        <v>2.429227429209428</v>
      </c>
      <c r="D390" s="249">
        <v>13.72650312338315</v>
      </c>
    </row>
    <row r="391" spans="1:4" ht="27.75" customHeight="1" x14ac:dyDescent="0.2">
      <c r="A391" s="6" t="s">
        <v>1172</v>
      </c>
      <c r="B391" s="249">
        <v>0</v>
      </c>
      <c r="C391" s="249">
        <v>5.996217843328068E-2</v>
      </c>
      <c r="D391" s="249">
        <v>5.6054815325671479</v>
      </c>
    </row>
    <row r="392" spans="1:4" ht="27.75" customHeight="1" x14ac:dyDescent="0.2">
      <c r="A392" s="6" t="s">
        <v>1173</v>
      </c>
      <c r="B392" s="249">
        <v>0</v>
      </c>
      <c r="C392" s="249">
        <v>0.41292183686197759</v>
      </c>
      <c r="D392" s="249">
        <v>5.5776085555167922</v>
      </c>
    </row>
    <row r="393" spans="1:4" ht="27.75" customHeight="1" x14ac:dyDescent="0.2">
      <c r="A393" s="6" t="s">
        <v>1174</v>
      </c>
      <c r="B393" s="249">
        <v>0</v>
      </c>
      <c r="C393" s="249">
        <v>1.4740940005121055</v>
      </c>
      <c r="D393" s="249">
        <v>7.3632495728395053</v>
      </c>
    </row>
    <row r="394" spans="1:4" ht="27.75" customHeight="1" x14ac:dyDescent="0.2">
      <c r="A394" s="6" t="s">
        <v>1175</v>
      </c>
      <c r="B394" s="249">
        <v>0</v>
      </c>
      <c r="C394" s="249">
        <v>0.7380831266050687</v>
      </c>
      <c r="D394" s="249">
        <v>6.8875938430391068</v>
      </c>
    </row>
    <row r="395" spans="1:4" ht="27.75" customHeight="1" x14ac:dyDescent="0.2">
      <c r="A395" s="6" t="s">
        <v>1176</v>
      </c>
      <c r="B395" s="249">
        <v>0</v>
      </c>
      <c r="C395" s="249">
        <v>0.32347468574887944</v>
      </c>
      <c r="D395" s="249">
        <v>9.4867480876142078</v>
      </c>
    </row>
    <row r="396" spans="1:4" ht="27.75" customHeight="1" x14ac:dyDescent="0.2">
      <c r="A396" s="6" t="s">
        <v>1177</v>
      </c>
      <c r="B396" s="249">
        <v>0</v>
      </c>
      <c r="C396" s="249">
        <v>3.0826541512177799E-2</v>
      </c>
      <c r="D396" s="249">
        <v>0.71948752872203714</v>
      </c>
    </row>
    <row r="397" spans="1:4" ht="27.75" customHeight="1" x14ac:dyDescent="0.2">
      <c r="A397" s="6" t="s">
        <v>1178</v>
      </c>
      <c r="B397" s="249">
        <v>0</v>
      </c>
      <c r="C397" s="249">
        <v>0.25790353664100429</v>
      </c>
      <c r="D397" s="249">
        <v>24.174474118304406</v>
      </c>
    </row>
    <row r="398" spans="1:4" ht="27.75" customHeight="1" x14ac:dyDescent="0.2">
      <c r="A398" s="6" t="s">
        <v>1179</v>
      </c>
      <c r="B398" s="249">
        <v>0</v>
      </c>
      <c r="C398" s="249">
        <v>0.12680925494285525</v>
      </c>
      <c r="D398" s="249">
        <v>1.4790539701053422</v>
      </c>
    </row>
    <row r="399" spans="1:4" ht="27.75" customHeight="1" x14ac:dyDescent="0.2">
      <c r="A399" s="6" t="s">
        <v>1180</v>
      </c>
      <c r="B399" s="249">
        <v>0</v>
      </c>
      <c r="C399" s="249">
        <v>0.54770046478849321</v>
      </c>
      <c r="D399" s="249">
        <v>4.3580425846440898</v>
      </c>
    </row>
    <row r="400" spans="1:4" ht="27.75" customHeight="1" x14ac:dyDescent="0.2">
      <c r="A400" s="6" t="s">
        <v>1181</v>
      </c>
      <c r="B400" s="249">
        <v>0</v>
      </c>
      <c r="C400" s="249">
        <v>1.0144604129922237</v>
      </c>
      <c r="D400" s="249">
        <v>9.0341709494706208</v>
      </c>
    </row>
    <row r="401" spans="1:4" ht="27.75" customHeight="1" x14ac:dyDescent="0.2">
      <c r="A401" s="6" t="s">
        <v>1182</v>
      </c>
      <c r="B401" s="249">
        <v>0</v>
      </c>
      <c r="C401" s="249">
        <v>0.90011914838914919</v>
      </c>
      <c r="D401" s="249">
        <v>10.296847246217148</v>
      </c>
    </row>
    <row r="402" spans="1:4" ht="27.75" customHeight="1" x14ac:dyDescent="0.2">
      <c r="A402" s="6" t="s">
        <v>1183</v>
      </c>
      <c r="B402" s="249">
        <v>0</v>
      </c>
      <c r="C402" s="249">
        <v>0.74612480089442479</v>
      </c>
      <c r="D402" s="249">
        <v>20.645382501526292</v>
      </c>
    </row>
    <row r="403" spans="1:4" ht="27.75" customHeight="1" x14ac:dyDescent="0.2">
      <c r="A403" s="6" t="s">
        <v>1184</v>
      </c>
      <c r="B403" s="249">
        <v>0</v>
      </c>
      <c r="C403" s="249">
        <v>0.24013244756260524</v>
      </c>
      <c r="D403" s="249">
        <v>11.962558885026528</v>
      </c>
    </row>
    <row r="404" spans="1:4" ht="27.75" customHeight="1" x14ac:dyDescent="0.2">
      <c r="A404" s="6" t="s">
        <v>1185</v>
      </c>
      <c r="B404" s="249">
        <v>0</v>
      </c>
      <c r="C404" s="249">
        <v>5.3596548713768469E-2</v>
      </c>
      <c r="D404" s="249">
        <v>0.32942001206711913</v>
      </c>
    </row>
    <row r="405" spans="1:4" ht="27.75" customHeight="1" x14ac:dyDescent="0.2">
      <c r="A405" s="6" t="s">
        <v>1186</v>
      </c>
      <c r="B405" s="249">
        <v>0</v>
      </c>
      <c r="C405" s="249">
        <v>-4.2644377141954435E-3</v>
      </c>
      <c r="D405" s="249">
        <v>27.879034654293093</v>
      </c>
    </row>
    <row r="406" spans="1:4" ht="27.75" customHeight="1" x14ac:dyDescent="0.2">
      <c r="A406" s="6" t="s">
        <v>1187</v>
      </c>
      <c r="B406" s="249">
        <v>0</v>
      </c>
      <c r="C406" s="249">
        <v>0.17256838549797665</v>
      </c>
      <c r="D406" s="249">
        <v>7.136814229061355</v>
      </c>
    </row>
    <row r="407" spans="1:4" ht="27.75" customHeight="1" x14ac:dyDescent="0.2">
      <c r="A407" s="6" t="s">
        <v>1188</v>
      </c>
      <c r="B407" s="249">
        <v>0</v>
      </c>
      <c r="C407" s="249">
        <v>1.3091338099337255</v>
      </c>
      <c r="D407" s="249">
        <v>29.723112272858661</v>
      </c>
    </row>
    <row r="408" spans="1:4" ht="27.75" customHeight="1" x14ac:dyDescent="0.2">
      <c r="A408" s="6" t="s">
        <v>1189</v>
      </c>
      <c r="B408" s="249">
        <v>0</v>
      </c>
      <c r="C408" s="249">
        <v>3.2162521927661038E-2</v>
      </c>
      <c r="D408" s="249">
        <v>2.2931911274910632</v>
      </c>
    </row>
    <row r="409" spans="1:4" ht="27.75" customHeight="1" x14ac:dyDescent="0.2">
      <c r="A409" s="6" t="s">
        <v>1190</v>
      </c>
      <c r="B409" s="249">
        <v>0</v>
      </c>
      <c r="C409" s="249">
        <v>0.31260562220561133</v>
      </c>
      <c r="D409" s="249">
        <v>5.6516067247125301</v>
      </c>
    </row>
    <row r="410" spans="1:4" ht="27.75" customHeight="1" x14ac:dyDescent="0.2">
      <c r="A410" s="6" t="s">
        <v>1191</v>
      </c>
      <c r="B410" s="249">
        <v>0</v>
      </c>
      <c r="C410" s="249">
        <v>2.2966090181246841</v>
      </c>
      <c r="D410" s="249">
        <v>16.172956145627637</v>
      </c>
    </row>
    <row r="411" spans="1:4" ht="27.75" customHeight="1" x14ac:dyDescent="0.2">
      <c r="A411" s="6" t="s">
        <v>1192</v>
      </c>
      <c r="B411" s="249">
        <v>0</v>
      </c>
      <c r="C411" s="249">
        <v>0.10014110845588869</v>
      </c>
      <c r="D411" s="249">
        <v>5.622602084129702</v>
      </c>
    </row>
    <row r="412" spans="1:4" ht="27.75" customHeight="1" x14ac:dyDescent="0.2">
      <c r="A412" s="6" t="s">
        <v>1193</v>
      </c>
      <c r="B412" s="249">
        <v>0</v>
      </c>
      <c r="C412" s="249">
        <v>0.84918305938454763</v>
      </c>
      <c r="D412" s="249">
        <v>5.5037863947723134</v>
      </c>
    </row>
    <row r="413" spans="1:4" ht="27.75" customHeight="1" x14ac:dyDescent="0.2">
      <c r="A413" s="6" t="s">
        <v>1194</v>
      </c>
      <c r="B413" s="249">
        <v>0</v>
      </c>
      <c r="C413" s="249">
        <v>0.57036920489130027</v>
      </c>
      <c r="D413" s="249">
        <v>11.337172358389228</v>
      </c>
    </row>
    <row r="414" spans="1:4" ht="27.75" customHeight="1" x14ac:dyDescent="0.2">
      <c r="A414" s="6" t="s">
        <v>1195</v>
      </c>
      <c r="B414" s="249">
        <v>0</v>
      </c>
      <c r="C414" s="249">
        <v>0.64829552288426329</v>
      </c>
      <c r="D414" s="249">
        <v>17.555369699212246</v>
      </c>
    </row>
    <row r="415" spans="1:4" ht="27.75" customHeight="1" x14ac:dyDescent="0.2">
      <c r="A415" s="6" t="s">
        <v>1196</v>
      </c>
      <c r="B415" s="249">
        <v>0</v>
      </c>
      <c r="C415" s="249">
        <v>0.20937191551828485</v>
      </c>
      <c r="D415" s="249">
        <v>13.378265041855096</v>
      </c>
    </row>
    <row r="416" spans="1:4" ht="27.75" customHeight="1" x14ac:dyDescent="0.2">
      <c r="A416" s="6" t="s">
        <v>1197</v>
      </c>
      <c r="B416" s="249">
        <v>0</v>
      </c>
      <c r="C416" s="249">
        <v>0.60659460201877513</v>
      </c>
      <c r="D416" s="249">
        <v>1.3705834952343325</v>
      </c>
    </row>
    <row r="417" spans="1:4" ht="27.75" customHeight="1" x14ac:dyDescent="0.2">
      <c r="A417" s="6" t="s">
        <v>1198</v>
      </c>
      <c r="B417" s="249">
        <v>0</v>
      </c>
      <c r="C417" s="249">
        <v>0.50276636236632199</v>
      </c>
      <c r="D417" s="249">
        <v>8.4997277559453135</v>
      </c>
    </row>
    <row r="418" spans="1:4" ht="27.75" customHeight="1" x14ac:dyDescent="0.2">
      <c r="A418" s="6" t="s">
        <v>1199</v>
      </c>
      <c r="B418" s="249">
        <v>0</v>
      </c>
      <c r="C418" s="249">
        <v>0.27878760530753505</v>
      </c>
      <c r="D418" s="249">
        <v>14.570868548280901</v>
      </c>
    </row>
    <row r="419" spans="1:4" ht="27.75" customHeight="1" x14ac:dyDescent="0.2">
      <c r="A419" s="6" t="s">
        <v>1200</v>
      </c>
      <c r="B419" s="249">
        <v>0</v>
      </c>
      <c r="C419" s="249">
        <v>0.25479999667607273</v>
      </c>
      <c r="D419" s="249">
        <v>7.0169064661122151</v>
      </c>
    </row>
    <row r="420" spans="1:4" ht="27.75" customHeight="1" x14ac:dyDescent="0.2">
      <c r="A420" s="6" t="s">
        <v>1201</v>
      </c>
      <c r="B420" s="249">
        <v>0</v>
      </c>
      <c r="C420" s="249">
        <v>0.70082116543654127</v>
      </c>
      <c r="D420" s="249">
        <v>6.5931757851324218</v>
      </c>
    </row>
    <row r="421" spans="1:4" ht="27.75" customHeight="1" x14ac:dyDescent="0.2">
      <c r="A421" s="6" t="s">
        <v>1202</v>
      </c>
      <c r="B421" s="249">
        <v>0</v>
      </c>
      <c r="C421" s="249">
        <v>0.18822417937155211</v>
      </c>
      <c r="D421" s="249">
        <v>0.48856750053959386</v>
      </c>
    </row>
    <row r="422" spans="1:4" ht="27.75" customHeight="1" x14ac:dyDescent="0.2">
      <c r="A422" s="6" t="s">
        <v>1203</v>
      </c>
      <c r="B422" s="249">
        <v>0</v>
      </c>
      <c r="C422" s="249">
        <v>8.3438967551636517E-2</v>
      </c>
      <c r="D422" s="249">
        <v>0.36273744558274174</v>
      </c>
    </row>
    <row r="423" spans="1:4" ht="27.75" customHeight="1" x14ac:dyDescent="0.2">
      <c r="A423" s="6" t="s">
        <v>1204</v>
      </c>
      <c r="B423" s="249">
        <v>0</v>
      </c>
      <c r="C423" s="249">
        <v>0.20716279032980062</v>
      </c>
      <c r="D423" s="249">
        <v>4.2014081137867212</v>
      </c>
    </row>
    <row r="424" spans="1:4" ht="27.75" customHeight="1" x14ac:dyDescent="0.2">
      <c r="A424" s="6" t="s">
        <v>1205</v>
      </c>
      <c r="B424" s="249">
        <v>0</v>
      </c>
      <c r="C424" s="249">
        <v>0.73763307484611496</v>
      </c>
      <c r="D424" s="249">
        <v>7.4753089141665905</v>
      </c>
    </row>
    <row r="425" spans="1:4" ht="27.75" customHeight="1" x14ac:dyDescent="0.2">
      <c r="A425" s="6" t="s">
        <v>1206</v>
      </c>
      <c r="B425" s="249">
        <v>0</v>
      </c>
      <c r="C425" s="249">
        <v>0.14777572554206744</v>
      </c>
      <c r="D425" s="249">
        <v>12.53970735218123</v>
      </c>
    </row>
    <row r="426" spans="1:4" ht="27.75" customHeight="1" x14ac:dyDescent="0.2">
      <c r="A426" s="6" t="s">
        <v>1207</v>
      </c>
      <c r="B426" s="249">
        <v>0</v>
      </c>
      <c r="C426" s="249">
        <v>0.46330842926615196</v>
      </c>
      <c r="D426" s="249">
        <v>2.7676248451609342</v>
      </c>
    </row>
    <row r="427" spans="1:4" ht="27.75" customHeight="1" x14ac:dyDescent="0.2">
      <c r="A427" s="6" t="s">
        <v>1208</v>
      </c>
      <c r="B427" s="249">
        <v>0</v>
      </c>
      <c r="C427" s="249">
        <v>0.7230888360786436</v>
      </c>
      <c r="D427" s="249">
        <v>0.13392345205159528</v>
      </c>
    </row>
    <row r="428" spans="1:4" ht="27.75" customHeight="1" x14ac:dyDescent="0.2">
      <c r="A428" s="6" t="s">
        <v>1209</v>
      </c>
      <c r="B428" s="249">
        <v>0</v>
      </c>
      <c r="C428" s="249">
        <v>0.17584910476400026</v>
      </c>
      <c r="D428" s="249">
        <v>3.0411160517909419</v>
      </c>
    </row>
    <row r="429" spans="1:4" ht="27.75" customHeight="1" x14ac:dyDescent="0.2">
      <c r="A429" s="6" t="s">
        <v>1210</v>
      </c>
      <c r="B429" s="249">
        <v>0</v>
      </c>
      <c r="C429" s="249">
        <v>0.61602093328655816</v>
      </c>
      <c r="D429" s="249">
        <v>5.2455829636884532</v>
      </c>
    </row>
    <row r="430" spans="1:4" ht="27.75" customHeight="1" x14ac:dyDescent="0.2">
      <c r="A430" s="6" t="s">
        <v>1211</v>
      </c>
      <c r="B430" s="249">
        <v>0</v>
      </c>
      <c r="C430" s="249">
        <v>0.16755158924968697</v>
      </c>
      <c r="D430" s="249">
        <v>1.3585702370088131</v>
      </c>
    </row>
    <row r="431" spans="1:4" ht="27.75" customHeight="1" x14ac:dyDescent="0.2">
      <c r="A431" s="6" t="s">
        <v>1212</v>
      </c>
      <c r="B431" s="249">
        <v>0</v>
      </c>
      <c r="C431" s="249">
        <v>0.48552810132605728</v>
      </c>
      <c r="D431" s="249">
        <v>22.855792142197743</v>
      </c>
    </row>
    <row r="432" spans="1:4" ht="27.75" customHeight="1" x14ac:dyDescent="0.2">
      <c r="A432" s="6" t="s">
        <v>1213</v>
      </c>
      <c r="B432" s="249">
        <v>0</v>
      </c>
      <c r="C432" s="249">
        <v>0.32335397534074994</v>
      </c>
      <c r="D432" s="249">
        <v>5.7745335919131904</v>
      </c>
    </row>
    <row r="433" spans="1:4" ht="27.75" customHeight="1" x14ac:dyDescent="0.2">
      <c r="A433" s="6" t="s">
        <v>1214</v>
      </c>
      <c r="B433" s="249">
        <v>0</v>
      </c>
      <c r="C433" s="249">
        <v>0.49917210896697023</v>
      </c>
      <c r="D433" s="249">
        <v>5.6842926324664678</v>
      </c>
    </row>
    <row r="434" spans="1:4" ht="27.75" customHeight="1" x14ac:dyDescent="0.2">
      <c r="A434" s="6" t="s">
        <v>1215</v>
      </c>
      <c r="B434" s="249">
        <v>0</v>
      </c>
      <c r="C434" s="249">
        <v>0.20641034865170058</v>
      </c>
      <c r="D434" s="249">
        <v>3.1477787343795622</v>
      </c>
    </row>
    <row r="435" spans="1:4" ht="27.75" customHeight="1" x14ac:dyDescent="0.2">
      <c r="A435" s="6" t="s">
        <v>1216</v>
      </c>
      <c r="B435" s="249">
        <v>0</v>
      </c>
      <c r="C435" s="249">
        <v>0.61126165292874102</v>
      </c>
      <c r="D435" s="249">
        <v>12.252141984759557</v>
      </c>
    </row>
    <row r="436" spans="1:4" ht="27.75" customHeight="1" x14ac:dyDescent="0.2">
      <c r="A436" s="6" t="s">
        <v>1217</v>
      </c>
      <c r="B436" s="249">
        <v>0</v>
      </c>
      <c r="C436" s="249">
        <v>0.95096840685084127</v>
      </c>
      <c r="D436" s="249">
        <v>7.4086996643160177</v>
      </c>
    </row>
    <row r="437" spans="1:4" ht="27.75" customHeight="1" x14ac:dyDescent="0.2">
      <c r="A437" s="6" t="s">
        <v>1218</v>
      </c>
      <c r="B437" s="249">
        <v>0</v>
      </c>
      <c r="C437" s="249">
        <v>0.89563495039438712</v>
      </c>
      <c r="D437" s="249">
        <v>2.1370255312599862</v>
      </c>
    </row>
    <row r="438" spans="1:4" ht="27.75" customHeight="1" x14ac:dyDescent="0.2">
      <c r="A438" s="6" t="s">
        <v>1219</v>
      </c>
      <c r="B438" s="249">
        <v>0</v>
      </c>
      <c r="C438" s="249">
        <v>0.21061953686367274</v>
      </c>
      <c r="D438" s="249">
        <v>6.107857328891364</v>
      </c>
    </row>
    <row r="439" spans="1:4" ht="27.75" customHeight="1" x14ac:dyDescent="0.2">
      <c r="A439" s="6" t="s">
        <v>1220</v>
      </c>
      <c r="B439" s="249">
        <v>0</v>
      </c>
      <c r="C439" s="249">
        <v>0.23557408179976547</v>
      </c>
      <c r="D439" s="249">
        <v>10.60419456448979</v>
      </c>
    </row>
    <row r="440" spans="1:4" ht="27.75" customHeight="1" x14ac:dyDescent="0.2">
      <c r="A440" s="6" t="s">
        <v>1221</v>
      </c>
      <c r="B440" s="249">
        <v>0</v>
      </c>
      <c r="C440" s="249">
        <v>0.73046749089604091</v>
      </c>
      <c r="D440" s="249">
        <v>24.698359343262172</v>
      </c>
    </row>
    <row r="441" spans="1:4" ht="27.75" customHeight="1" x14ac:dyDescent="0.2">
      <c r="A441" s="6" t="s">
        <v>1222</v>
      </c>
      <c r="B441" s="249">
        <v>0</v>
      </c>
      <c r="C441" s="249">
        <v>0.70598431429646102</v>
      </c>
      <c r="D441" s="249">
        <v>7.0740102096635491</v>
      </c>
    </row>
    <row r="442" spans="1:4" ht="27.75" customHeight="1" x14ac:dyDescent="0.2">
      <c r="A442" s="6" t="s">
        <v>1223</v>
      </c>
      <c r="B442" s="249">
        <v>0</v>
      </c>
      <c r="C442" s="249">
        <v>3.2303340363247819</v>
      </c>
      <c r="D442" s="249">
        <v>7.1454198639191215</v>
      </c>
    </row>
    <row r="443" spans="1:4" ht="27.75" customHeight="1" x14ac:dyDescent="0.2">
      <c r="A443" s="6" t="s">
        <v>1224</v>
      </c>
      <c r="B443" s="249">
        <v>0</v>
      </c>
      <c r="C443" s="249">
        <v>0.38119508131455154</v>
      </c>
      <c r="D443" s="249">
        <v>7.0359507630516225</v>
      </c>
    </row>
    <row r="444" spans="1:4" ht="27.75" customHeight="1" x14ac:dyDescent="0.2">
      <c r="A444" s="6" t="s">
        <v>1225</v>
      </c>
      <c r="B444" s="249">
        <v>0</v>
      </c>
      <c r="C444" s="249">
        <v>3.4376980144220455</v>
      </c>
      <c r="D444" s="249">
        <v>0.70086114507363861</v>
      </c>
    </row>
    <row r="445" spans="1:4" ht="27.75" customHeight="1" x14ac:dyDescent="0.2">
      <c r="A445" s="6" t="s">
        <v>1226</v>
      </c>
      <c r="B445" s="249">
        <v>0</v>
      </c>
      <c r="C445" s="249">
        <v>8.8301309348351509E-2</v>
      </c>
      <c r="D445" s="249">
        <v>11.216862099098515</v>
      </c>
    </row>
    <row r="446" spans="1:4" ht="27.75" customHeight="1" x14ac:dyDescent="0.2">
      <c r="A446" s="6" t="s">
        <v>1227</v>
      </c>
      <c r="B446" s="249">
        <v>0</v>
      </c>
      <c r="C446" s="249">
        <v>1.6130205021274604</v>
      </c>
      <c r="D446" s="249">
        <v>25.608036252040023</v>
      </c>
    </row>
    <row r="447" spans="1:4" ht="27.75" customHeight="1" x14ac:dyDescent="0.2">
      <c r="A447" s="6" t="s">
        <v>1228</v>
      </c>
      <c r="B447" s="249">
        <v>0</v>
      </c>
      <c r="C447" s="249">
        <v>0.5352794963487717</v>
      </c>
      <c r="D447" s="249">
        <v>9.8533869646057859</v>
      </c>
    </row>
    <row r="448" spans="1:4" ht="27.75" customHeight="1" x14ac:dyDescent="0.2">
      <c r="A448" s="6" t="s">
        <v>1229</v>
      </c>
      <c r="B448" s="249">
        <v>0</v>
      </c>
      <c r="C448" s="249">
        <v>0.42281309673679279</v>
      </c>
      <c r="D448" s="249">
        <v>5.2599185339553127</v>
      </c>
    </row>
    <row r="449" spans="1:4" ht="27.75" customHeight="1" x14ac:dyDescent="0.2">
      <c r="A449" s="6" t="s">
        <v>1230</v>
      </c>
      <c r="B449" s="249">
        <v>0</v>
      </c>
      <c r="C449" s="249">
        <v>0.29056688092086302</v>
      </c>
      <c r="D449" s="249">
        <v>6.8651638834561135</v>
      </c>
    </row>
    <row r="450" spans="1:4" ht="27.75" customHeight="1" x14ac:dyDescent="0.2">
      <c r="A450" s="6" t="s">
        <v>1231</v>
      </c>
      <c r="B450" s="249">
        <v>0</v>
      </c>
      <c r="C450" s="249">
        <v>0.58701134655433507</v>
      </c>
      <c r="D450" s="249">
        <v>12.541828631092406</v>
      </c>
    </row>
    <row r="451" spans="1:4" ht="27.75" customHeight="1" x14ac:dyDescent="0.2">
      <c r="A451" s="6" t="s">
        <v>1232</v>
      </c>
      <c r="B451" s="249">
        <v>0</v>
      </c>
      <c r="C451" s="249">
        <v>1.1451846650511561</v>
      </c>
      <c r="D451" s="249">
        <v>8.4380803505096509</v>
      </c>
    </row>
    <row r="452" spans="1:4" ht="27.75" customHeight="1" x14ac:dyDescent="0.2">
      <c r="A452" s="6" t="s">
        <v>1233</v>
      </c>
      <c r="B452" s="249">
        <v>0</v>
      </c>
      <c r="C452" s="249">
        <v>0.62005386310518606</v>
      </c>
      <c r="D452" s="249">
        <v>5.432234193713029</v>
      </c>
    </row>
    <row r="453" spans="1:4" ht="27.75" customHeight="1" x14ac:dyDescent="0.2">
      <c r="A453" s="6" t="s">
        <v>1234</v>
      </c>
      <c r="B453" s="249">
        <v>0</v>
      </c>
      <c r="C453" s="249">
        <v>0.98737725333104842</v>
      </c>
      <c r="D453" s="249">
        <v>3.8950079534590465</v>
      </c>
    </row>
    <row r="454" spans="1:4" ht="27.75" customHeight="1" x14ac:dyDescent="0.2">
      <c r="A454" s="6" t="s">
        <v>1235</v>
      </c>
      <c r="B454" s="249">
        <v>0</v>
      </c>
      <c r="C454" s="249">
        <v>0.5673259865268625</v>
      </c>
      <c r="D454" s="249">
        <v>3.1896501173752143</v>
      </c>
    </row>
    <row r="455" spans="1:4" ht="27.75" customHeight="1" x14ac:dyDescent="0.2">
      <c r="A455" s="6" t="s">
        <v>1236</v>
      </c>
      <c r="B455" s="249">
        <v>0</v>
      </c>
      <c r="C455" s="249">
        <v>0.28070216002895204</v>
      </c>
      <c r="D455" s="249">
        <v>27.26444593850357</v>
      </c>
    </row>
    <row r="456" spans="1:4" ht="27.75" customHeight="1" x14ac:dyDescent="0.2">
      <c r="A456" s="6" t="s">
        <v>1237</v>
      </c>
      <c r="B456" s="249">
        <v>0</v>
      </c>
      <c r="C456" s="249">
        <v>0.22763151162799253</v>
      </c>
      <c r="D456" s="249">
        <v>7.013777707546561</v>
      </c>
    </row>
    <row r="457" spans="1:4" ht="27.75" customHeight="1" x14ac:dyDescent="0.2">
      <c r="A457" s="6" t="s">
        <v>1238</v>
      </c>
      <c r="B457" s="249">
        <v>0</v>
      </c>
      <c r="C457" s="249">
        <v>2.4066270028280914</v>
      </c>
      <c r="D457" s="249">
        <v>24.462313917074106</v>
      </c>
    </row>
    <row r="458" spans="1:4" ht="27.75" customHeight="1" x14ac:dyDescent="0.2">
      <c r="A458" s="6" t="s">
        <v>1239</v>
      </c>
      <c r="B458" s="249">
        <v>0</v>
      </c>
      <c r="C458" s="249">
        <v>0.1749115385249545</v>
      </c>
      <c r="D458" s="249">
        <v>1.9099602199516068</v>
      </c>
    </row>
    <row r="459" spans="1:4" ht="27.75" customHeight="1" x14ac:dyDescent="0.2">
      <c r="A459" s="6" t="s">
        <v>1240</v>
      </c>
      <c r="B459" s="249">
        <v>0</v>
      </c>
      <c r="C459" s="249">
        <v>0.23940124461517406</v>
      </c>
      <c r="D459" s="249">
        <v>2.6883616074222001</v>
      </c>
    </row>
    <row r="460" spans="1:4" ht="27.75" customHeight="1" x14ac:dyDescent="0.2">
      <c r="A460" s="6" t="s">
        <v>1241</v>
      </c>
      <c r="B460" s="249">
        <v>0</v>
      </c>
      <c r="C460" s="249">
        <v>0.4640388946068103</v>
      </c>
      <c r="D460" s="249">
        <v>4.3454164571199625</v>
      </c>
    </row>
    <row r="461" spans="1:4" ht="27.75" customHeight="1" x14ac:dyDescent="0.2">
      <c r="A461" s="6" t="s">
        <v>1242</v>
      </c>
      <c r="B461" s="249">
        <v>0</v>
      </c>
      <c r="C461" s="249">
        <v>9.4396368154778365E-2</v>
      </c>
      <c r="D461" s="249">
        <v>2.074701522294641</v>
      </c>
    </row>
    <row r="462" spans="1:4" ht="27.75" customHeight="1" x14ac:dyDescent="0.2">
      <c r="A462" s="6" t="s">
        <v>1243</v>
      </c>
      <c r="B462" s="249">
        <v>0</v>
      </c>
      <c r="C462" s="249">
        <v>2.0004912684006912</v>
      </c>
      <c r="D462" s="249">
        <v>9.536845808462326</v>
      </c>
    </row>
    <row r="463" spans="1:4" ht="27.75" customHeight="1" x14ac:dyDescent="0.2">
      <c r="A463" s="6" t="s">
        <v>1244</v>
      </c>
      <c r="B463" s="249">
        <v>0</v>
      </c>
      <c r="C463" s="249">
        <v>1.5155478376749825</v>
      </c>
      <c r="D463" s="249">
        <v>7.4763597036383933</v>
      </c>
    </row>
    <row r="464" spans="1:4" ht="27.75" customHeight="1" x14ac:dyDescent="0.2">
      <c r="A464" s="6" t="s">
        <v>1245</v>
      </c>
      <c r="B464" s="249">
        <v>0</v>
      </c>
      <c r="C464" s="249">
        <v>1.435410655593393</v>
      </c>
      <c r="D464" s="249">
        <v>17.026448694949909</v>
      </c>
    </row>
    <row r="465" spans="1:4" ht="27.75" customHeight="1" x14ac:dyDescent="0.2">
      <c r="A465" s="6" t="s">
        <v>1246</v>
      </c>
      <c r="B465" s="249">
        <v>0</v>
      </c>
      <c r="C465" s="249">
        <v>5.0358325167015633E-2</v>
      </c>
      <c r="D465" s="249">
        <v>4.579170843842653</v>
      </c>
    </row>
    <row r="466" spans="1:4" ht="27.75" customHeight="1" x14ac:dyDescent="0.2">
      <c r="A466" s="6" t="s">
        <v>1247</v>
      </c>
      <c r="B466" s="249">
        <v>0</v>
      </c>
      <c r="C466" s="249">
        <v>0.18383246477510656</v>
      </c>
      <c r="D466" s="249">
        <v>3.135376470105991</v>
      </c>
    </row>
    <row r="467" spans="1:4" ht="27.75" customHeight="1" x14ac:dyDescent="0.2">
      <c r="A467" s="6" t="s">
        <v>1248</v>
      </c>
      <c r="B467" s="249">
        <v>0</v>
      </c>
      <c r="C467" s="249">
        <v>1.2713877364769577</v>
      </c>
      <c r="D467" s="249">
        <v>4.1796834474863562</v>
      </c>
    </row>
    <row r="468" spans="1:4" ht="27.75" customHeight="1" x14ac:dyDescent="0.2">
      <c r="A468" s="6" t="s">
        <v>1249</v>
      </c>
      <c r="B468" s="249">
        <v>0</v>
      </c>
      <c r="C468" s="249">
        <v>0</v>
      </c>
      <c r="D468" s="249">
        <v>4.7704800466831623</v>
      </c>
    </row>
    <row r="469" spans="1:4" ht="27.75" customHeight="1" x14ac:dyDescent="0.2">
      <c r="A469" s="6" t="s">
        <v>1250</v>
      </c>
      <c r="B469" s="249">
        <v>0</v>
      </c>
      <c r="C469" s="249">
        <v>1.4035877285131271</v>
      </c>
      <c r="D469" s="249">
        <v>8.1917959295054228</v>
      </c>
    </row>
    <row r="470" spans="1:4" ht="27.75" customHeight="1" x14ac:dyDescent="0.2">
      <c r="A470" s="6" t="s">
        <v>1251</v>
      </c>
      <c r="B470" s="249">
        <v>0</v>
      </c>
      <c r="C470" s="249">
        <v>1.5406982316995259</v>
      </c>
      <c r="D470" s="249">
        <v>15.692349813805135</v>
      </c>
    </row>
    <row r="471" spans="1:4" ht="27.75" customHeight="1" x14ac:dyDescent="0.2">
      <c r="A471" s="6" t="s">
        <v>1252</v>
      </c>
      <c r="B471" s="249">
        <v>0</v>
      </c>
      <c r="C471" s="249">
        <v>0.76490155556735739</v>
      </c>
      <c r="D471" s="249">
        <v>23.80113289486637</v>
      </c>
    </row>
    <row r="472" spans="1:4" ht="27.75" customHeight="1" x14ac:dyDescent="0.2">
      <c r="A472" s="6" t="s">
        <v>1253</v>
      </c>
      <c r="B472" s="249">
        <v>0</v>
      </c>
      <c r="C472" s="249">
        <v>1.3778919701966157</v>
      </c>
      <c r="D472" s="249">
        <v>24.726919187918668</v>
      </c>
    </row>
    <row r="473" spans="1:4" ht="27.75" customHeight="1" x14ac:dyDescent="0.2">
      <c r="A473" s="6" t="s">
        <v>1254</v>
      </c>
      <c r="B473" s="249">
        <v>0</v>
      </c>
      <c r="C473" s="249">
        <v>0.27258956791376326</v>
      </c>
      <c r="D473" s="249">
        <v>24.739750273465479</v>
      </c>
    </row>
    <row r="474" spans="1:4" ht="27.75" customHeight="1" x14ac:dyDescent="0.2">
      <c r="A474" s="6" t="s">
        <v>1255</v>
      </c>
      <c r="B474" s="249">
        <v>0</v>
      </c>
      <c r="C474" s="249">
        <v>0.10234650025298642</v>
      </c>
      <c r="D474" s="249">
        <v>23.700115795897073</v>
      </c>
    </row>
    <row r="475" spans="1:4" ht="27.75" customHeight="1" x14ac:dyDescent="0.2">
      <c r="A475" s="6" t="s">
        <v>1256</v>
      </c>
      <c r="B475" s="249">
        <v>0</v>
      </c>
      <c r="C475" s="249">
        <v>0.26237133508177812</v>
      </c>
      <c r="D475" s="249">
        <v>6.2921189580539565</v>
      </c>
    </row>
    <row r="476" spans="1:4" ht="27.75" customHeight="1" x14ac:dyDescent="0.2">
      <c r="A476" s="6" t="s">
        <v>1257</v>
      </c>
      <c r="B476" s="249">
        <v>0</v>
      </c>
      <c r="C476" s="249">
        <v>1.5478384479152181</v>
      </c>
      <c r="D476" s="249">
        <v>7.920225467611405</v>
      </c>
    </row>
    <row r="477" spans="1:4" ht="27.75" customHeight="1" x14ac:dyDescent="0.2">
      <c r="A477" s="6" t="s">
        <v>1258</v>
      </c>
      <c r="B477" s="249">
        <v>0</v>
      </c>
      <c r="C477" s="249">
        <v>0.34730340111745278</v>
      </c>
      <c r="D477" s="249">
        <v>1.9592347435319726</v>
      </c>
    </row>
    <row r="478" spans="1:4" ht="27.75" customHeight="1" x14ac:dyDescent="0.2">
      <c r="A478" s="6" t="s">
        <v>1259</v>
      </c>
      <c r="B478" s="249">
        <v>0</v>
      </c>
      <c r="C478" s="249">
        <v>0.39891190520235348</v>
      </c>
      <c r="D478" s="249">
        <v>2.5763972669992801</v>
      </c>
    </row>
    <row r="479" spans="1:4" ht="27.75" customHeight="1" x14ac:dyDescent="0.2">
      <c r="A479" s="6" t="s">
        <v>1260</v>
      </c>
      <c r="B479" s="249">
        <v>0</v>
      </c>
      <c r="C479" s="249">
        <v>1.2047716557674912</v>
      </c>
      <c r="D479" s="249">
        <v>3.6449411901414028</v>
      </c>
    </row>
    <row r="480" spans="1:4" ht="27.75" customHeight="1" x14ac:dyDescent="0.2">
      <c r="A480" s="6" t="s">
        <v>1261</v>
      </c>
      <c r="B480" s="249">
        <v>0</v>
      </c>
      <c r="C480" s="249">
        <v>0.48160162753364177</v>
      </c>
      <c r="D480" s="249">
        <v>5.825261525477095</v>
      </c>
    </row>
    <row r="481" spans="1:4" ht="27.75" customHeight="1" x14ac:dyDescent="0.2">
      <c r="A481" s="6" t="s">
        <v>1262</v>
      </c>
      <c r="B481" s="249">
        <v>0</v>
      </c>
      <c r="C481" s="249">
        <v>0.28221072217858767</v>
      </c>
      <c r="D481" s="249">
        <v>6.696601164034262</v>
      </c>
    </row>
    <row r="482" spans="1:4" ht="27.75" customHeight="1" x14ac:dyDescent="0.2">
      <c r="A482" s="6" t="s">
        <v>1263</v>
      </c>
      <c r="B482" s="249">
        <v>0</v>
      </c>
      <c r="C482" s="249">
        <v>0.51412391562623139</v>
      </c>
      <c r="D482" s="249">
        <v>11.149150204146888</v>
      </c>
    </row>
    <row r="483" spans="1:4" ht="27.75" customHeight="1" x14ac:dyDescent="0.2">
      <c r="A483" s="6" t="s">
        <v>1264</v>
      </c>
      <c r="B483" s="249">
        <v>0</v>
      </c>
      <c r="C483" s="249">
        <v>0.57300247171969798</v>
      </c>
      <c r="D483" s="249">
        <v>5.1752173623194331</v>
      </c>
    </row>
    <row r="484" spans="1:4" ht="27.75" customHeight="1" x14ac:dyDescent="0.2">
      <c r="A484" s="6" t="s">
        <v>1265</v>
      </c>
      <c r="B484" s="249">
        <v>0</v>
      </c>
      <c r="C484" s="249">
        <v>0.18165354843438228</v>
      </c>
      <c r="D484" s="249">
        <v>2.8571573652528275</v>
      </c>
    </row>
    <row r="485" spans="1:4" ht="27.75" customHeight="1" x14ac:dyDescent="0.2">
      <c r="A485" s="6" t="s">
        <v>1266</v>
      </c>
      <c r="B485" s="249">
        <v>0</v>
      </c>
      <c r="C485" s="249">
        <v>1.4481418281571175</v>
      </c>
      <c r="D485" s="249">
        <v>3.8758241536841935</v>
      </c>
    </row>
    <row r="486" spans="1:4" ht="27.75" customHeight="1" x14ac:dyDescent="0.2">
      <c r="A486" s="6" t="s">
        <v>1267</v>
      </c>
      <c r="B486" s="249">
        <v>0</v>
      </c>
      <c r="C486" s="249">
        <v>0.6052122707387485</v>
      </c>
      <c r="D486" s="249">
        <v>16.267505790283732</v>
      </c>
    </row>
    <row r="487" spans="1:4" ht="27.75" customHeight="1" x14ac:dyDescent="0.2">
      <c r="A487" s="6" t="s">
        <v>1268</v>
      </c>
      <c r="B487" s="249">
        <v>0</v>
      </c>
      <c r="C487" s="249">
        <v>0.22896289202903725</v>
      </c>
      <c r="D487" s="249">
        <v>2.6030423491586543</v>
      </c>
    </row>
    <row r="488" spans="1:4" ht="27.75" customHeight="1" x14ac:dyDescent="0.2">
      <c r="A488" s="6" t="s">
        <v>1269</v>
      </c>
      <c r="B488" s="249">
        <v>0</v>
      </c>
      <c r="C488" s="249">
        <v>2.0352915814445649</v>
      </c>
      <c r="D488" s="249">
        <v>7.2961565815466303</v>
      </c>
    </row>
    <row r="489" spans="1:4" ht="27.75" customHeight="1" x14ac:dyDescent="0.2">
      <c r="A489" s="6" t="s">
        <v>1270</v>
      </c>
      <c r="B489" s="249">
        <v>0</v>
      </c>
      <c r="C489" s="249">
        <v>0.65677077193449718</v>
      </c>
      <c r="D489" s="249">
        <v>3.372320859070626</v>
      </c>
    </row>
    <row r="490" spans="1:4" ht="27.75" customHeight="1" x14ac:dyDescent="0.2">
      <c r="A490" s="6" t="s">
        <v>1271</v>
      </c>
      <c r="B490" s="249">
        <v>0</v>
      </c>
      <c r="C490" s="249">
        <v>0.22435701990086312</v>
      </c>
      <c r="D490" s="249">
        <v>2.5463542382936151</v>
      </c>
    </row>
    <row r="491" spans="1:4" ht="27.75" customHeight="1" x14ac:dyDescent="0.2">
      <c r="A491" s="6" t="s">
        <v>1272</v>
      </c>
      <c r="B491" s="249">
        <v>0</v>
      </c>
      <c r="C491" s="249">
        <v>0.17000474463194482</v>
      </c>
      <c r="D491" s="249">
        <v>3.3821218290088546</v>
      </c>
    </row>
    <row r="492" spans="1:4" ht="27.75" customHeight="1" x14ac:dyDescent="0.2">
      <c r="A492" s="6" t="s">
        <v>1273</v>
      </c>
      <c r="B492" s="249">
        <v>0</v>
      </c>
      <c r="C492" s="249">
        <v>0.3059615017075058</v>
      </c>
      <c r="D492" s="249">
        <v>4.9341698196361623</v>
      </c>
    </row>
    <row r="493" spans="1:4" ht="27.75" customHeight="1" x14ac:dyDescent="0.2">
      <c r="A493" s="6" t="s">
        <v>1274</v>
      </c>
      <c r="B493" s="249">
        <v>0</v>
      </c>
      <c r="C493" s="249">
        <v>0.30667297461983539</v>
      </c>
      <c r="D493" s="249">
        <v>3.4060080352398598</v>
      </c>
    </row>
    <row r="494" spans="1:4" ht="27.75" customHeight="1" x14ac:dyDescent="0.2">
      <c r="A494" s="6" t="s">
        <v>1275</v>
      </c>
      <c r="B494" s="249">
        <v>0</v>
      </c>
      <c r="C494" s="249">
        <v>1.6015358558589921</v>
      </c>
      <c r="D494" s="249">
        <v>5.0957866716206244</v>
      </c>
    </row>
    <row r="495" spans="1:4" ht="27.75" customHeight="1" x14ac:dyDescent="0.2">
      <c r="A495" s="6" t="s">
        <v>1276</v>
      </c>
      <c r="B495" s="249">
        <v>0</v>
      </c>
      <c r="C495" s="249">
        <v>0.58633584383249493</v>
      </c>
      <c r="D495" s="249">
        <v>11.957939991521132</v>
      </c>
    </row>
    <row r="496" spans="1:4" ht="27.75" customHeight="1" x14ac:dyDescent="0.2">
      <c r="A496" s="6" t="s">
        <v>1277</v>
      </c>
      <c r="B496" s="249">
        <v>0</v>
      </c>
      <c r="C496" s="249">
        <v>0.2737494884042494</v>
      </c>
      <c r="D496" s="249">
        <v>30.593252012921948</v>
      </c>
    </row>
    <row r="497" spans="1:4" ht="27.75" customHeight="1" x14ac:dyDescent="0.2">
      <c r="A497" s="6" t="s">
        <v>1278</v>
      </c>
      <c r="B497" s="249">
        <v>0</v>
      </c>
      <c r="C497" s="249">
        <v>0.2500332340280399</v>
      </c>
      <c r="D497" s="249">
        <v>5.7947913538197611</v>
      </c>
    </row>
    <row r="498" spans="1:4" ht="27.75" customHeight="1" x14ac:dyDescent="0.2">
      <c r="A498" s="6" t="s">
        <v>1279</v>
      </c>
      <c r="B498" s="249">
        <v>0</v>
      </c>
      <c r="C498" s="249">
        <v>0.25003330034835614</v>
      </c>
      <c r="D498" s="249">
        <v>5.7947933762598582</v>
      </c>
    </row>
    <row r="499" spans="1:4" ht="27.75" customHeight="1" x14ac:dyDescent="0.2">
      <c r="A499" s="6" t="s">
        <v>1280</v>
      </c>
      <c r="B499" s="249">
        <v>0</v>
      </c>
      <c r="C499" s="249">
        <v>0.12788544817751518</v>
      </c>
      <c r="D499" s="249">
        <v>8.8368684331203688</v>
      </c>
    </row>
    <row r="500" spans="1:4" ht="27.75" customHeight="1" x14ac:dyDescent="0.2">
      <c r="A500" s="6" t="s">
        <v>1281</v>
      </c>
      <c r="B500" s="249">
        <v>0</v>
      </c>
      <c r="C500" s="249">
        <v>6.8771221217011166E-2</v>
      </c>
      <c r="D500" s="249">
        <v>2.1361153358874816</v>
      </c>
    </row>
    <row r="501" spans="1:4" ht="27.75" customHeight="1" x14ac:dyDescent="0.2">
      <c r="A501" s="6" t="s">
        <v>1282</v>
      </c>
      <c r="B501" s="249">
        <v>0</v>
      </c>
      <c r="C501" s="249">
        <v>0.40573560801237957</v>
      </c>
      <c r="D501" s="249">
        <v>7.0409088826290107</v>
      </c>
    </row>
    <row r="502" spans="1:4" ht="27.75" customHeight="1" x14ac:dyDescent="0.2">
      <c r="A502" s="6" t="s">
        <v>1283</v>
      </c>
      <c r="B502" s="249">
        <v>0</v>
      </c>
      <c r="C502" s="249">
        <v>0.46138787859677105</v>
      </c>
      <c r="D502" s="249">
        <v>7.5475150243733102</v>
      </c>
    </row>
    <row r="503" spans="1:4" ht="27.75" customHeight="1" x14ac:dyDescent="0.2">
      <c r="A503" s="6" t="s">
        <v>1284</v>
      </c>
      <c r="B503" s="249">
        <v>0</v>
      </c>
      <c r="C503" s="249">
        <v>2.4214591675749197</v>
      </c>
      <c r="D503" s="249">
        <v>3.6581580009889119</v>
      </c>
    </row>
    <row r="504" spans="1:4" ht="27.75" customHeight="1" x14ac:dyDescent="0.2">
      <c r="A504" s="6" t="s">
        <v>1285</v>
      </c>
      <c r="B504" s="249">
        <v>0</v>
      </c>
      <c r="C504" s="249">
        <v>0.45614006357942471</v>
      </c>
      <c r="D504" s="249">
        <v>3.9543870998522541</v>
      </c>
    </row>
    <row r="505" spans="1:4" ht="27.75" customHeight="1" x14ac:dyDescent="0.2">
      <c r="A505" s="6" t="s">
        <v>1286</v>
      </c>
      <c r="B505" s="249">
        <v>0</v>
      </c>
      <c r="C505" s="249">
        <v>0.25563349063518109</v>
      </c>
      <c r="D505" s="249">
        <v>4.9036735983064759</v>
      </c>
    </row>
    <row r="506" spans="1:4" ht="27.75" customHeight="1" x14ac:dyDescent="0.2">
      <c r="A506" s="6" t="s">
        <v>1287</v>
      </c>
      <c r="B506" s="249">
        <v>0</v>
      </c>
      <c r="C506" s="249">
        <v>0.42173855985230241</v>
      </c>
      <c r="D506" s="249">
        <v>4.2521660143327162</v>
      </c>
    </row>
    <row r="507" spans="1:4" ht="27.75" customHeight="1" x14ac:dyDescent="0.2">
      <c r="A507" s="6" t="s">
        <v>1288</v>
      </c>
      <c r="B507" s="249">
        <v>0</v>
      </c>
      <c r="C507" s="249">
        <v>0.65084280141571693</v>
      </c>
      <c r="D507" s="249">
        <v>2.9425229524215677</v>
      </c>
    </row>
    <row r="508" spans="1:4" ht="27.75" customHeight="1" x14ac:dyDescent="0.2">
      <c r="A508" s="6" t="s">
        <v>1289</v>
      </c>
      <c r="B508" s="249">
        <v>0</v>
      </c>
      <c r="C508" s="249">
        <v>3.9657911805378228</v>
      </c>
      <c r="D508" s="249">
        <v>0.80962933147524285</v>
      </c>
    </row>
    <row r="509" spans="1:4" ht="27.75" customHeight="1" x14ac:dyDescent="0.2">
      <c r="A509" s="6" t="s">
        <v>1290</v>
      </c>
      <c r="B509" s="249">
        <v>0</v>
      </c>
      <c r="C509" s="249">
        <v>2.1965101766424211</v>
      </c>
      <c r="D509" s="249">
        <v>26.470768117521985</v>
      </c>
    </row>
    <row r="510" spans="1:4" ht="27.75" customHeight="1" x14ac:dyDescent="0.2">
      <c r="A510" s="6" t="s">
        <v>1291</v>
      </c>
      <c r="B510" s="249">
        <v>0</v>
      </c>
      <c r="C510" s="249">
        <v>0.86123351235348999</v>
      </c>
      <c r="D510" s="249">
        <v>2.4217666825146562</v>
      </c>
    </row>
    <row r="511" spans="1:4" ht="27.75" customHeight="1" x14ac:dyDescent="0.2">
      <c r="A511" s="6" t="s">
        <v>1292</v>
      </c>
      <c r="B511" s="249">
        <v>0</v>
      </c>
      <c r="C511" s="249">
        <v>0.2748679881182885</v>
      </c>
      <c r="D511" s="249">
        <v>6.5594000838370041</v>
      </c>
    </row>
    <row r="512" spans="1:4" ht="27.75" customHeight="1" x14ac:dyDescent="0.2">
      <c r="A512" s="6" t="s">
        <v>1293</v>
      </c>
      <c r="B512" s="249">
        <v>0</v>
      </c>
      <c r="C512" s="249">
        <v>0.16924154079141582</v>
      </c>
      <c r="D512" s="249">
        <v>6.2141086403977486</v>
      </c>
    </row>
    <row r="513" spans="1:4" ht="27.75" customHeight="1" x14ac:dyDescent="0.2">
      <c r="A513" s="6" t="s">
        <v>1294</v>
      </c>
      <c r="B513" s="249">
        <v>0</v>
      </c>
      <c r="C513" s="249">
        <v>0.70311349837095549</v>
      </c>
      <c r="D513" s="249">
        <v>24.280184328157656</v>
      </c>
    </row>
    <row r="514" spans="1:4" ht="27.75" customHeight="1" x14ac:dyDescent="0.2">
      <c r="A514" s="6" t="s">
        <v>1295</v>
      </c>
      <c r="B514" s="249">
        <v>0</v>
      </c>
      <c r="C514" s="249">
        <v>1.2041201406775977</v>
      </c>
      <c r="D514" s="249">
        <v>6.6402458052564466</v>
      </c>
    </row>
    <row r="515" spans="1:4" ht="27.75" customHeight="1" x14ac:dyDescent="0.2">
      <c r="A515" s="6" t="s">
        <v>1296</v>
      </c>
      <c r="B515" s="249">
        <v>0</v>
      </c>
      <c r="C515" s="249">
        <v>0.19181580916871935</v>
      </c>
      <c r="D515" s="249">
        <v>2.070244976909136</v>
      </c>
    </row>
    <row r="516" spans="1:4" ht="27.75" customHeight="1" x14ac:dyDescent="0.2">
      <c r="A516" s="6" t="s">
        <v>1297</v>
      </c>
      <c r="B516" s="249">
        <v>0</v>
      </c>
      <c r="C516" s="249">
        <v>0.51020773521151641</v>
      </c>
      <c r="D516" s="249">
        <v>17.314240694373609</v>
      </c>
    </row>
    <row r="517" spans="1:4" ht="27.75" customHeight="1" x14ac:dyDescent="0.2">
      <c r="A517" s="6" t="s">
        <v>1298</v>
      </c>
      <c r="B517" s="249">
        <v>0</v>
      </c>
      <c r="C517" s="249">
        <v>0.51952700270130359</v>
      </c>
      <c r="D517" s="249">
        <v>10.658026009664535</v>
      </c>
    </row>
    <row r="518" spans="1:4" ht="27.75" customHeight="1" x14ac:dyDescent="0.2">
      <c r="A518" s="6" t="s">
        <v>1299</v>
      </c>
      <c r="B518" s="249">
        <v>0</v>
      </c>
      <c r="C518" s="249">
        <v>0.13583753321755032</v>
      </c>
      <c r="D518" s="249">
        <v>3.7168434668281365</v>
      </c>
    </row>
    <row r="519" spans="1:4" ht="27.75" customHeight="1" x14ac:dyDescent="0.2">
      <c r="A519" s="6" t="s">
        <v>1300</v>
      </c>
      <c r="B519" s="249" t="s">
        <v>1301</v>
      </c>
      <c r="C519" s="249">
        <v>6.9737063076389525</v>
      </c>
      <c r="D519" s="249">
        <v>3.5264816263762961</v>
      </c>
    </row>
    <row r="520" spans="1:4" ht="27.75" customHeight="1" x14ac:dyDescent="0.2">
      <c r="A520" s="6" t="s">
        <v>1302</v>
      </c>
      <c r="B520" s="249">
        <v>0</v>
      </c>
      <c r="C520" s="249">
        <v>0.36018891768808109</v>
      </c>
      <c r="D520" s="249">
        <v>4.4419988111936126</v>
      </c>
    </row>
    <row r="521" spans="1:4" ht="27.75" customHeight="1" x14ac:dyDescent="0.2">
      <c r="A521" s="6" t="s">
        <v>1303</v>
      </c>
      <c r="B521" s="249">
        <v>0</v>
      </c>
      <c r="C521" s="249">
        <v>1.5862057467471475</v>
      </c>
      <c r="D521" s="249">
        <v>12.307651492791871</v>
      </c>
    </row>
    <row r="522" spans="1:4" ht="27.75" customHeight="1" x14ac:dyDescent="0.2">
      <c r="A522" s="6" t="s">
        <v>1304</v>
      </c>
      <c r="B522" s="249">
        <v>0</v>
      </c>
      <c r="C522" s="249">
        <v>0.1592656003904461</v>
      </c>
      <c r="D522" s="249">
        <v>9.8264285230574551</v>
      </c>
    </row>
    <row r="523" spans="1:4" ht="27.75" customHeight="1" x14ac:dyDescent="0.2">
      <c r="A523" s="6" t="s">
        <v>1305</v>
      </c>
      <c r="B523" s="249">
        <v>0</v>
      </c>
      <c r="C523" s="249">
        <v>9.0178812565258101E-2</v>
      </c>
      <c r="D523" s="249">
        <v>11.619164055888914</v>
      </c>
    </row>
    <row r="524" spans="1:4" ht="27.75" customHeight="1" x14ac:dyDescent="0.2">
      <c r="A524" s="6" t="s">
        <v>1306</v>
      </c>
      <c r="B524" s="249">
        <v>0</v>
      </c>
      <c r="C524" s="249">
        <v>0.76133353306252272</v>
      </c>
      <c r="D524" s="249">
        <v>13.365915186319192</v>
      </c>
    </row>
    <row r="525" spans="1:4" ht="27.75" customHeight="1" x14ac:dyDescent="0.2">
      <c r="A525" s="6" t="s">
        <v>1307</v>
      </c>
      <c r="B525" s="249">
        <v>0</v>
      </c>
      <c r="C525" s="249">
        <v>1.1981912154424921</v>
      </c>
      <c r="D525" s="249">
        <v>13.562608056922732</v>
      </c>
    </row>
    <row r="526" spans="1:4" ht="27.75" customHeight="1" x14ac:dyDescent="0.2">
      <c r="A526" s="6" t="s">
        <v>1308</v>
      </c>
      <c r="B526" s="249">
        <v>0</v>
      </c>
      <c r="C526" s="249">
        <v>0.37104705710938252</v>
      </c>
      <c r="D526" s="249">
        <v>7.2058941104712275</v>
      </c>
    </row>
    <row r="527" spans="1:4" ht="27.75" customHeight="1" x14ac:dyDescent="0.2">
      <c r="A527" s="6" t="s">
        <v>1309</v>
      </c>
      <c r="B527" s="249">
        <v>0</v>
      </c>
      <c r="C527" s="249">
        <v>0.45790856031525307</v>
      </c>
      <c r="D527" s="249">
        <v>9.0420736092612195</v>
      </c>
    </row>
    <row r="528" spans="1:4" ht="27.75" customHeight="1" x14ac:dyDescent="0.2">
      <c r="A528" s="6" t="s">
        <v>1310</v>
      </c>
      <c r="B528" s="249">
        <v>0</v>
      </c>
      <c r="C528" s="249">
        <v>0.34777696243611927</v>
      </c>
      <c r="D528" s="249">
        <v>10.549741200829018</v>
      </c>
    </row>
    <row r="529" spans="1:4" ht="27.75" customHeight="1" x14ac:dyDescent="0.2">
      <c r="A529" s="6" t="s">
        <v>1311</v>
      </c>
      <c r="B529" s="249">
        <v>0</v>
      </c>
      <c r="C529" s="249">
        <v>3.0338590234435898</v>
      </c>
      <c r="D529" s="249">
        <v>6.2536951982442766</v>
      </c>
    </row>
    <row r="530" spans="1:4" ht="27.75" customHeight="1" x14ac:dyDescent="0.2">
      <c r="A530" s="6" t="s">
        <v>1312</v>
      </c>
      <c r="B530" s="249">
        <v>0</v>
      </c>
      <c r="C530" s="249">
        <v>0.58331050827125452</v>
      </c>
      <c r="D530" s="249">
        <v>5.5703289198966326</v>
      </c>
    </row>
    <row r="531" spans="1:4" ht="27.75" customHeight="1" x14ac:dyDescent="0.2">
      <c r="A531" s="6" t="s">
        <v>1313</v>
      </c>
      <c r="B531" s="249">
        <v>0</v>
      </c>
      <c r="C531" s="249">
        <v>0.49018211928012556</v>
      </c>
      <c r="D531" s="249">
        <v>8.208803849415272</v>
      </c>
    </row>
    <row r="532" spans="1:4" ht="27.75" customHeight="1" x14ac:dyDescent="0.2">
      <c r="A532" s="6" t="s">
        <v>1314</v>
      </c>
      <c r="B532" s="249">
        <v>0</v>
      </c>
      <c r="C532" s="249">
        <v>0.49018211928012556</v>
      </c>
      <c r="D532" s="249">
        <v>8.2088038494152737</v>
      </c>
    </row>
    <row r="533" spans="1:4" ht="27.75" customHeight="1" x14ac:dyDescent="0.2">
      <c r="A533" s="6" t="s">
        <v>1315</v>
      </c>
      <c r="B533" s="249">
        <v>0</v>
      </c>
      <c r="C533" s="249">
        <v>1.0368400966451552</v>
      </c>
      <c r="D533" s="249">
        <v>3.7921665931698687</v>
      </c>
    </row>
    <row r="534" spans="1:4" ht="27.75" customHeight="1" x14ac:dyDescent="0.2">
      <c r="A534" s="6" t="s">
        <v>1316</v>
      </c>
      <c r="B534" s="249">
        <v>0</v>
      </c>
      <c r="C534" s="249">
        <v>0.15306302779226358</v>
      </c>
      <c r="D534" s="249">
        <v>8.7572836722225578</v>
      </c>
    </row>
    <row r="535" spans="1:4" ht="27.75" customHeight="1" x14ac:dyDescent="0.2">
      <c r="A535" s="6" t="s">
        <v>1317</v>
      </c>
      <c r="B535" s="249">
        <v>0</v>
      </c>
      <c r="C535" s="249">
        <v>6.1000801081523275E-2</v>
      </c>
      <c r="D535" s="249">
        <v>8.3924816319352882</v>
      </c>
    </row>
    <row r="536" spans="1:4" ht="27.75" customHeight="1" x14ac:dyDescent="0.2">
      <c r="A536" s="6" t="s">
        <v>1318</v>
      </c>
      <c r="B536" s="249">
        <v>0</v>
      </c>
      <c r="C536" s="249">
        <v>0.80483069082003611</v>
      </c>
      <c r="D536" s="249">
        <v>2.8540454227376344</v>
      </c>
    </row>
    <row r="537" spans="1:4" ht="27.75" customHeight="1" x14ac:dyDescent="0.2">
      <c r="A537" s="6" t="s">
        <v>1319</v>
      </c>
      <c r="B537" s="249">
        <v>0</v>
      </c>
      <c r="C537" s="249">
        <v>0</v>
      </c>
      <c r="D537" s="249">
        <v>3.4623829210277886</v>
      </c>
    </row>
    <row r="538" spans="1:4" ht="27.75" customHeight="1" x14ac:dyDescent="0.2">
      <c r="A538" s="6" t="s">
        <v>1320</v>
      </c>
      <c r="B538" s="249">
        <v>0</v>
      </c>
      <c r="C538" s="249">
        <v>0.67740232717420223</v>
      </c>
      <c r="D538" s="249">
        <v>2.584632166868452</v>
      </c>
    </row>
    <row r="539" spans="1:4" ht="27.75" customHeight="1" x14ac:dyDescent="0.2">
      <c r="A539" s="6" t="s">
        <v>1321</v>
      </c>
      <c r="B539" s="249">
        <v>0</v>
      </c>
      <c r="C539" s="249">
        <v>0.71941101518206541</v>
      </c>
      <c r="D539" s="249">
        <v>6.9833033278715799</v>
      </c>
    </row>
    <row r="540" spans="1:4" ht="27.75" customHeight="1" x14ac:dyDescent="0.2">
      <c r="A540" s="6" t="s">
        <v>1322</v>
      </c>
      <c r="B540" s="249">
        <v>0</v>
      </c>
      <c r="C540" s="249">
        <v>0.35995641225000657</v>
      </c>
      <c r="D540" s="249">
        <v>3.8146783657068184</v>
      </c>
    </row>
    <row r="541" spans="1:4" ht="27.75" customHeight="1" x14ac:dyDescent="0.2">
      <c r="A541" s="6" t="s">
        <v>1323</v>
      </c>
      <c r="B541" s="249">
        <v>0</v>
      </c>
      <c r="C541" s="249">
        <v>0.73004233312893807</v>
      </c>
      <c r="D541" s="249">
        <v>9.1240853144397498</v>
      </c>
    </row>
    <row r="542" spans="1:4" ht="27.75" customHeight="1" x14ac:dyDescent="0.2">
      <c r="A542" s="6" t="s">
        <v>1324</v>
      </c>
      <c r="B542" s="249">
        <v>0</v>
      </c>
      <c r="C542" s="249">
        <v>1.9320008316960113</v>
      </c>
      <c r="D542" s="249">
        <v>16.261344618594016</v>
      </c>
    </row>
    <row r="543" spans="1:4" ht="27.75" customHeight="1" x14ac:dyDescent="0.2">
      <c r="A543" s="6" t="s">
        <v>1325</v>
      </c>
      <c r="B543" s="249">
        <v>0</v>
      </c>
      <c r="C543" s="249">
        <v>0.24051240156509532</v>
      </c>
      <c r="D543" s="249">
        <v>1.4231067628194394</v>
      </c>
    </row>
    <row r="544" spans="1:4" ht="27.75" customHeight="1" x14ac:dyDescent="0.2">
      <c r="A544" s="6" t="s">
        <v>1326</v>
      </c>
      <c r="B544" s="249">
        <v>0</v>
      </c>
      <c r="C544" s="249">
        <v>0.52783243927709733</v>
      </c>
      <c r="D544" s="249">
        <v>11.753937185645686</v>
      </c>
    </row>
    <row r="545" spans="1:4" ht="27.75" customHeight="1" x14ac:dyDescent="0.2">
      <c r="A545" s="6" t="s">
        <v>1327</v>
      </c>
      <c r="B545" s="249">
        <v>0</v>
      </c>
      <c r="C545" s="249">
        <v>0.43079045338840621</v>
      </c>
      <c r="D545" s="249">
        <v>3.9939863094013819</v>
      </c>
    </row>
    <row r="546" spans="1:4" ht="27.75" customHeight="1" x14ac:dyDescent="0.2">
      <c r="A546" s="6" t="s">
        <v>1328</v>
      </c>
      <c r="B546" s="249">
        <v>0</v>
      </c>
      <c r="C546" s="249">
        <v>0.14788184579696143</v>
      </c>
      <c r="D546" s="249">
        <v>2.1483745743920544</v>
      </c>
    </row>
    <row r="547" spans="1:4" ht="27.75" customHeight="1" x14ac:dyDescent="0.2">
      <c r="A547" s="6" t="s">
        <v>1329</v>
      </c>
      <c r="B547" s="249">
        <v>0</v>
      </c>
      <c r="C547" s="249">
        <v>9.5220547669653474E-2</v>
      </c>
      <c r="D547" s="249">
        <v>1.3750386881229359</v>
      </c>
    </row>
    <row r="548" spans="1:4" ht="27.75" customHeight="1" x14ac:dyDescent="0.2">
      <c r="A548" s="6" t="s">
        <v>1330</v>
      </c>
      <c r="B548" s="249">
        <v>0</v>
      </c>
      <c r="C548" s="249">
        <v>0.85412659481625619</v>
      </c>
      <c r="D548" s="249">
        <v>7.14318450445937</v>
      </c>
    </row>
    <row r="549" spans="1:4" ht="27.75" customHeight="1" x14ac:dyDescent="0.2">
      <c r="A549" s="6" t="s">
        <v>1331</v>
      </c>
      <c r="B549" s="249">
        <v>0</v>
      </c>
      <c r="C549" s="249">
        <v>0.97405107596421048</v>
      </c>
      <c r="D549" s="249">
        <v>10.121903361190558</v>
      </c>
    </row>
    <row r="550" spans="1:4" ht="27.75" customHeight="1" x14ac:dyDescent="0.2">
      <c r="A550" s="6" t="s">
        <v>1332</v>
      </c>
      <c r="B550" s="249">
        <v>0</v>
      </c>
      <c r="C550" s="249">
        <v>2.1327364428173108</v>
      </c>
      <c r="D550" s="249">
        <v>2.9264078484753528</v>
      </c>
    </row>
    <row r="551" spans="1:4" ht="27.75" customHeight="1" x14ac:dyDescent="0.2">
      <c r="A551" s="6" t="s">
        <v>1333</v>
      </c>
      <c r="B551" s="249">
        <v>0</v>
      </c>
      <c r="C551" s="249">
        <v>1.0359251740405602</v>
      </c>
      <c r="D551" s="249">
        <v>5.2078666832481044</v>
      </c>
    </row>
    <row r="552" spans="1:4" ht="27.75" customHeight="1" x14ac:dyDescent="0.2">
      <c r="A552" s="6" t="s">
        <v>1334</v>
      </c>
      <c r="B552" s="249">
        <v>0</v>
      </c>
      <c r="C552" s="249">
        <v>0.56387432559057782</v>
      </c>
      <c r="D552" s="249">
        <v>6.4255573539951527</v>
      </c>
    </row>
    <row r="553" spans="1:4" ht="27.75" customHeight="1" x14ac:dyDescent="0.2">
      <c r="A553" s="6" t="s">
        <v>1335</v>
      </c>
      <c r="B553" s="249">
        <v>0</v>
      </c>
      <c r="C553" s="249">
        <v>0.13146605624198762</v>
      </c>
      <c r="D553" s="249">
        <v>0.71749516290905058</v>
      </c>
    </row>
    <row r="554" spans="1:4" ht="27.75" customHeight="1" x14ac:dyDescent="0.2">
      <c r="A554" s="6" t="s">
        <v>1336</v>
      </c>
      <c r="B554" s="249">
        <v>0</v>
      </c>
      <c r="C554" s="249">
        <v>0.33280110782917516</v>
      </c>
      <c r="D554" s="249">
        <v>6.8679301781492317</v>
      </c>
    </row>
    <row r="555" spans="1:4" ht="27.75" customHeight="1" x14ac:dyDescent="0.2">
      <c r="A555" s="6" t="s">
        <v>1337</v>
      </c>
      <c r="B555" s="249">
        <v>0</v>
      </c>
      <c r="C555" s="249">
        <v>1.7883959173766737</v>
      </c>
      <c r="D555" s="249">
        <v>8.4307280858036471</v>
      </c>
    </row>
    <row r="556" spans="1:4" ht="27.75" customHeight="1" x14ac:dyDescent="0.2">
      <c r="A556" s="6" t="s">
        <v>1338</v>
      </c>
      <c r="B556" s="249">
        <v>0</v>
      </c>
      <c r="C556" s="249">
        <v>0.49598812264884529</v>
      </c>
      <c r="D556" s="249">
        <v>2.7493412424776844</v>
      </c>
    </row>
    <row r="557" spans="1:4" ht="27.75" customHeight="1" x14ac:dyDescent="0.2">
      <c r="A557" s="6" t="s">
        <v>1339</v>
      </c>
      <c r="B557" s="249">
        <v>0</v>
      </c>
      <c r="C557" s="249">
        <v>1.3325761849205291</v>
      </c>
      <c r="D557" s="249">
        <v>29.377000019524747</v>
      </c>
    </row>
    <row r="558" spans="1:4" ht="27.75" customHeight="1" x14ac:dyDescent="0.2">
      <c r="A558" s="6" t="s">
        <v>1340</v>
      </c>
      <c r="B558" s="249">
        <v>0</v>
      </c>
      <c r="C558" s="249">
        <v>0.80144911420829523</v>
      </c>
      <c r="D558" s="249">
        <v>-0.1667290827196922</v>
      </c>
    </row>
    <row r="559" spans="1:4" ht="27.75" customHeight="1" x14ac:dyDescent="0.2">
      <c r="A559" s="6" t="s">
        <v>1341</v>
      </c>
      <c r="B559" s="249">
        <v>0</v>
      </c>
      <c r="C559" s="249">
        <v>0.17717019658252478</v>
      </c>
      <c r="D559" s="249">
        <v>2.5803460161748681</v>
      </c>
    </row>
    <row r="560" spans="1:4" ht="27.75" customHeight="1" x14ac:dyDescent="0.2">
      <c r="A560" s="6" t="s">
        <v>1342</v>
      </c>
      <c r="B560" s="249">
        <v>0</v>
      </c>
      <c r="C560" s="249">
        <v>1.0169945334670087</v>
      </c>
      <c r="D560" s="249">
        <v>7.2844981422341064</v>
      </c>
    </row>
    <row r="561" spans="1:4" ht="27.75" customHeight="1" x14ac:dyDescent="0.2">
      <c r="A561" s="6" t="s">
        <v>1343</v>
      </c>
      <c r="B561" s="249">
        <v>0</v>
      </c>
      <c r="C561" s="249">
        <v>3.1803888466116981E-2</v>
      </c>
      <c r="D561" s="249">
        <v>4.8859281809852337</v>
      </c>
    </row>
    <row r="562" spans="1:4" ht="27.75" customHeight="1" x14ac:dyDescent="0.2">
      <c r="A562" s="6" t="s">
        <v>1344</v>
      </c>
      <c r="B562" s="249">
        <v>0</v>
      </c>
      <c r="C562" s="249">
        <v>0.26863863197488325</v>
      </c>
      <c r="D562" s="249">
        <v>1.411562561940265</v>
      </c>
    </row>
    <row r="563" spans="1:4" ht="27.75" customHeight="1" x14ac:dyDescent="0.2">
      <c r="A563" s="6" t="s">
        <v>1345</v>
      </c>
      <c r="B563" s="249">
        <v>0</v>
      </c>
      <c r="C563" s="249">
        <v>1.2550669002429953</v>
      </c>
      <c r="D563" s="249">
        <v>16.045080566589174</v>
      </c>
    </row>
    <row r="564" spans="1:4" ht="27.75" customHeight="1" x14ac:dyDescent="0.2">
      <c r="A564" s="6" t="s">
        <v>1346</v>
      </c>
      <c r="B564" s="249">
        <v>0</v>
      </c>
      <c r="C564" s="249">
        <v>0.27996268142156461</v>
      </c>
      <c r="D564" s="249">
        <v>1.7777853530615015</v>
      </c>
    </row>
    <row r="565" spans="1:4" ht="27.75" customHeight="1" x14ac:dyDescent="0.2">
      <c r="A565" s="6" t="s">
        <v>1347</v>
      </c>
      <c r="B565" s="249">
        <v>0</v>
      </c>
      <c r="C565" s="249">
        <v>0.2259385013988571</v>
      </c>
      <c r="D565" s="249">
        <v>2.7578025263461794</v>
      </c>
    </row>
    <row r="566" spans="1:4" ht="27.75" customHeight="1" x14ac:dyDescent="0.2">
      <c r="A566" s="6" t="s">
        <v>1348</v>
      </c>
      <c r="B566" s="249">
        <v>0</v>
      </c>
      <c r="C566" s="249">
        <v>6.8001010046478017E-2</v>
      </c>
      <c r="D566" s="249">
        <v>3.237936881419293</v>
      </c>
    </row>
    <row r="567" spans="1:4" ht="27.75" customHeight="1" x14ac:dyDescent="0.2">
      <c r="A567" s="6" t="s">
        <v>1349</v>
      </c>
      <c r="B567" s="249">
        <v>0</v>
      </c>
      <c r="C567" s="249">
        <v>0.68186150482171415</v>
      </c>
      <c r="D567" s="249">
        <v>1.8668851543151976</v>
      </c>
    </row>
    <row r="568" spans="1:4" ht="27.75" customHeight="1" x14ac:dyDescent="0.2">
      <c r="A568" s="6" t="s">
        <v>1350</v>
      </c>
      <c r="B568" s="249">
        <v>0</v>
      </c>
      <c r="C568" s="249">
        <v>0.2550940453260116</v>
      </c>
      <c r="D568" s="249">
        <v>12.76347517634386</v>
      </c>
    </row>
    <row r="569" spans="1:4" ht="27.75" customHeight="1" x14ac:dyDescent="0.2">
      <c r="A569" s="6" t="s">
        <v>1351</v>
      </c>
      <c r="B569" s="249">
        <v>0</v>
      </c>
      <c r="C569" s="249">
        <v>8.8476248662016241E-2</v>
      </c>
      <c r="D569" s="249">
        <v>16.364064431965648</v>
      </c>
    </row>
    <row r="570" spans="1:4" ht="27.75" customHeight="1" x14ac:dyDescent="0.2">
      <c r="A570" s="6" t="s">
        <v>1352</v>
      </c>
      <c r="B570" s="249">
        <v>0</v>
      </c>
      <c r="C570" s="249">
        <v>6.7520607772644473E-2</v>
      </c>
      <c r="D570" s="249">
        <v>3.2242674800044617</v>
      </c>
    </row>
    <row r="571" spans="1:4" ht="27.75" customHeight="1" x14ac:dyDescent="0.2">
      <c r="A571" s="6" t="s">
        <v>1353</v>
      </c>
      <c r="B571" s="249">
        <v>0</v>
      </c>
      <c r="C571" s="249">
        <v>0.11303462186812852</v>
      </c>
      <c r="D571" s="249">
        <v>0.50204845146875976</v>
      </c>
    </row>
    <row r="572" spans="1:4" ht="27.75" customHeight="1" x14ac:dyDescent="0.2">
      <c r="A572" s="6" t="s">
        <v>1161</v>
      </c>
      <c r="B572" s="249">
        <v>0</v>
      </c>
      <c r="C572" s="249">
        <v>2.863652411520607E-2</v>
      </c>
      <c r="D572" s="249">
        <v>0.44733632346368191</v>
      </c>
    </row>
    <row r="573" spans="1:4" ht="27.75" customHeight="1" x14ac:dyDescent="0.2">
      <c r="A573" s="6" t="s">
        <v>1354</v>
      </c>
      <c r="B573" s="249">
        <v>0</v>
      </c>
      <c r="C573" s="249">
        <v>0.19132769655705886</v>
      </c>
      <c r="D573" s="249">
        <v>3.7068314389481047</v>
      </c>
    </row>
    <row r="574" spans="1:4" ht="27.75" customHeight="1" x14ac:dyDescent="0.2">
      <c r="A574" s="6" t="s">
        <v>1355</v>
      </c>
      <c r="B574" s="249">
        <v>0</v>
      </c>
      <c r="C574" s="249">
        <v>6.7132298361261361E-2</v>
      </c>
      <c r="D574" s="249">
        <v>15.739253307352611</v>
      </c>
    </row>
    <row r="575" spans="1:4" ht="27.75" customHeight="1" x14ac:dyDescent="0.2">
      <c r="A575" s="6" t="s">
        <v>1356</v>
      </c>
      <c r="B575" s="249">
        <v>0</v>
      </c>
      <c r="C575" s="249">
        <v>7.6472993981841098E-2</v>
      </c>
      <c r="D575" s="249">
        <v>4.8203758778366987</v>
      </c>
    </row>
    <row r="576" spans="1:4" ht="27.75" customHeight="1" x14ac:dyDescent="0.2">
      <c r="A576" s="6" t="s">
        <v>1357</v>
      </c>
      <c r="B576" s="249">
        <v>0</v>
      </c>
      <c r="C576" s="249">
        <v>0.40829281637291942</v>
      </c>
      <c r="D576" s="249">
        <v>4.1504886214569883</v>
      </c>
    </row>
    <row r="577" spans="1:4" ht="27.75" customHeight="1" x14ac:dyDescent="0.2">
      <c r="A577" s="6" t="s">
        <v>1358</v>
      </c>
      <c r="B577" s="249">
        <v>0</v>
      </c>
      <c r="C577" s="249">
        <v>0</v>
      </c>
      <c r="D577" s="249">
        <v>15.772446697721803</v>
      </c>
    </row>
    <row r="578" spans="1:4" ht="27.75" customHeight="1" x14ac:dyDescent="0.2">
      <c r="A578" s="6" t="s">
        <v>1359</v>
      </c>
      <c r="B578" s="249">
        <v>0</v>
      </c>
      <c r="C578" s="249">
        <v>0</v>
      </c>
      <c r="D578" s="249">
        <v>-0.14463427640116797</v>
      </c>
    </row>
    <row r="579" spans="1:4" ht="27.75" customHeight="1" x14ac:dyDescent="0.2">
      <c r="A579" s="6" t="s">
        <v>1360</v>
      </c>
      <c r="B579" s="249">
        <v>0</v>
      </c>
      <c r="C579" s="249">
        <v>0.16432702007575481</v>
      </c>
      <c r="D579" s="249">
        <v>-2.665275251020498</v>
      </c>
    </row>
    <row r="580" spans="1:4" ht="27.75" customHeight="1" x14ac:dyDescent="0.2">
      <c r="A580" s="6" t="s">
        <v>1361</v>
      </c>
      <c r="B580" s="249">
        <v>0</v>
      </c>
      <c r="C580" s="249">
        <v>5.8508664402422778E-2</v>
      </c>
      <c r="D580" s="249">
        <v>0.82986068299006599</v>
      </c>
    </row>
    <row r="581" spans="1:4" ht="27.75" customHeight="1" x14ac:dyDescent="0.2">
      <c r="A581" s="6" t="s">
        <v>1362</v>
      </c>
      <c r="B581" s="249">
        <v>0</v>
      </c>
      <c r="C581" s="249">
        <v>0.44534344510827356</v>
      </c>
      <c r="D581" s="249">
        <v>1.8137058188711075</v>
      </c>
    </row>
    <row r="582" spans="1:4" ht="27.75" customHeight="1" x14ac:dyDescent="0.2">
      <c r="A582" s="6" t="s">
        <v>1363</v>
      </c>
      <c r="B582" s="249">
        <v>0</v>
      </c>
      <c r="C582" s="249">
        <v>0.4194864862043855</v>
      </c>
      <c r="D582" s="249">
        <v>5.8500821067455719</v>
      </c>
    </row>
    <row r="583" spans="1:4" ht="27.75" customHeight="1" x14ac:dyDescent="0.2">
      <c r="A583" s="6" t="s">
        <v>1364</v>
      </c>
      <c r="B583" s="249">
        <v>0</v>
      </c>
      <c r="C583" s="249">
        <v>0.3897140913242319</v>
      </c>
      <c r="D583" s="249">
        <v>5.1558559823881644</v>
      </c>
    </row>
    <row r="584" spans="1:4" ht="27.75" customHeight="1" x14ac:dyDescent="0.2">
      <c r="A584" s="6" t="s">
        <v>1365</v>
      </c>
      <c r="B584" s="249">
        <v>0</v>
      </c>
      <c r="C584" s="249">
        <v>0</v>
      </c>
      <c r="D584" s="249">
        <v>0</v>
      </c>
    </row>
    <row r="585" spans="1:4" ht="27.75" customHeight="1" x14ac:dyDescent="0.2">
      <c r="A585" s="6" t="s">
        <v>1366</v>
      </c>
      <c r="B585" s="249">
        <v>0</v>
      </c>
      <c r="C585" s="249">
        <v>0</v>
      </c>
      <c r="D585" s="249">
        <v>0</v>
      </c>
    </row>
    <row r="586" spans="1:4" ht="27.75" customHeight="1" x14ac:dyDescent="0.2">
      <c r="A586" s="6" t="s">
        <v>1367</v>
      </c>
      <c r="B586" s="249">
        <v>0</v>
      </c>
      <c r="C586" s="249">
        <v>0</v>
      </c>
      <c r="D586" s="249">
        <v>0</v>
      </c>
    </row>
    <row r="587" spans="1:4" ht="27.75" customHeight="1" x14ac:dyDescent="0.2">
      <c r="A587" s="6" t="s">
        <v>1368</v>
      </c>
      <c r="B587" s="249">
        <v>0</v>
      </c>
      <c r="C587" s="249">
        <v>0</v>
      </c>
      <c r="D587" s="249">
        <v>0</v>
      </c>
    </row>
    <row r="588" spans="1:4" ht="27.75" customHeight="1" x14ac:dyDescent="0.2">
      <c r="A588" s="6" t="s">
        <v>1369</v>
      </c>
      <c r="B588" s="249">
        <v>0</v>
      </c>
      <c r="C588" s="249">
        <v>0</v>
      </c>
      <c r="D588" s="249">
        <v>0</v>
      </c>
    </row>
    <row r="589" spans="1:4" ht="27.75" customHeight="1" x14ac:dyDescent="0.2">
      <c r="A589" s="6" t="s">
        <v>1370</v>
      </c>
      <c r="B589" s="249">
        <v>0</v>
      </c>
      <c r="C589" s="249">
        <v>0</v>
      </c>
      <c r="D589" s="249">
        <v>0</v>
      </c>
    </row>
    <row r="590" spans="1:4" ht="27.75" customHeight="1" x14ac:dyDescent="0.2">
      <c r="A590" s="6" t="s">
        <v>1371</v>
      </c>
      <c r="B590" s="249">
        <v>0</v>
      </c>
      <c r="C590" s="249">
        <v>0</v>
      </c>
      <c r="D590" s="249">
        <v>0</v>
      </c>
    </row>
    <row r="591" spans="1:4" ht="27.75" customHeight="1" x14ac:dyDescent="0.2">
      <c r="A591" s="6" t="s">
        <v>1372</v>
      </c>
      <c r="B591" s="249">
        <v>0</v>
      </c>
      <c r="C591" s="249">
        <v>0</v>
      </c>
      <c r="D591" s="249">
        <v>0</v>
      </c>
    </row>
    <row r="592" spans="1:4" ht="27.75" customHeight="1" x14ac:dyDescent="0.2">
      <c r="A592" s="6" t="s">
        <v>1373</v>
      </c>
      <c r="B592" s="249">
        <v>0</v>
      </c>
      <c r="C592" s="249">
        <v>1.5664969615177795E-2</v>
      </c>
      <c r="D592" s="249">
        <v>2.2199584507346395</v>
      </c>
    </row>
    <row r="593" spans="1:4" ht="27.75" customHeight="1" x14ac:dyDescent="0.2">
      <c r="A593" s="6" t="s">
        <v>1374</v>
      </c>
      <c r="B593" s="249">
        <v>0</v>
      </c>
      <c r="C593" s="249">
        <v>3.3666412644906857E-2</v>
      </c>
      <c r="D593" s="249">
        <v>2.2053764679260426</v>
      </c>
    </row>
    <row r="594" spans="1:4" ht="27.75" customHeight="1" x14ac:dyDescent="0.2">
      <c r="A594" s="6" t="s">
        <v>1375</v>
      </c>
      <c r="B594" s="249">
        <v>0</v>
      </c>
      <c r="C594" s="249">
        <v>0</v>
      </c>
      <c r="D594" s="249">
        <v>0</v>
      </c>
    </row>
    <row r="595" spans="1:4" ht="27.75" customHeight="1" x14ac:dyDescent="0.2">
      <c r="A595" s="6" t="s">
        <v>1376</v>
      </c>
      <c r="B595" s="249">
        <v>0</v>
      </c>
      <c r="C595" s="249">
        <v>0</v>
      </c>
      <c r="D595" s="249">
        <v>0</v>
      </c>
    </row>
    <row r="596" spans="1:4" ht="27.75" customHeight="1" x14ac:dyDescent="0.2">
      <c r="A596" s="6" t="s">
        <v>1377</v>
      </c>
      <c r="B596" s="249">
        <v>0</v>
      </c>
      <c r="C596" s="249">
        <v>0</v>
      </c>
      <c r="D596" s="249">
        <v>0</v>
      </c>
    </row>
    <row r="597" spans="1:4" ht="27.75" customHeight="1" x14ac:dyDescent="0.2">
      <c r="A597" s="6" t="s">
        <v>1378</v>
      </c>
      <c r="B597" s="249">
        <v>0</v>
      </c>
      <c r="C597" s="249">
        <v>0</v>
      </c>
      <c r="D597" s="249">
        <v>0</v>
      </c>
    </row>
    <row r="598" spans="1:4" ht="27.75" customHeight="1" x14ac:dyDescent="0.2">
      <c r="A598" s="6" t="s">
        <v>1379</v>
      </c>
      <c r="B598" s="249">
        <v>0</v>
      </c>
      <c r="C598" s="249">
        <v>0.18228784989371449</v>
      </c>
      <c r="D598" s="249">
        <v>0.66294974754915437</v>
      </c>
    </row>
    <row r="599" spans="1:4" ht="27.75" customHeight="1" x14ac:dyDescent="0.2">
      <c r="A599" s="6" t="s">
        <v>1380</v>
      </c>
      <c r="B599" s="249">
        <v>0</v>
      </c>
      <c r="C599" s="249">
        <v>0.58396399299819435</v>
      </c>
      <c r="D599" s="249">
        <v>1.852502840700514</v>
      </c>
    </row>
    <row r="600" spans="1:4" ht="27.75" customHeight="1" x14ac:dyDescent="0.2">
      <c r="A600" s="6" t="s">
        <v>1381</v>
      </c>
      <c r="B600" s="249">
        <v>0</v>
      </c>
      <c r="C600" s="249">
        <v>0.82441000895085292</v>
      </c>
      <c r="D600" s="249">
        <v>5.7228643653452504</v>
      </c>
    </row>
    <row r="601" spans="1:4" ht="27.75" customHeight="1" x14ac:dyDescent="0.2">
      <c r="A601" s="6" t="s">
        <v>1382</v>
      </c>
      <c r="B601" s="249">
        <v>0</v>
      </c>
      <c r="C601" s="249">
        <v>0.97692188119055334</v>
      </c>
      <c r="D601" s="249">
        <v>3.6683959884612629</v>
      </c>
    </row>
    <row r="602" spans="1:4" ht="27.75" customHeight="1" x14ac:dyDescent="0.2">
      <c r="A602" s="6" t="s">
        <v>1383</v>
      </c>
      <c r="B602" s="249">
        <v>0</v>
      </c>
      <c r="C602" s="249">
        <v>0.33220381632282775</v>
      </c>
      <c r="D602" s="249">
        <v>6.6050716419863935</v>
      </c>
    </row>
    <row r="603" spans="1:4" ht="27.75" customHeight="1" x14ac:dyDescent="0.2">
      <c r="A603" s="6" t="s">
        <v>1384</v>
      </c>
      <c r="B603" s="249">
        <v>0</v>
      </c>
      <c r="C603" s="249">
        <v>0</v>
      </c>
      <c r="D603" s="249">
        <v>0.1819015420123469</v>
      </c>
    </row>
    <row r="604" spans="1:4" ht="27.75" customHeight="1" x14ac:dyDescent="0.2">
      <c r="A604" s="6" t="s">
        <v>1385</v>
      </c>
      <c r="B604" s="249">
        <v>0</v>
      </c>
      <c r="C604" s="249">
        <v>8.9496427397476264E-2</v>
      </c>
      <c r="D604" s="249">
        <v>1.3786659621412278</v>
      </c>
    </row>
    <row r="605" spans="1:4" ht="27.75" customHeight="1" x14ac:dyDescent="0.2">
      <c r="A605" s="6" t="s">
        <v>1386</v>
      </c>
      <c r="B605" s="249">
        <v>0</v>
      </c>
      <c r="C605" s="249">
        <v>1.54123480211128E-3</v>
      </c>
      <c r="D605" s="249">
        <v>4.8447572351460737</v>
      </c>
    </row>
    <row r="606" spans="1:4" ht="27.75" customHeight="1" x14ac:dyDescent="0.2">
      <c r="A606" s="6" t="s">
        <v>1387</v>
      </c>
      <c r="B606" s="249">
        <v>0</v>
      </c>
      <c r="C606" s="249">
        <v>1.5258452875315815E-2</v>
      </c>
      <c r="D606" s="249">
        <v>4.7876675617798625</v>
      </c>
    </row>
    <row r="607" spans="1:4" ht="27.75" customHeight="1" x14ac:dyDescent="0.2">
      <c r="A607" s="6" t="s">
        <v>1388</v>
      </c>
      <c r="B607" s="249">
        <v>0</v>
      </c>
      <c r="C607" s="249">
        <v>-4.1501753416044826E-2</v>
      </c>
      <c r="D607" s="249">
        <v>5.3856933205582571</v>
      </c>
    </row>
    <row r="608" spans="1:4" ht="27.75" customHeight="1" x14ac:dyDescent="0.2">
      <c r="A608" s="6" t="s">
        <v>1389</v>
      </c>
      <c r="B608" s="249">
        <v>0</v>
      </c>
      <c r="C608" s="249">
        <v>0.35793896105620848</v>
      </c>
      <c r="D608" s="249">
        <v>14.557710184554146</v>
      </c>
    </row>
    <row r="609" spans="1:4" ht="27.75" customHeight="1" x14ac:dyDescent="0.2">
      <c r="A609" s="6" t="s">
        <v>1390</v>
      </c>
      <c r="B609" s="249">
        <v>0</v>
      </c>
      <c r="C609" s="249">
        <v>2.6246094053891933</v>
      </c>
      <c r="D609" s="249">
        <v>5.2101366996041341</v>
      </c>
    </row>
    <row r="610" spans="1:4" ht="27.75" customHeight="1" x14ac:dyDescent="0.2">
      <c r="A610" s="6" t="s">
        <v>1391</v>
      </c>
      <c r="B610" s="249">
        <v>0</v>
      </c>
      <c r="C610" s="249">
        <v>5.9028799466506347E-2</v>
      </c>
      <c r="D610" s="249">
        <v>0.60749201726005464</v>
      </c>
    </row>
    <row r="611" spans="1:4" ht="27.75" customHeight="1" x14ac:dyDescent="0.2">
      <c r="A611" s="6" t="s">
        <v>1392</v>
      </c>
      <c r="B611" s="249">
        <v>0</v>
      </c>
      <c r="C611" s="249">
        <v>8.8434321429124413E-2</v>
      </c>
      <c r="D611" s="249">
        <v>1.0282379187428505</v>
      </c>
    </row>
    <row r="612" spans="1:4" ht="27.75" customHeight="1" x14ac:dyDescent="0.2">
      <c r="A612" s="6" t="s">
        <v>1393</v>
      </c>
      <c r="B612" s="249">
        <v>0</v>
      </c>
      <c r="C612" s="249">
        <v>0.9273522086580267</v>
      </c>
      <c r="D612" s="249">
        <v>5.169817582212481</v>
      </c>
    </row>
    <row r="613" spans="1:4" ht="27.75" customHeight="1" x14ac:dyDescent="0.2">
      <c r="A613" s="6" t="s">
        <v>1394</v>
      </c>
      <c r="B613" s="249">
        <v>0</v>
      </c>
      <c r="C613" s="249">
        <v>0.36893919464004649</v>
      </c>
      <c r="D613" s="249">
        <v>0.75997137352550592</v>
      </c>
    </row>
    <row r="614" spans="1:4" ht="27.75" customHeight="1" x14ac:dyDescent="0.2">
      <c r="A614" s="6" t="s">
        <v>1395</v>
      </c>
      <c r="B614" s="249" t="s">
        <v>1396</v>
      </c>
      <c r="C614" s="249">
        <v>1.8781789396667381</v>
      </c>
      <c r="D614" s="249">
        <v>10.6595881196523</v>
      </c>
    </row>
    <row r="615" spans="1:4" ht="27.75" customHeight="1" x14ac:dyDescent="0.2">
      <c r="A615" s="6" t="s">
        <v>1397</v>
      </c>
      <c r="B615" s="249">
        <v>0</v>
      </c>
      <c r="C615" s="249">
        <v>0.24330629946670018</v>
      </c>
      <c r="D615" s="249">
        <v>3.9951157787990313E-2</v>
      </c>
    </row>
    <row r="616" spans="1:4" ht="27.75" customHeight="1" x14ac:dyDescent="0.2">
      <c r="A616" s="6" t="s">
        <v>1398</v>
      </c>
      <c r="B616" s="249">
        <v>0</v>
      </c>
      <c r="C616" s="249">
        <v>0.92735220865802648</v>
      </c>
      <c r="D616" s="249">
        <v>5.1698175822124801</v>
      </c>
    </row>
    <row r="617" spans="1:4" ht="27.75" customHeight="1" x14ac:dyDescent="0.2">
      <c r="A617" s="6" t="s">
        <v>1399</v>
      </c>
      <c r="B617" s="249">
        <v>0</v>
      </c>
      <c r="C617" s="249">
        <v>0.26087306016525919</v>
      </c>
      <c r="D617" s="249">
        <v>3.9999616639751823E-2</v>
      </c>
    </row>
    <row r="618" spans="1:4" ht="27.75" customHeight="1" x14ac:dyDescent="0.2">
      <c r="A618" s="6" t="s">
        <v>1396</v>
      </c>
      <c r="B618" s="249">
        <v>0</v>
      </c>
      <c r="C618" s="249">
        <v>1.8781789396667381</v>
      </c>
      <c r="D618" s="249">
        <v>10.6595881196523</v>
      </c>
    </row>
    <row r="619" spans="1:4" ht="27.75" customHeight="1" x14ac:dyDescent="0.2">
      <c r="A619" s="6" t="s">
        <v>1137</v>
      </c>
      <c r="B619" s="249">
        <v>0</v>
      </c>
      <c r="C619" s="249">
        <v>0.15991904806640869</v>
      </c>
      <c r="D619" s="249">
        <v>0.82251541299824416</v>
      </c>
    </row>
    <row r="620" spans="1:4" ht="27.75" customHeight="1" x14ac:dyDescent="0.2">
      <c r="A620" s="6" t="s">
        <v>1400</v>
      </c>
      <c r="B620" s="249" t="s">
        <v>1401</v>
      </c>
      <c r="C620" s="249">
        <v>6.2573780452189726E-2</v>
      </c>
      <c r="D620" s="249">
        <v>0.41911785663396151</v>
      </c>
    </row>
    <row r="621" spans="1:4" ht="27.75" customHeight="1" x14ac:dyDescent="0.2">
      <c r="A621" s="6" t="s">
        <v>1401</v>
      </c>
      <c r="B621" s="249">
        <v>0</v>
      </c>
      <c r="C621" s="249">
        <v>6.2573693005420969E-2</v>
      </c>
      <c r="D621" s="249">
        <v>0.41911793745795201</v>
      </c>
    </row>
    <row r="622" spans="1:4" ht="27.75" customHeight="1" x14ac:dyDescent="0.2">
      <c r="A622" s="6" t="s">
        <v>1402</v>
      </c>
      <c r="B622" s="249">
        <v>0</v>
      </c>
      <c r="C622" s="249">
        <v>0.79972666996941544</v>
      </c>
      <c r="D622" s="249">
        <v>1.1071217264885609</v>
      </c>
    </row>
    <row r="623" spans="1:4" ht="27.75" customHeight="1" x14ac:dyDescent="0.2">
      <c r="A623" s="6" t="s">
        <v>1403</v>
      </c>
      <c r="B623" s="249" t="s">
        <v>1404</v>
      </c>
      <c r="C623" s="249">
        <v>5.1579385973752236</v>
      </c>
      <c r="D623" s="249">
        <v>4.9481489366989466</v>
      </c>
    </row>
    <row r="624" spans="1:4" ht="27.75" customHeight="1" x14ac:dyDescent="0.2">
      <c r="A624" s="6" t="s">
        <v>1404</v>
      </c>
      <c r="B624" s="249">
        <v>0</v>
      </c>
      <c r="C624" s="249">
        <v>5.1579385973752228</v>
      </c>
      <c r="D624" s="249">
        <v>4.9481489366989484</v>
      </c>
    </row>
    <row r="625" spans="1:4" ht="27.75" customHeight="1" x14ac:dyDescent="0.2">
      <c r="A625" s="6" t="s">
        <v>1301</v>
      </c>
      <c r="B625" s="249">
        <v>0</v>
      </c>
      <c r="C625" s="249">
        <v>6.9737063076389525</v>
      </c>
      <c r="D625" s="249">
        <v>3.5264816263762953</v>
      </c>
    </row>
    <row r="626" spans="1:4" ht="27.75" customHeight="1" x14ac:dyDescent="0.2">
      <c r="A626" s="6" t="s">
        <v>1405</v>
      </c>
      <c r="B626" s="249">
        <v>0</v>
      </c>
      <c r="C626" s="249">
        <v>0</v>
      </c>
      <c r="D626" s="249">
        <v>13.391352323340039</v>
      </c>
    </row>
    <row r="627" spans="1:4" ht="27.75" customHeight="1" x14ac:dyDescent="0.2">
      <c r="A627" s="6" t="s">
        <v>1406</v>
      </c>
      <c r="B627" s="249">
        <v>0</v>
      </c>
      <c r="C627" s="249">
        <v>5.1523990539563558</v>
      </c>
      <c r="D627" s="249">
        <v>1.0569075467492934</v>
      </c>
    </row>
    <row r="628" spans="1:4" ht="27.75" customHeight="1" x14ac:dyDescent="0.2">
      <c r="A628" s="6" t="s">
        <v>1407</v>
      </c>
      <c r="B628" s="249">
        <v>0</v>
      </c>
      <c r="C628" s="249">
        <v>1.2876943419962492E-2</v>
      </c>
      <c r="D628" s="249">
        <v>0.64595742545065737</v>
      </c>
    </row>
    <row r="629" spans="1:4" ht="27.75" customHeight="1" x14ac:dyDescent="0.2">
      <c r="A629" s="6" t="s">
        <v>1408</v>
      </c>
      <c r="B629" s="249">
        <v>0</v>
      </c>
      <c r="C629" s="249">
        <v>3.4060282524846818E-3</v>
      </c>
      <c r="D629" s="249">
        <v>2.0844922483638395E-4</v>
      </c>
    </row>
    <row r="630" spans="1:4" ht="27.75" customHeight="1" x14ac:dyDescent="0.2">
      <c r="A630" s="6" t="s">
        <v>1409</v>
      </c>
      <c r="B630" s="249">
        <v>0</v>
      </c>
      <c r="C630" s="249">
        <v>0</v>
      </c>
      <c r="D630" s="249">
        <v>0</v>
      </c>
    </row>
    <row r="631" spans="1:4" ht="27.75" customHeight="1" x14ac:dyDescent="0.2">
      <c r="A631" s="6" t="s">
        <v>1410</v>
      </c>
      <c r="B631" s="249">
        <v>0</v>
      </c>
      <c r="C631" s="249">
        <v>0</v>
      </c>
      <c r="D631" s="249">
        <v>0</v>
      </c>
    </row>
    <row r="632" spans="1:4" ht="27.75" customHeight="1" x14ac:dyDescent="0.2">
      <c r="A632" s="6" t="s">
        <v>1411</v>
      </c>
      <c r="B632" s="249">
        <v>0</v>
      </c>
      <c r="C632" s="249">
        <v>0</v>
      </c>
      <c r="D632" s="249">
        <v>0</v>
      </c>
    </row>
    <row r="633" spans="1:4" ht="27.75" customHeight="1" x14ac:dyDescent="0.2">
      <c r="A633" s="6" t="s">
        <v>1412</v>
      </c>
      <c r="B633" s="249">
        <v>0</v>
      </c>
      <c r="C633" s="249">
        <v>0.12423581390440541</v>
      </c>
      <c r="D633" s="249">
        <v>3.9993589631467284E-2</v>
      </c>
    </row>
    <row r="634" spans="1:4" ht="27.75" customHeight="1" x14ac:dyDescent="0.2">
      <c r="A634" s="6" t="s">
        <v>1413</v>
      </c>
      <c r="B634" s="249" t="s">
        <v>1413</v>
      </c>
      <c r="C634" s="249" t="s">
        <v>1413</v>
      </c>
      <c r="D634" s="249" t="s">
        <v>1413</v>
      </c>
    </row>
    <row r="635" spans="1:4" ht="27.75" customHeight="1" x14ac:dyDescent="0.2">
      <c r="A635" s="6" t="s">
        <v>1413</v>
      </c>
      <c r="B635" s="249" t="s">
        <v>1413</v>
      </c>
      <c r="C635" s="249" t="s">
        <v>1413</v>
      </c>
      <c r="D635" s="249" t="s">
        <v>1413</v>
      </c>
    </row>
    <row r="636" spans="1:4" ht="27.75" customHeight="1" x14ac:dyDescent="0.2">
      <c r="A636" s="6" t="s">
        <v>1413</v>
      </c>
      <c r="B636" s="249" t="s">
        <v>1413</v>
      </c>
      <c r="C636" s="249" t="s">
        <v>1413</v>
      </c>
      <c r="D636" s="249" t="s">
        <v>1413</v>
      </c>
    </row>
    <row r="637" spans="1:4" ht="27.75" customHeight="1" x14ac:dyDescent="0.2">
      <c r="A637" s="6" t="s">
        <v>1413</v>
      </c>
      <c r="B637" s="249" t="s">
        <v>1413</v>
      </c>
      <c r="C637" s="249" t="s">
        <v>1413</v>
      </c>
      <c r="D637" s="249" t="s">
        <v>1413</v>
      </c>
    </row>
    <row r="638" spans="1:4" ht="27.75" customHeight="1" x14ac:dyDescent="0.2">
      <c r="A638" s="6" t="s">
        <v>1413</v>
      </c>
      <c r="B638" s="249" t="s">
        <v>1413</v>
      </c>
      <c r="C638" s="249" t="s">
        <v>1413</v>
      </c>
      <c r="D638" s="249" t="s">
        <v>1413</v>
      </c>
    </row>
    <row r="639" spans="1:4" ht="27.75" customHeight="1" x14ac:dyDescent="0.2">
      <c r="A639" s="6" t="s">
        <v>1413</v>
      </c>
      <c r="B639" s="249" t="s">
        <v>1413</v>
      </c>
      <c r="C639" s="249" t="s">
        <v>1413</v>
      </c>
      <c r="D639" s="249" t="s">
        <v>1413</v>
      </c>
    </row>
    <row r="640" spans="1:4" ht="27.75" customHeight="1" x14ac:dyDescent="0.2">
      <c r="A640" s="6" t="s">
        <v>1413</v>
      </c>
      <c r="B640" s="249" t="s">
        <v>1413</v>
      </c>
      <c r="C640" s="249" t="s">
        <v>1413</v>
      </c>
      <c r="D640" s="249" t="s">
        <v>1413</v>
      </c>
    </row>
    <row r="641" spans="1:4" ht="27.75" customHeight="1" x14ac:dyDescent="0.2">
      <c r="A641" s="6" t="s">
        <v>1413</v>
      </c>
      <c r="B641" s="249" t="s">
        <v>1413</v>
      </c>
      <c r="C641" s="249" t="s">
        <v>1413</v>
      </c>
      <c r="D641" s="249" t="s">
        <v>1413</v>
      </c>
    </row>
    <row r="642" spans="1:4" ht="27.75" customHeight="1" x14ac:dyDescent="0.2">
      <c r="A642" s="6" t="s">
        <v>1413</v>
      </c>
      <c r="B642" s="249" t="s">
        <v>1413</v>
      </c>
      <c r="C642" s="249" t="s">
        <v>1413</v>
      </c>
      <c r="D642" s="249" t="s">
        <v>1413</v>
      </c>
    </row>
    <row r="643" spans="1:4" ht="27.75" customHeight="1" x14ac:dyDescent="0.2">
      <c r="A643" s="6" t="s">
        <v>1413</v>
      </c>
      <c r="B643" s="249" t="s">
        <v>1413</v>
      </c>
      <c r="C643" s="249" t="s">
        <v>1413</v>
      </c>
      <c r="D643" s="249" t="s">
        <v>1413</v>
      </c>
    </row>
    <row r="644" spans="1:4" ht="27.75" customHeight="1" x14ac:dyDescent="0.2">
      <c r="A644" s="6" t="s">
        <v>1413</v>
      </c>
      <c r="B644" s="249" t="s">
        <v>1413</v>
      </c>
      <c r="C644" s="249" t="s">
        <v>1413</v>
      </c>
      <c r="D644" s="249" t="s">
        <v>1413</v>
      </c>
    </row>
    <row r="645" spans="1:4" ht="27.75" customHeight="1" x14ac:dyDescent="0.2">
      <c r="A645" s="6" t="s">
        <v>1413</v>
      </c>
      <c r="B645" s="249" t="s">
        <v>1413</v>
      </c>
      <c r="C645" s="249" t="s">
        <v>1413</v>
      </c>
      <c r="D645" s="249" t="s">
        <v>1413</v>
      </c>
    </row>
    <row r="646" spans="1:4" ht="27.75" customHeight="1" x14ac:dyDescent="0.2">
      <c r="A646" s="6" t="s">
        <v>1413</v>
      </c>
      <c r="B646" s="249" t="s">
        <v>1413</v>
      </c>
      <c r="C646" s="249" t="s">
        <v>1413</v>
      </c>
      <c r="D646" s="249" t="s">
        <v>1413</v>
      </c>
    </row>
    <row r="647" spans="1:4" ht="27.75" customHeight="1" x14ac:dyDescent="0.2">
      <c r="A647" s="6" t="s">
        <v>1413</v>
      </c>
      <c r="B647" s="249" t="s">
        <v>1413</v>
      </c>
      <c r="C647" s="249" t="s">
        <v>1413</v>
      </c>
      <c r="D647" s="249" t="s">
        <v>1413</v>
      </c>
    </row>
    <row r="648" spans="1:4" ht="27.75" customHeight="1" x14ac:dyDescent="0.2">
      <c r="A648" s="6" t="s">
        <v>1413</v>
      </c>
      <c r="B648" s="249" t="s">
        <v>1413</v>
      </c>
      <c r="C648" s="249" t="s">
        <v>1413</v>
      </c>
      <c r="D648" s="249" t="s">
        <v>1413</v>
      </c>
    </row>
    <row r="649" spans="1:4" ht="27.75" customHeight="1" x14ac:dyDescent="0.2">
      <c r="A649" s="6" t="s">
        <v>1413</v>
      </c>
      <c r="B649" s="249" t="s">
        <v>1413</v>
      </c>
      <c r="C649" s="249" t="s">
        <v>1413</v>
      </c>
      <c r="D649" s="249" t="s">
        <v>1413</v>
      </c>
    </row>
    <row r="650" spans="1:4" ht="27.75" customHeight="1" x14ac:dyDescent="0.2">
      <c r="A650" s="6" t="s">
        <v>1413</v>
      </c>
      <c r="B650" s="249" t="s">
        <v>1413</v>
      </c>
      <c r="C650" s="249" t="s">
        <v>1413</v>
      </c>
      <c r="D650" s="249" t="s">
        <v>1413</v>
      </c>
    </row>
    <row r="651" spans="1:4" ht="27.75" customHeight="1" x14ac:dyDescent="0.2">
      <c r="A651" s="6" t="s">
        <v>1413</v>
      </c>
      <c r="B651" s="249" t="s">
        <v>1413</v>
      </c>
      <c r="C651" s="249" t="s">
        <v>1413</v>
      </c>
      <c r="D651" s="249" t="s">
        <v>1413</v>
      </c>
    </row>
    <row r="652" spans="1:4" ht="27.75" customHeight="1" x14ac:dyDescent="0.2">
      <c r="A652" s="6" t="s">
        <v>1413</v>
      </c>
      <c r="B652" s="249" t="s">
        <v>1413</v>
      </c>
      <c r="C652" s="249" t="s">
        <v>1413</v>
      </c>
      <c r="D652" s="249" t="s">
        <v>1413</v>
      </c>
    </row>
    <row r="653" spans="1:4" ht="27.75" customHeight="1" x14ac:dyDescent="0.2">
      <c r="A653" s="6" t="s">
        <v>1413</v>
      </c>
      <c r="B653" s="249" t="s">
        <v>1413</v>
      </c>
      <c r="C653" s="249" t="s">
        <v>1413</v>
      </c>
      <c r="D653" s="249" t="s">
        <v>1413</v>
      </c>
    </row>
    <row r="654" spans="1:4" ht="27.75" customHeight="1" x14ac:dyDescent="0.2">
      <c r="A654" s="6" t="s">
        <v>1413</v>
      </c>
      <c r="B654" s="249" t="s">
        <v>1413</v>
      </c>
      <c r="C654" s="249" t="s">
        <v>1413</v>
      </c>
      <c r="D654" s="249" t="s">
        <v>1413</v>
      </c>
    </row>
    <row r="655" spans="1:4" ht="27.75" customHeight="1" x14ac:dyDescent="0.2">
      <c r="A655" s="6" t="s">
        <v>1413</v>
      </c>
      <c r="B655" s="249" t="s">
        <v>1413</v>
      </c>
      <c r="C655" s="249" t="s">
        <v>1413</v>
      </c>
      <c r="D655" s="249" t="s">
        <v>1413</v>
      </c>
    </row>
    <row r="656" spans="1:4" ht="27.75" customHeight="1" x14ac:dyDescent="0.2">
      <c r="A656" s="6" t="s">
        <v>1413</v>
      </c>
      <c r="B656" s="249" t="s">
        <v>1413</v>
      </c>
      <c r="C656" s="249" t="s">
        <v>1413</v>
      </c>
      <c r="D656" s="249" t="s">
        <v>1413</v>
      </c>
    </row>
    <row r="657" spans="1:4" ht="27.75" customHeight="1" x14ac:dyDescent="0.2">
      <c r="A657" s="6" t="s">
        <v>1413</v>
      </c>
      <c r="B657" s="249" t="s">
        <v>1413</v>
      </c>
      <c r="C657" s="249" t="s">
        <v>1413</v>
      </c>
      <c r="D657" s="249" t="s">
        <v>1413</v>
      </c>
    </row>
    <row r="658" spans="1:4" ht="27.75" customHeight="1" x14ac:dyDescent="0.2">
      <c r="A658" s="6" t="s">
        <v>1413</v>
      </c>
      <c r="B658" s="249" t="s">
        <v>1413</v>
      </c>
      <c r="C658" s="249" t="s">
        <v>1413</v>
      </c>
      <c r="D658" s="249" t="s">
        <v>1413</v>
      </c>
    </row>
    <row r="659" spans="1:4" ht="27.75" customHeight="1" x14ac:dyDescent="0.2">
      <c r="A659" s="6" t="s">
        <v>1413</v>
      </c>
      <c r="B659" s="249" t="s">
        <v>1413</v>
      </c>
      <c r="C659" s="249" t="s">
        <v>1413</v>
      </c>
      <c r="D659" s="249" t="s">
        <v>1413</v>
      </c>
    </row>
    <row r="660" spans="1:4" ht="27.75" customHeight="1" x14ac:dyDescent="0.2">
      <c r="A660" s="6" t="s">
        <v>1413</v>
      </c>
      <c r="B660" s="249" t="s">
        <v>1413</v>
      </c>
      <c r="C660" s="249" t="s">
        <v>1413</v>
      </c>
      <c r="D660" s="249" t="s">
        <v>1413</v>
      </c>
    </row>
    <row r="661" spans="1:4" ht="27.75" customHeight="1" x14ac:dyDescent="0.2">
      <c r="A661" s="6" t="s">
        <v>1413</v>
      </c>
      <c r="B661" s="249" t="s">
        <v>1413</v>
      </c>
      <c r="C661" s="249" t="s">
        <v>1413</v>
      </c>
      <c r="D661" s="249" t="s">
        <v>1413</v>
      </c>
    </row>
    <row r="662" spans="1:4" ht="27.75" customHeight="1" x14ac:dyDescent="0.2">
      <c r="A662" s="6" t="s">
        <v>1413</v>
      </c>
      <c r="B662" s="249" t="s">
        <v>1413</v>
      </c>
      <c r="C662" s="249" t="s">
        <v>1413</v>
      </c>
      <c r="D662" s="249" t="s">
        <v>1413</v>
      </c>
    </row>
    <row r="663" spans="1:4" ht="27.75" customHeight="1" x14ac:dyDescent="0.2">
      <c r="A663" s="6" t="s">
        <v>1413</v>
      </c>
      <c r="B663" s="249" t="s">
        <v>1413</v>
      </c>
      <c r="C663" s="249" t="s">
        <v>1413</v>
      </c>
      <c r="D663" s="249" t="s">
        <v>1413</v>
      </c>
    </row>
    <row r="664" spans="1:4" ht="27.75" customHeight="1" x14ac:dyDescent="0.2">
      <c r="A664" s="6" t="s">
        <v>1413</v>
      </c>
      <c r="B664" s="249" t="s">
        <v>1413</v>
      </c>
      <c r="C664" s="249" t="s">
        <v>1413</v>
      </c>
      <c r="D664" s="249" t="s">
        <v>1413</v>
      </c>
    </row>
    <row r="665" spans="1:4" ht="27.75" customHeight="1" x14ac:dyDescent="0.2">
      <c r="A665" s="6" t="s">
        <v>1413</v>
      </c>
      <c r="B665" s="249" t="s">
        <v>1413</v>
      </c>
      <c r="C665" s="249" t="s">
        <v>1413</v>
      </c>
      <c r="D665" s="249" t="s">
        <v>1413</v>
      </c>
    </row>
    <row r="666" spans="1:4" ht="27.75" customHeight="1" x14ac:dyDescent="0.2">
      <c r="A666" s="6" t="s">
        <v>1413</v>
      </c>
      <c r="B666" s="249" t="s">
        <v>1413</v>
      </c>
      <c r="C666" s="249" t="s">
        <v>1413</v>
      </c>
      <c r="D666" s="249" t="s">
        <v>1413</v>
      </c>
    </row>
    <row r="667" spans="1:4" ht="27.75" customHeight="1" x14ac:dyDescent="0.2">
      <c r="A667" s="6" t="s">
        <v>1413</v>
      </c>
      <c r="B667" s="249" t="s">
        <v>1413</v>
      </c>
      <c r="C667" s="249" t="s">
        <v>1413</v>
      </c>
      <c r="D667" s="249" t="s">
        <v>1413</v>
      </c>
    </row>
    <row r="668" spans="1:4" ht="27.75" customHeight="1" x14ac:dyDescent="0.2">
      <c r="A668" s="6" t="s">
        <v>1413</v>
      </c>
      <c r="B668" s="249" t="s">
        <v>1413</v>
      </c>
      <c r="C668" s="249" t="s">
        <v>1413</v>
      </c>
      <c r="D668" s="249" t="s">
        <v>1413</v>
      </c>
    </row>
    <row r="669" spans="1:4" ht="27.75" customHeight="1" x14ac:dyDescent="0.2">
      <c r="A669" s="6" t="s">
        <v>1413</v>
      </c>
      <c r="B669" s="249" t="s">
        <v>1413</v>
      </c>
      <c r="C669" s="249" t="s">
        <v>1413</v>
      </c>
      <c r="D669" s="249" t="s">
        <v>1413</v>
      </c>
    </row>
    <row r="670" spans="1:4" ht="27.75" customHeight="1" x14ac:dyDescent="0.2">
      <c r="A670" s="6" t="s">
        <v>1413</v>
      </c>
      <c r="B670" s="249" t="s">
        <v>1413</v>
      </c>
      <c r="C670" s="249" t="s">
        <v>1413</v>
      </c>
      <c r="D670" s="249" t="s">
        <v>1413</v>
      </c>
    </row>
    <row r="671" spans="1:4" ht="27.75" customHeight="1" x14ac:dyDescent="0.2">
      <c r="A671" s="6" t="s">
        <v>1413</v>
      </c>
      <c r="B671" s="249" t="s">
        <v>1413</v>
      </c>
      <c r="C671" s="249" t="s">
        <v>1413</v>
      </c>
      <c r="D671" s="249" t="s">
        <v>1413</v>
      </c>
    </row>
    <row r="672" spans="1:4" ht="27.75" customHeight="1" x14ac:dyDescent="0.2">
      <c r="A672" s="6" t="s">
        <v>1413</v>
      </c>
      <c r="B672" s="249" t="s">
        <v>1413</v>
      </c>
      <c r="C672" s="249" t="s">
        <v>1413</v>
      </c>
      <c r="D672" s="249" t="s">
        <v>1413</v>
      </c>
    </row>
    <row r="673" spans="1:4" ht="27.75" customHeight="1" x14ac:dyDescent="0.2">
      <c r="A673" s="6" t="s">
        <v>1413</v>
      </c>
      <c r="B673" s="249" t="s">
        <v>1413</v>
      </c>
      <c r="C673" s="249" t="s">
        <v>1413</v>
      </c>
      <c r="D673" s="249" t="s">
        <v>1413</v>
      </c>
    </row>
    <row r="674" spans="1:4" ht="27.75" customHeight="1" x14ac:dyDescent="0.2">
      <c r="A674" s="6" t="s">
        <v>1413</v>
      </c>
      <c r="B674" s="249" t="s">
        <v>1413</v>
      </c>
      <c r="C674" s="249" t="s">
        <v>1413</v>
      </c>
      <c r="D674" s="249" t="s">
        <v>1413</v>
      </c>
    </row>
    <row r="675" spans="1:4" ht="27.75" customHeight="1" x14ac:dyDescent="0.2">
      <c r="A675" s="6" t="s">
        <v>1413</v>
      </c>
      <c r="B675" s="249" t="s">
        <v>1413</v>
      </c>
      <c r="C675" s="249" t="s">
        <v>1413</v>
      </c>
      <c r="D675" s="249" t="s">
        <v>1413</v>
      </c>
    </row>
    <row r="676" spans="1:4" ht="27.75" customHeight="1" x14ac:dyDescent="0.2">
      <c r="A676" s="6" t="s">
        <v>1413</v>
      </c>
      <c r="B676" s="249" t="s">
        <v>1413</v>
      </c>
      <c r="C676" s="249" t="s">
        <v>1413</v>
      </c>
      <c r="D676" s="249" t="s">
        <v>1413</v>
      </c>
    </row>
    <row r="677" spans="1:4" ht="27.75" customHeight="1" x14ac:dyDescent="0.2">
      <c r="A677" s="6" t="s">
        <v>1413</v>
      </c>
      <c r="B677" s="249" t="s">
        <v>1413</v>
      </c>
      <c r="C677" s="249" t="s">
        <v>1413</v>
      </c>
      <c r="D677" s="249" t="s">
        <v>1413</v>
      </c>
    </row>
    <row r="678" spans="1:4" ht="27.75" customHeight="1" x14ac:dyDescent="0.2">
      <c r="A678" s="6" t="s">
        <v>1413</v>
      </c>
      <c r="B678" s="249" t="s">
        <v>1413</v>
      </c>
      <c r="C678" s="249" t="s">
        <v>1413</v>
      </c>
      <c r="D678" s="249" t="s">
        <v>1413</v>
      </c>
    </row>
    <row r="679" spans="1:4" ht="27.75" customHeight="1" x14ac:dyDescent="0.2">
      <c r="A679" s="6" t="s">
        <v>1413</v>
      </c>
      <c r="B679" s="249" t="s">
        <v>1413</v>
      </c>
      <c r="C679" s="249" t="s">
        <v>1413</v>
      </c>
      <c r="D679" s="249" t="s">
        <v>1413</v>
      </c>
    </row>
    <row r="680" spans="1:4" ht="27.75" customHeight="1" x14ac:dyDescent="0.2">
      <c r="A680" s="6" t="s">
        <v>1413</v>
      </c>
      <c r="B680" s="249" t="s">
        <v>1413</v>
      </c>
      <c r="C680" s="249" t="s">
        <v>1413</v>
      </c>
      <c r="D680" s="249" t="s">
        <v>1413</v>
      </c>
    </row>
    <row r="681" spans="1:4" ht="27.75" customHeight="1" x14ac:dyDescent="0.2">
      <c r="A681" s="6" t="s">
        <v>1413</v>
      </c>
      <c r="B681" s="249" t="s">
        <v>1413</v>
      </c>
      <c r="C681" s="249" t="s">
        <v>1413</v>
      </c>
      <c r="D681" s="249" t="s">
        <v>1413</v>
      </c>
    </row>
    <row r="682" spans="1:4" ht="27.75" customHeight="1" x14ac:dyDescent="0.2">
      <c r="A682" s="6" t="s">
        <v>1413</v>
      </c>
      <c r="B682" s="249" t="s">
        <v>1413</v>
      </c>
      <c r="C682" s="249" t="s">
        <v>1413</v>
      </c>
      <c r="D682" s="249" t="s">
        <v>1413</v>
      </c>
    </row>
    <row r="683" spans="1:4" ht="27.75" customHeight="1" x14ac:dyDescent="0.2">
      <c r="A683" s="6" t="s">
        <v>1413</v>
      </c>
      <c r="B683" s="249" t="s">
        <v>1413</v>
      </c>
      <c r="C683" s="249" t="s">
        <v>1413</v>
      </c>
      <c r="D683" s="249" t="s">
        <v>1413</v>
      </c>
    </row>
    <row r="684" spans="1:4" ht="27.75" customHeight="1" x14ac:dyDescent="0.2">
      <c r="A684" s="6" t="s">
        <v>1413</v>
      </c>
      <c r="B684" s="249" t="s">
        <v>1413</v>
      </c>
      <c r="C684" s="249" t="s">
        <v>1413</v>
      </c>
      <c r="D684" s="249" t="s">
        <v>1413</v>
      </c>
    </row>
    <row r="685" spans="1:4" ht="27.75" customHeight="1" x14ac:dyDescent="0.2">
      <c r="A685" s="6" t="s">
        <v>1413</v>
      </c>
      <c r="B685" s="249" t="s">
        <v>1413</v>
      </c>
      <c r="C685" s="249" t="s">
        <v>1413</v>
      </c>
      <c r="D685" s="249" t="s">
        <v>1413</v>
      </c>
    </row>
    <row r="686" spans="1:4" ht="27.75" customHeight="1" x14ac:dyDescent="0.2">
      <c r="A686" s="6" t="s">
        <v>1413</v>
      </c>
      <c r="B686" s="249" t="s">
        <v>1413</v>
      </c>
      <c r="C686" s="249" t="s">
        <v>1413</v>
      </c>
      <c r="D686" s="249" t="s">
        <v>1413</v>
      </c>
    </row>
    <row r="687" spans="1:4" ht="27.75" customHeight="1" x14ac:dyDescent="0.2">
      <c r="A687" s="6" t="s">
        <v>1413</v>
      </c>
      <c r="B687" s="249" t="s">
        <v>1413</v>
      </c>
      <c r="C687" s="249" t="s">
        <v>1413</v>
      </c>
      <c r="D687" s="249" t="s">
        <v>1413</v>
      </c>
    </row>
    <row r="688" spans="1:4" ht="27.75" customHeight="1" x14ac:dyDescent="0.2">
      <c r="A688" s="6" t="s">
        <v>1413</v>
      </c>
      <c r="B688" s="249" t="s">
        <v>1413</v>
      </c>
      <c r="C688" s="249" t="s">
        <v>1413</v>
      </c>
      <c r="D688" s="249" t="s">
        <v>1413</v>
      </c>
    </row>
    <row r="689" spans="1:4" ht="27.75" customHeight="1" x14ac:dyDescent="0.2">
      <c r="A689" s="6" t="s">
        <v>1413</v>
      </c>
      <c r="B689" s="249" t="s">
        <v>1413</v>
      </c>
      <c r="C689" s="249" t="s">
        <v>1413</v>
      </c>
      <c r="D689" s="249" t="s">
        <v>1413</v>
      </c>
    </row>
    <row r="690" spans="1:4" ht="27.75" customHeight="1" x14ac:dyDescent="0.2">
      <c r="A690" s="6" t="s">
        <v>1413</v>
      </c>
      <c r="B690" s="249" t="s">
        <v>1413</v>
      </c>
      <c r="C690" s="249" t="s">
        <v>1413</v>
      </c>
      <c r="D690" s="249" t="s">
        <v>1413</v>
      </c>
    </row>
    <row r="691" spans="1:4" ht="27.75" customHeight="1" x14ac:dyDescent="0.2">
      <c r="A691" s="6" t="s">
        <v>1413</v>
      </c>
      <c r="B691" s="249" t="s">
        <v>1413</v>
      </c>
      <c r="C691" s="249" t="s">
        <v>1413</v>
      </c>
      <c r="D691" s="249" t="s">
        <v>1413</v>
      </c>
    </row>
    <row r="692" spans="1:4" ht="27.75" customHeight="1" x14ac:dyDescent="0.2">
      <c r="A692" s="6" t="s">
        <v>1413</v>
      </c>
      <c r="B692" s="249" t="s">
        <v>1413</v>
      </c>
      <c r="C692" s="249" t="s">
        <v>1413</v>
      </c>
      <c r="D692" s="249" t="s">
        <v>1413</v>
      </c>
    </row>
    <row r="693" spans="1:4" ht="27.75" customHeight="1" x14ac:dyDescent="0.2">
      <c r="A693" s="6" t="s">
        <v>1413</v>
      </c>
      <c r="B693" s="249" t="s">
        <v>1413</v>
      </c>
      <c r="C693" s="249" t="s">
        <v>1413</v>
      </c>
      <c r="D693" s="249" t="s">
        <v>1413</v>
      </c>
    </row>
    <row r="694" spans="1:4" ht="27.75" customHeight="1" x14ac:dyDescent="0.2">
      <c r="A694" s="6" t="s">
        <v>1413</v>
      </c>
      <c r="B694" s="249" t="s">
        <v>1413</v>
      </c>
      <c r="C694" s="249" t="s">
        <v>1413</v>
      </c>
      <c r="D694" s="249" t="s">
        <v>1413</v>
      </c>
    </row>
    <row r="695" spans="1:4" ht="27.75" customHeight="1" x14ac:dyDescent="0.2">
      <c r="A695" s="6" t="s">
        <v>1413</v>
      </c>
      <c r="B695" s="249" t="s">
        <v>1413</v>
      </c>
      <c r="C695" s="249" t="s">
        <v>1413</v>
      </c>
      <c r="D695" s="249" t="s">
        <v>1413</v>
      </c>
    </row>
    <row r="696" spans="1:4" ht="27.75" customHeight="1" x14ac:dyDescent="0.2">
      <c r="A696" s="6" t="s">
        <v>1413</v>
      </c>
      <c r="B696" s="249" t="s">
        <v>1413</v>
      </c>
      <c r="C696" s="249" t="s">
        <v>1413</v>
      </c>
      <c r="D696" s="249" t="s">
        <v>1413</v>
      </c>
    </row>
    <row r="697" spans="1:4" ht="27.75" customHeight="1" x14ac:dyDescent="0.2">
      <c r="A697" s="6" t="s">
        <v>1413</v>
      </c>
      <c r="B697" s="249" t="s">
        <v>1413</v>
      </c>
      <c r="C697" s="249" t="s">
        <v>1413</v>
      </c>
      <c r="D697" s="249" t="s">
        <v>1413</v>
      </c>
    </row>
    <row r="698" spans="1:4" ht="27.75" customHeight="1" x14ac:dyDescent="0.2">
      <c r="A698" s="6" t="s">
        <v>1413</v>
      </c>
      <c r="B698" s="249" t="s">
        <v>1413</v>
      </c>
      <c r="C698" s="249" t="s">
        <v>1413</v>
      </c>
      <c r="D698" s="249" t="s">
        <v>1413</v>
      </c>
    </row>
    <row r="699" spans="1:4" ht="27.75" customHeight="1" x14ac:dyDescent="0.2">
      <c r="A699" s="6" t="s">
        <v>1413</v>
      </c>
      <c r="B699" s="249" t="s">
        <v>1413</v>
      </c>
      <c r="C699" s="249" t="s">
        <v>1413</v>
      </c>
      <c r="D699" s="249" t="s">
        <v>1413</v>
      </c>
    </row>
    <row r="700" spans="1:4" ht="27.75" customHeight="1" x14ac:dyDescent="0.2">
      <c r="A700" s="6" t="s">
        <v>1413</v>
      </c>
      <c r="B700" s="249" t="s">
        <v>1413</v>
      </c>
      <c r="C700" s="249" t="s">
        <v>1413</v>
      </c>
      <c r="D700" s="249" t="s">
        <v>1413</v>
      </c>
    </row>
    <row r="701" spans="1:4" ht="27.75" customHeight="1" x14ac:dyDescent="0.2">
      <c r="A701" s="6" t="s">
        <v>1413</v>
      </c>
      <c r="B701" s="249" t="s">
        <v>1413</v>
      </c>
      <c r="C701" s="249" t="s">
        <v>1413</v>
      </c>
      <c r="D701" s="249" t="s">
        <v>1413</v>
      </c>
    </row>
    <row r="702" spans="1:4" ht="27.75" customHeight="1" x14ac:dyDescent="0.2">
      <c r="A702" s="6" t="s">
        <v>1413</v>
      </c>
      <c r="B702" s="249" t="s">
        <v>1413</v>
      </c>
      <c r="C702" s="249" t="s">
        <v>1413</v>
      </c>
      <c r="D702" s="249" t="s">
        <v>1413</v>
      </c>
    </row>
    <row r="703" spans="1:4" ht="27.75" customHeight="1" x14ac:dyDescent="0.2">
      <c r="A703" s="6" t="s">
        <v>1413</v>
      </c>
      <c r="B703" s="249" t="s">
        <v>1413</v>
      </c>
      <c r="C703" s="249" t="s">
        <v>1413</v>
      </c>
      <c r="D703" s="249" t="s">
        <v>1413</v>
      </c>
    </row>
    <row r="704" spans="1:4" ht="27.75" customHeight="1" x14ac:dyDescent="0.2">
      <c r="A704" s="6" t="s">
        <v>1413</v>
      </c>
      <c r="B704" s="249" t="s">
        <v>1413</v>
      </c>
      <c r="C704" s="249" t="s">
        <v>1413</v>
      </c>
      <c r="D704" s="249" t="s">
        <v>1413</v>
      </c>
    </row>
    <row r="705" spans="1:4" ht="27.75" customHeight="1" x14ac:dyDescent="0.2">
      <c r="A705" s="6" t="s">
        <v>1413</v>
      </c>
      <c r="B705" s="249" t="s">
        <v>1413</v>
      </c>
      <c r="C705" s="249" t="s">
        <v>1413</v>
      </c>
      <c r="D705" s="249" t="s">
        <v>1413</v>
      </c>
    </row>
    <row r="706" spans="1:4" ht="27.75" customHeight="1" x14ac:dyDescent="0.2">
      <c r="A706" s="6" t="s">
        <v>1413</v>
      </c>
      <c r="B706" s="249" t="s">
        <v>1413</v>
      </c>
      <c r="C706" s="249" t="s">
        <v>1413</v>
      </c>
      <c r="D706" s="249" t="s">
        <v>1413</v>
      </c>
    </row>
    <row r="707" spans="1:4" ht="27.75" customHeight="1" x14ac:dyDescent="0.2">
      <c r="A707" s="6" t="s">
        <v>1413</v>
      </c>
      <c r="B707" s="249" t="s">
        <v>1413</v>
      </c>
      <c r="C707" s="249" t="s">
        <v>1413</v>
      </c>
      <c r="D707" s="249" t="s">
        <v>1413</v>
      </c>
    </row>
    <row r="708" spans="1:4" ht="27.75" customHeight="1" x14ac:dyDescent="0.2">
      <c r="A708" s="6" t="s">
        <v>1413</v>
      </c>
      <c r="B708" s="249" t="s">
        <v>1413</v>
      </c>
      <c r="C708" s="249" t="s">
        <v>1413</v>
      </c>
      <c r="D708" s="249" t="s">
        <v>1413</v>
      </c>
    </row>
    <row r="709" spans="1:4" ht="27.75" customHeight="1" x14ac:dyDescent="0.2">
      <c r="A709" s="6" t="s">
        <v>1413</v>
      </c>
      <c r="B709" s="249" t="s">
        <v>1413</v>
      </c>
      <c r="C709" s="249" t="s">
        <v>1413</v>
      </c>
      <c r="D709" s="249" t="s">
        <v>1413</v>
      </c>
    </row>
    <row r="710" spans="1:4" ht="27.75" customHeight="1" x14ac:dyDescent="0.2">
      <c r="A710" s="6" t="s">
        <v>1413</v>
      </c>
      <c r="B710" s="249" t="s">
        <v>1413</v>
      </c>
      <c r="C710" s="249" t="s">
        <v>1413</v>
      </c>
      <c r="D710" s="249" t="s">
        <v>1413</v>
      </c>
    </row>
    <row r="711" spans="1:4" ht="27.75" customHeight="1" x14ac:dyDescent="0.2">
      <c r="A711" s="6" t="s">
        <v>1413</v>
      </c>
      <c r="B711" s="249" t="s">
        <v>1413</v>
      </c>
      <c r="C711" s="249" t="s">
        <v>1413</v>
      </c>
      <c r="D711" s="249" t="s">
        <v>1413</v>
      </c>
    </row>
    <row r="712" spans="1:4" ht="27.75" customHeight="1" x14ac:dyDescent="0.2">
      <c r="A712" s="6" t="s">
        <v>1413</v>
      </c>
      <c r="B712" s="249" t="s">
        <v>1413</v>
      </c>
      <c r="C712" s="249" t="s">
        <v>1413</v>
      </c>
      <c r="D712" s="249" t="s">
        <v>1413</v>
      </c>
    </row>
    <row r="713" spans="1:4" ht="27.75" customHeight="1" x14ac:dyDescent="0.2">
      <c r="A713" s="6" t="s">
        <v>1413</v>
      </c>
      <c r="B713" s="249" t="s">
        <v>1413</v>
      </c>
      <c r="C713" s="249" t="s">
        <v>1413</v>
      </c>
      <c r="D713" s="249" t="s">
        <v>1413</v>
      </c>
    </row>
    <row r="714" spans="1:4" ht="27.75" customHeight="1" x14ac:dyDescent="0.2">
      <c r="A714" s="6" t="s">
        <v>1413</v>
      </c>
      <c r="B714" s="249" t="s">
        <v>1413</v>
      </c>
      <c r="C714" s="249" t="s">
        <v>1413</v>
      </c>
      <c r="D714" s="249" t="s">
        <v>1413</v>
      </c>
    </row>
    <row r="715" spans="1:4" ht="27.75" customHeight="1" x14ac:dyDescent="0.2">
      <c r="A715" s="6" t="s">
        <v>1413</v>
      </c>
      <c r="B715" s="249" t="s">
        <v>1413</v>
      </c>
      <c r="C715" s="249" t="s">
        <v>1413</v>
      </c>
      <c r="D715" s="249" t="s">
        <v>1413</v>
      </c>
    </row>
    <row r="716" spans="1:4" ht="27.75" customHeight="1" x14ac:dyDescent="0.2">
      <c r="A716" s="6" t="s">
        <v>1413</v>
      </c>
      <c r="B716" s="249" t="s">
        <v>1413</v>
      </c>
      <c r="C716" s="249" t="s">
        <v>1413</v>
      </c>
      <c r="D716" s="249" t="s">
        <v>1413</v>
      </c>
    </row>
    <row r="717" spans="1:4" ht="27.75" customHeight="1" x14ac:dyDescent="0.2">
      <c r="A717" s="6" t="s">
        <v>1413</v>
      </c>
      <c r="B717" s="249" t="s">
        <v>1413</v>
      </c>
      <c r="C717" s="249" t="s">
        <v>1413</v>
      </c>
      <c r="D717" s="249" t="s">
        <v>1413</v>
      </c>
    </row>
    <row r="718" spans="1:4" ht="27.75" customHeight="1" x14ac:dyDescent="0.2">
      <c r="A718" s="6" t="s">
        <v>1413</v>
      </c>
      <c r="B718" s="249" t="s">
        <v>1413</v>
      </c>
      <c r="C718" s="249" t="s">
        <v>1413</v>
      </c>
      <c r="D718" s="249" t="s">
        <v>1413</v>
      </c>
    </row>
    <row r="719" spans="1:4" ht="27.75" customHeight="1" x14ac:dyDescent="0.2">
      <c r="A719" s="6" t="s">
        <v>1413</v>
      </c>
      <c r="B719" s="249" t="s">
        <v>1413</v>
      </c>
      <c r="C719" s="249" t="s">
        <v>1413</v>
      </c>
      <c r="D719" s="249" t="s">
        <v>1413</v>
      </c>
    </row>
    <row r="720" spans="1:4" ht="27.75" customHeight="1" x14ac:dyDescent="0.2">
      <c r="A720" s="6" t="s">
        <v>1413</v>
      </c>
      <c r="B720" s="249" t="s">
        <v>1413</v>
      </c>
      <c r="C720" s="249" t="s">
        <v>1413</v>
      </c>
      <c r="D720" s="249" t="s">
        <v>1413</v>
      </c>
    </row>
    <row r="721" spans="1:4" ht="27.75" customHeight="1" x14ac:dyDescent="0.2">
      <c r="A721" s="6" t="s">
        <v>1413</v>
      </c>
      <c r="B721" s="249" t="s">
        <v>1413</v>
      </c>
      <c r="C721" s="249" t="s">
        <v>1413</v>
      </c>
      <c r="D721" s="249" t="s">
        <v>1413</v>
      </c>
    </row>
    <row r="722" spans="1:4" ht="27.75" customHeight="1" x14ac:dyDescent="0.2">
      <c r="A722" s="6" t="s">
        <v>1413</v>
      </c>
      <c r="B722" s="249" t="s">
        <v>1413</v>
      </c>
      <c r="C722" s="249" t="s">
        <v>1413</v>
      </c>
      <c r="D722" s="249" t="s">
        <v>1413</v>
      </c>
    </row>
    <row r="723" spans="1:4" ht="27.75" customHeight="1" x14ac:dyDescent="0.2">
      <c r="A723" s="6" t="s">
        <v>1413</v>
      </c>
      <c r="B723" s="249" t="s">
        <v>1413</v>
      </c>
      <c r="C723" s="249" t="s">
        <v>1413</v>
      </c>
      <c r="D723" s="249" t="s">
        <v>1413</v>
      </c>
    </row>
    <row r="724" spans="1:4" ht="27.75" customHeight="1" x14ac:dyDescent="0.2">
      <c r="A724" s="6" t="s">
        <v>1413</v>
      </c>
      <c r="B724" s="249" t="s">
        <v>1413</v>
      </c>
      <c r="C724" s="249" t="s">
        <v>1413</v>
      </c>
      <c r="D724" s="249" t="s">
        <v>1413</v>
      </c>
    </row>
    <row r="725" spans="1:4" ht="27.75" customHeight="1" x14ac:dyDescent="0.2">
      <c r="A725" s="6" t="s">
        <v>1413</v>
      </c>
      <c r="B725" s="249" t="s">
        <v>1413</v>
      </c>
      <c r="C725" s="249" t="s">
        <v>1413</v>
      </c>
      <c r="D725" s="249" t="s">
        <v>1413</v>
      </c>
    </row>
    <row r="726" spans="1:4" ht="27.75" customHeight="1" x14ac:dyDescent="0.2">
      <c r="A726" s="6" t="s">
        <v>1413</v>
      </c>
      <c r="B726" s="249" t="s">
        <v>1413</v>
      </c>
      <c r="C726" s="249" t="s">
        <v>1413</v>
      </c>
      <c r="D726" s="249" t="s">
        <v>1413</v>
      </c>
    </row>
    <row r="727" spans="1:4" ht="27.75" customHeight="1" x14ac:dyDescent="0.2">
      <c r="A727" s="6" t="s">
        <v>1413</v>
      </c>
      <c r="B727" s="249" t="s">
        <v>1413</v>
      </c>
      <c r="C727" s="249" t="s">
        <v>1413</v>
      </c>
      <c r="D727" s="249" t="s">
        <v>1413</v>
      </c>
    </row>
    <row r="728" spans="1:4" ht="27.75" customHeight="1" x14ac:dyDescent="0.2">
      <c r="A728" s="6" t="s">
        <v>1413</v>
      </c>
      <c r="B728" s="249" t="s">
        <v>1413</v>
      </c>
      <c r="C728" s="249" t="s">
        <v>1413</v>
      </c>
      <c r="D728" s="249" t="s">
        <v>1413</v>
      </c>
    </row>
    <row r="729" spans="1:4" ht="27.75" customHeight="1" x14ac:dyDescent="0.2">
      <c r="A729" s="6" t="s">
        <v>1413</v>
      </c>
      <c r="B729" s="249" t="s">
        <v>1413</v>
      </c>
      <c r="C729" s="249" t="s">
        <v>1413</v>
      </c>
      <c r="D729" s="249" t="s">
        <v>1413</v>
      </c>
    </row>
    <row r="730" spans="1:4" ht="27.75" customHeight="1" x14ac:dyDescent="0.2">
      <c r="A730" s="6" t="s">
        <v>1413</v>
      </c>
      <c r="B730" s="249" t="s">
        <v>1413</v>
      </c>
      <c r="C730" s="249" t="s">
        <v>1413</v>
      </c>
      <c r="D730" s="249" t="s">
        <v>1413</v>
      </c>
    </row>
    <row r="731" spans="1:4" ht="27.75" customHeight="1" x14ac:dyDescent="0.2">
      <c r="A731" s="6" t="s">
        <v>1413</v>
      </c>
      <c r="B731" s="249" t="s">
        <v>1413</v>
      </c>
      <c r="C731" s="249" t="s">
        <v>1413</v>
      </c>
      <c r="D731" s="249" t="s">
        <v>1413</v>
      </c>
    </row>
    <row r="732" spans="1:4" ht="27.75" customHeight="1" x14ac:dyDescent="0.2">
      <c r="A732" s="6" t="s">
        <v>1413</v>
      </c>
      <c r="B732" s="249" t="s">
        <v>1413</v>
      </c>
      <c r="C732" s="249" t="s">
        <v>1413</v>
      </c>
      <c r="D732" s="249" t="s">
        <v>1413</v>
      </c>
    </row>
    <row r="733" spans="1:4" ht="27.75" customHeight="1" x14ac:dyDescent="0.2">
      <c r="A733" s="6" t="s">
        <v>1413</v>
      </c>
      <c r="B733" s="249" t="s">
        <v>1413</v>
      </c>
      <c r="C733" s="249" t="s">
        <v>1413</v>
      </c>
      <c r="D733" s="249" t="s">
        <v>1413</v>
      </c>
    </row>
    <row r="734" spans="1:4" ht="27.75" customHeight="1" x14ac:dyDescent="0.2">
      <c r="A734" s="6" t="s">
        <v>1413</v>
      </c>
      <c r="B734" s="249" t="s">
        <v>1413</v>
      </c>
      <c r="C734" s="249" t="s">
        <v>1413</v>
      </c>
      <c r="D734" s="249" t="s">
        <v>1413</v>
      </c>
    </row>
    <row r="735" spans="1:4" ht="27.75" customHeight="1" x14ac:dyDescent="0.2">
      <c r="A735" s="6" t="s">
        <v>1413</v>
      </c>
      <c r="B735" s="249" t="s">
        <v>1413</v>
      </c>
      <c r="C735" s="249" t="s">
        <v>1413</v>
      </c>
      <c r="D735" s="249" t="s">
        <v>1413</v>
      </c>
    </row>
    <row r="736" spans="1:4" ht="27.75" customHeight="1" x14ac:dyDescent="0.2">
      <c r="A736" s="6" t="s">
        <v>1413</v>
      </c>
      <c r="B736" s="249" t="s">
        <v>1413</v>
      </c>
      <c r="C736" s="249" t="s">
        <v>1413</v>
      </c>
      <c r="D736" s="249" t="s">
        <v>1413</v>
      </c>
    </row>
    <row r="737" spans="1:4" ht="27.75" customHeight="1" x14ac:dyDescent="0.2">
      <c r="A737" s="6" t="s">
        <v>1413</v>
      </c>
      <c r="B737" s="249" t="s">
        <v>1413</v>
      </c>
      <c r="C737" s="249" t="s">
        <v>1413</v>
      </c>
      <c r="D737" s="249" t="s">
        <v>1413</v>
      </c>
    </row>
    <row r="738" spans="1:4" ht="27.75" customHeight="1" x14ac:dyDescent="0.2">
      <c r="A738" s="6" t="s">
        <v>1413</v>
      </c>
      <c r="B738" s="249" t="s">
        <v>1413</v>
      </c>
      <c r="C738" s="249" t="s">
        <v>1413</v>
      </c>
      <c r="D738" s="249" t="s">
        <v>1413</v>
      </c>
    </row>
    <row r="739" spans="1:4" ht="27.75" customHeight="1" x14ac:dyDescent="0.2">
      <c r="A739" s="6" t="s">
        <v>1413</v>
      </c>
      <c r="B739" s="249" t="s">
        <v>1413</v>
      </c>
      <c r="C739" s="249" t="s">
        <v>1413</v>
      </c>
      <c r="D739" s="249" t="s">
        <v>1413</v>
      </c>
    </row>
    <row r="740" spans="1:4" ht="27.75" customHeight="1" x14ac:dyDescent="0.2">
      <c r="A740" s="6" t="s">
        <v>1413</v>
      </c>
      <c r="B740" s="249" t="s">
        <v>1413</v>
      </c>
      <c r="C740" s="249" t="s">
        <v>1413</v>
      </c>
      <c r="D740" s="249" t="s">
        <v>1413</v>
      </c>
    </row>
    <row r="741" spans="1:4" ht="27.75" customHeight="1" x14ac:dyDescent="0.2">
      <c r="A741" s="6" t="s">
        <v>1413</v>
      </c>
      <c r="B741" s="249" t="s">
        <v>1413</v>
      </c>
      <c r="C741" s="249" t="s">
        <v>1413</v>
      </c>
      <c r="D741" s="249" t="s">
        <v>1413</v>
      </c>
    </row>
    <row r="742" spans="1:4" ht="27.75" customHeight="1" x14ac:dyDescent="0.2">
      <c r="A742" s="6" t="s">
        <v>1413</v>
      </c>
      <c r="B742" s="249" t="s">
        <v>1413</v>
      </c>
      <c r="C742" s="249" t="s">
        <v>1413</v>
      </c>
      <c r="D742" s="249" t="s">
        <v>1413</v>
      </c>
    </row>
    <row r="743" spans="1:4" ht="27.75" customHeight="1" x14ac:dyDescent="0.2">
      <c r="A743" s="6" t="s">
        <v>1413</v>
      </c>
      <c r="B743" s="249" t="s">
        <v>1413</v>
      </c>
      <c r="C743" s="249" t="s">
        <v>1413</v>
      </c>
      <c r="D743" s="249" t="s">
        <v>1413</v>
      </c>
    </row>
    <row r="744" spans="1:4" ht="27.75" customHeight="1" x14ac:dyDescent="0.2">
      <c r="A744" s="6" t="s">
        <v>1413</v>
      </c>
      <c r="B744" s="249" t="s">
        <v>1413</v>
      </c>
      <c r="C744" s="249" t="s">
        <v>1413</v>
      </c>
      <c r="D744" s="249" t="s">
        <v>1413</v>
      </c>
    </row>
    <row r="745" spans="1:4" ht="27.75" customHeight="1" x14ac:dyDescent="0.2">
      <c r="A745" s="6" t="s">
        <v>1413</v>
      </c>
      <c r="B745" s="249" t="s">
        <v>1413</v>
      </c>
      <c r="C745" s="249" t="s">
        <v>1413</v>
      </c>
      <c r="D745" s="249" t="s">
        <v>1413</v>
      </c>
    </row>
    <row r="746" spans="1:4" ht="27.75" customHeight="1" x14ac:dyDescent="0.2">
      <c r="A746" s="6" t="s">
        <v>1413</v>
      </c>
      <c r="B746" s="249" t="s">
        <v>1413</v>
      </c>
      <c r="C746" s="249" t="s">
        <v>1413</v>
      </c>
      <c r="D746" s="249" t="s">
        <v>1413</v>
      </c>
    </row>
    <row r="747" spans="1:4" ht="27.75" customHeight="1" x14ac:dyDescent="0.2">
      <c r="A747" s="6" t="s">
        <v>1413</v>
      </c>
      <c r="B747" s="249" t="s">
        <v>1413</v>
      </c>
      <c r="C747" s="249" t="s">
        <v>1413</v>
      </c>
      <c r="D747" s="249" t="s">
        <v>1413</v>
      </c>
    </row>
    <row r="748" spans="1:4" ht="27.75" customHeight="1" x14ac:dyDescent="0.2">
      <c r="A748" s="6" t="s">
        <v>1413</v>
      </c>
      <c r="B748" s="249" t="s">
        <v>1413</v>
      </c>
      <c r="C748" s="249" t="s">
        <v>1413</v>
      </c>
      <c r="D748" s="249" t="s">
        <v>1413</v>
      </c>
    </row>
    <row r="749" spans="1:4" ht="27.75" customHeight="1" x14ac:dyDescent="0.2">
      <c r="A749" s="6" t="s">
        <v>1413</v>
      </c>
      <c r="B749" s="249" t="s">
        <v>1413</v>
      </c>
      <c r="C749" s="249" t="s">
        <v>1413</v>
      </c>
      <c r="D749" s="249" t="s">
        <v>1413</v>
      </c>
    </row>
    <row r="750" spans="1:4" ht="27.75" customHeight="1" x14ac:dyDescent="0.2">
      <c r="A750" s="6" t="s">
        <v>1413</v>
      </c>
      <c r="B750" s="249" t="s">
        <v>1413</v>
      </c>
      <c r="C750" s="249" t="s">
        <v>1413</v>
      </c>
      <c r="D750" s="249" t="s">
        <v>1413</v>
      </c>
    </row>
    <row r="751" spans="1:4" ht="27.75" customHeight="1" x14ac:dyDescent="0.2">
      <c r="A751" s="6" t="s">
        <v>1413</v>
      </c>
      <c r="B751" s="249" t="s">
        <v>1413</v>
      </c>
      <c r="C751" s="249" t="s">
        <v>1413</v>
      </c>
      <c r="D751" s="249" t="s">
        <v>1413</v>
      </c>
    </row>
    <row r="752" spans="1:4" ht="27.75" customHeight="1" x14ac:dyDescent="0.2">
      <c r="A752" s="6" t="s">
        <v>1413</v>
      </c>
      <c r="B752" s="249" t="s">
        <v>1413</v>
      </c>
      <c r="C752" s="249" t="s">
        <v>1413</v>
      </c>
      <c r="D752" s="249" t="s">
        <v>1413</v>
      </c>
    </row>
    <row r="753" spans="1:4" ht="27.75" customHeight="1" x14ac:dyDescent="0.2">
      <c r="A753" s="6" t="s">
        <v>1413</v>
      </c>
      <c r="B753" s="249" t="s">
        <v>1413</v>
      </c>
      <c r="C753" s="249" t="s">
        <v>1413</v>
      </c>
      <c r="D753" s="249" t="s">
        <v>1413</v>
      </c>
    </row>
    <row r="754" spans="1:4" ht="27.75" customHeight="1" x14ac:dyDescent="0.2">
      <c r="A754" s="6" t="s">
        <v>1413</v>
      </c>
      <c r="B754" s="249" t="s">
        <v>1413</v>
      </c>
      <c r="C754" s="249" t="s">
        <v>1413</v>
      </c>
      <c r="D754" s="249" t="s">
        <v>1413</v>
      </c>
    </row>
    <row r="755" spans="1:4" ht="27.75" customHeight="1" x14ac:dyDescent="0.2">
      <c r="A755" s="6" t="s">
        <v>1413</v>
      </c>
      <c r="B755" s="249" t="s">
        <v>1413</v>
      </c>
      <c r="C755" s="249" t="s">
        <v>1413</v>
      </c>
      <c r="D755" s="249" t="s">
        <v>1413</v>
      </c>
    </row>
    <row r="756" spans="1:4" ht="27.75" customHeight="1" x14ac:dyDescent="0.2">
      <c r="A756" s="6" t="s">
        <v>1413</v>
      </c>
      <c r="B756" s="249" t="s">
        <v>1413</v>
      </c>
      <c r="C756" s="249" t="s">
        <v>1413</v>
      </c>
      <c r="D756" s="249" t="s">
        <v>1413</v>
      </c>
    </row>
    <row r="757" spans="1:4" ht="27.75" customHeight="1" x14ac:dyDescent="0.2">
      <c r="A757" s="6" t="s">
        <v>1413</v>
      </c>
      <c r="B757" s="249" t="s">
        <v>1413</v>
      </c>
      <c r="C757" s="249" t="s">
        <v>1413</v>
      </c>
      <c r="D757" s="249" t="s">
        <v>1413</v>
      </c>
    </row>
    <row r="758" spans="1:4" ht="27.75" customHeight="1" x14ac:dyDescent="0.2">
      <c r="A758" s="6" t="s">
        <v>1413</v>
      </c>
      <c r="B758" s="249" t="s">
        <v>1413</v>
      </c>
      <c r="C758" s="249" t="s">
        <v>1413</v>
      </c>
      <c r="D758" s="249" t="s">
        <v>1413</v>
      </c>
    </row>
    <row r="759" spans="1:4" ht="27.75" customHeight="1" x14ac:dyDescent="0.2">
      <c r="A759" s="6" t="s">
        <v>1413</v>
      </c>
      <c r="B759" s="249" t="s">
        <v>1413</v>
      </c>
      <c r="C759" s="249" t="s">
        <v>1413</v>
      </c>
      <c r="D759" s="249" t="s">
        <v>1413</v>
      </c>
    </row>
    <row r="760" spans="1:4" ht="27.75" customHeight="1" x14ac:dyDescent="0.2">
      <c r="A760" s="6" t="s">
        <v>1413</v>
      </c>
      <c r="B760" s="249" t="s">
        <v>1413</v>
      </c>
      <c r="C760" s="249" t="s">
        <v>1413</v>
      </c>
      <c r="D760" s="249" t="s">
        <v>1413</v>
      </c>
    </row>
    <row r="761" spans="1:4" ht="27.75" customHeight="1" x14ac:dyDescent="0.2">
      <c r="A761" s="6" t="s">
        <v>1413</v>
      </c>
      <c r="B761" s="249" t="s">
        <v>1413</v>
      </c>
      <c r="C761" s="249" t="s">
        <v>1413</v>
      </c>
      <c r="D761" s="249" t="s">
        <v>1413</v>
      </c>
    </row>
    <row r="762" spans="1:4" ht="27.75" customHeight="1" x14ac:dyDescent="0.2">
      <c r="A762" s="6" t="s">
        <v>1413</v>
      </c>
      <c r="B762" s="249" t="s">
        <v>1413</v>
      </c>
      <c r="C762" s="249" t="s">
        <v>1413</v>
      </c>
      <c r="D762" s="249" t="s">
        <v>1413</v>
      </c>
    </row>
    <row r="763" spans="1:4" ht="27.75" customHeight="1" x14ac:dyDescent="0.2">
      <c r="A763" s="6" t="s">
        <v>1413</v>
      </c>
      <c r="B763" s="249" t="s">
        <v>1413</v>
      </c>
      <c r="C763" s="249" t="s">
        <v>1413</v>
      </c>
      <c r="D763" s="249" t="s">
        <v>1413</v>
      </c>
    </row>
    <row r="764" spans="1:4" ht="27.75" customHeight="1" x14ac:dyDescent="0.2">
      <c r="A764" s="6" t="s">
        <v>1413</v>
      </c>
      <c r="B764" s="249" t="s">
        <v>1413</v>
      </c>
      <c r="C764" s="249" t="s">
        <v>1413</v>
      </c>
      <c r="D764" s="249" t="s">
        <v>1413</v>
      </c>
    </row>
    <row r="765" spans="1:4" ht="27.75" customHeight="1" x14ac:dyDescent="0.2">
      <c r="A765" s="6" t="s">
        <v>1413</v>
      </c>
      <c r="B765" s="249" t="s">
        <v>1413</v>
      </c>
      <c r="C765" s="249" t="s">
        <v>1413</v>
      </c>
      <c r="D765" s="249" t="s">
        <v>1413</v>
      </c>
    </row>
    <row r="766" spans="1:4" ht="27.75" customHeight="1" x14ac:dyDescent="0.2">
      <c r="A766" s="6" t="s">
        <v>1413</v>
      </c>
      <c r="B766" s="249" t="s">
        <v>1413</v>
      </c>
      <c r="C766" s="249" t="s">
        <v>1413</v>
      </c>
      <c r="D766" s="249" t="s">
        <v>1413</v>
      </c>
    </row>
    <row r="767" spans="1:4" ht="27.75" customHeight="1" x14ac:dyDescent="0.2">
      <c r="A767" s="6" t="s">
        <v>1413</v>
      </c>
      <c r="B767" s="249" t="s">
        <v>1413</v>
      </c>
      <c r="C767" s="249" t="s">
        <v>1413</v>
      </c>
      <c r="D767" s="249" t="s">
        <v>1413</v>
      </c>
    </row>
    <row r="768" spans="1:4" ht="27.75" customHeight="1" x14ac:dyDescent="0.2">
      <c r="A768" s="6" t="s">
        <v>1413</v>
      </c>
      <c r="B768" s="249" t="s">
        <v>1413</v>
      </c>
      <c r="C768" s="249" t="s">
        <v>1413</v>
      </c>
      <c r="D768" s="249" t="s">
        <v>1413</v>
      </c>
    </row>
    <row r="769" spans="1:4" ht="27.75" customHeight="1" x14ac:dyDescent="0.2">
      <c r="A769" s="6" t="s">
        <v>1413</v>
      </c>
      <c r="B769" s="249" t="s">
        <v>1413</v>
      </c>
      <c r="C769" s="249" t="s">
        <v>1413</v>
      </c>
      <c r="D769" s="249" t="s">
        <v>1413</v>
      </c>
    </row>
    <row r="770" spans="1:4" ht="27.75" customHeight="1" x14ac:dyDescent="0.2">
      <c r="A770" s="6" t="s">
        <v>1413</v>
      </c>
      <c r="B770" s="249" t="s">
        <v>1413</v>
      </c>
      <c r="C770" s="249" t="s">
        <v>1413</v>
      </c>
      <c r="D770" s="249" t="s">
        <v>1413</v>
      </c>
    </row>
    <row r="771" spans="1:4" ht="27.75" customHeight="1" x14ac:dyDescent="0.2">
      <c r="A771" s="6" t="s">
        <v>1413</v>
      </c>
      <c r="B771" s="249" t="s">
        <v>1413</v>
      </c>
      <c r="C771" s="249" t="s">
        <v>1413</v>
      </c>
      <c r="D771" s="249" t="s">
        <v>1413</v>
      </c>
    </row>
    <row r="772" spans="1:4" ht="27.75" customHeight="1" x14ac:dyDescent="0.2">
      <c r="A772" s="6" t="s">
        <v>1413</v>
      </c>
      <c r="B772" s="249" t="s">
        <v>1413</v>
      </c>
      <c r="C772" s="249" t="s">
        <v>1413</v>
      </c>
      <c r="D772" s="249" t="s">
        <v>1413</v>
      </c>
    </row>
    <row r="773" spans="1:4" ht="27.75" customHeight="1" x14ac:dyDescent="0.2">
      <c r="A773" s="6" t="s">
        <v>1413</v>
      </c>
      <c r="B773" s="249" t="s">
        <v>1413</v>
      </c>
      <c r="C773" s="249" t="s">
        <v>1413</v>
      </c>
      <c r="D773" s="249" t="s">
        <v>1413</v>
      </c>
    </row>
    <row r="774" spans="1:4" ht="27.75" customHeight="1" x14ac:dyDescent="0.2">
      <c r="A774" s="6" t="s">
        <v>1413</v>
      </c>
      <c r="B774" s="249" t="s">
        <v>1413</v>
      </c>
      <c r="C774" s="249" t="s">
        <v>1413</v>
      </c>
      <c r="D774" s="249" t="s">
        <v>1413</v>
      </c>
    </row>
    <row r="775" spans="1:4" ht="27.75" customHeight="1" x14ac:dyDescent="0.2">
      <c r="A775" s="6" t="s">
        <v>1413</v>
      </c>
      <c r="B775" s="249" t="s">
        <v>1413</v>
      </c>
      <c r="C775" s="249" t="s">
        <v>1413</v>
      </c>
      <c r="D775" s="249" t="s">
        <v>1413</v>
      </c>
    </row>
    <row r="776" spans="1:4" ht="27.75" customHeight="1" x14ac:dyDescent="0.2">
      <c r="A776" s="6" t="s">
        <v>1413</v>
      </c>
      <c r="B776" s="249" t="s">
        <v>1413</v>
      </c>
      <c r="C776" s="249" t="s">
        <v>1413</v>
      </c>
      <c r="D776" s="249" t="s">
        <v>1413</v>
      </c>
    </row>
    <row r="777" spans="1:4" ht="27.75" customHeight="1" x14ac:dyDescent="0.2">
      <c r="A777" s="6" t="s">
        <v>1413</v>
      </c>
      <c r="B777" s="249" t="s">
        <v>1413</v>
      </c>
      <c r="C777" s="249" t="s">
        <v>1413</v>
      </c>
      <c r="D777" s="249" t="s">
        <v>1413</v>
      </c>
    </row>
    <row r="778" spans="1:4" ht="27.75" customHeight="1" x14ac:dyDescent="0.2">
      <c r="A778" s="6" t="s">
        <v>1413</v>
      </c>
      <c r="B778" s="249" t="s">
        <v>1413</v>
      </c>
      <c r="C778" s="249" t="s">
        <v>1413</v>
      </c>
      <c r="D778" s="249" t="s">
        <v>1413</v>
      </c>
    </row>
    <row r="779" spans="1:4" ht="27.75" customHeight="1" x14ac:dyDescent="0.2">
      <c r="A779" s="6" t="s">
        <v>1413</v>
      </c>
      <c r="B779" s="249" t="s">
        <v>1413</v>
      </c>
      <c r="C779" s="249" t="s">
        <v>1413</v>
      </c>
      <c r="D779" s="249" t="s">
        <v>1413</v>
      </c>
    </row>
    <row r="780" spans="1:4" ht="27.75" customHeight="1" x14ac:dyDescent="0.2">
      <c r="A780" s="6" t="s">
        <v>1413</v>
      </c>
      <c r="B780" s="249" t="s">
        <v>1413</v>
      </c>
      <c r="C780" s="249" t="s">
        <v>1413</v>
      </c>
      <c r="D780" s="249" t="s">
        <v>1413</v>
      </c>
    </row>
    <row r="781" spans="1:4" ht="27.75" customHeight="1" x14ac:dyDescent="0.2">
      <c r="A781" s="6" t="s">
        <v>1413</v>
      </c>
      <c r="B781" s="249" t="s">
        <v>1413</v>
      </c>
      <c r="C781" s="249" t="s">
        <v>1413</v>
      </c>
      <c r="D781" s="249" t="s">
        <v>1413</v>
      </c>
    </row>
    <row r="782" spans="1:4" ht="27.75" customHeight="1" x14ac:dyDescent="0.2">
      <c r="A782" s="6" t="s">
        <v>1413</v>
      </c>
      <c r="B782" s="249" t="s">
        <v>1413</v>
      </c>
      <c r="C782" s="249" t="s">
        <v>1413</v>
      </c>
      <c r="D782" s="249" t="s">
        <v>1413</v>
      </c>
    </row>
    <row r="783" spans="1:4" ht="27.75" customHeight="1" x14ac:dyDescent="0.2">
      <c r="A783" s="6" t="s">
        <v>1413</v>
      </c>
      <c r="B783" s="249" t="s">
        <v>1413</v>
      </c>
      <c r="C783" s="249" t="s">
        <v>1413</v>
      </c>
      <c r="D783" s="249" t="s">
        <v>1413</v>
      </c>
    </row>
    <row r="784" spans="1:4" ht="27.75" customHeight="1" x14ac:dyDescent="0.2">
      <c r="A784" s="6" t="s">
        <v>1413</v>
      </c>
      <c r="B784" s="249" t="s">
        <v>1413</v>
      </c>
      <c r="C784" s="249" t="s">
        <v>1413</v>
      </c>
      <c r="D784" s="249" t="s">
        <v>1413</v>
      </c>
    </row>
    <row r="785" spans="1:4" ht="27.75" customHeight="1" x14ac:dyDescent="0.2">
      <c r="A785" s="6" t="s">
        <v>1413</v>
      </c>
      <c r="B785" s="249" t="s">
        <v>1413</v>
      </c>
      <c r="C785" s="249" t="s">
        <v>1413</v>
      </c>
      <c r="D785" s="249" t="s">
        <v>1413</v>
      </c>
    </row>
    <row r="786" spans="1:4" ht="27.75" customHeight="1" x14ac:dyDescent="0.2">
      <c r="A786" s="6" t="s">
        <v>1413</v>
      </c>
      <c r="B786" s="249" t="s">
        <v>1413</v>
      </c>
      <c r="C786" s="249" t="s">
        <v>1413</v>
      </c>
      <c r="D786" s="249" t="s">
        <v>1413</v>
      </c>
    </row>
    <row r="787" spans="1:4" ht="27.75" customHeight="1" x14ac:dyDescent="0.2">
      <c r="A787" s="6" t="s">
        <v>1413</v>
      </c>
      <c r="B787" s="249" t="s">
        <v>1413</v>
      </c>
      <c r="C787" s="249" t="s">
        <v>1413</v>
      </c>
      <c r="D787" s="249" t="s">
        <v>1413</v>
      </c>
    </row>
    <row r="788" spans="1:4" ht="27.75" customHeight="1" x14ac:dyDescent="0.2">
      <c r="A788" s="6" t="s">
        <v>1413</v>
      </c>
      <c r="B788" s="249" t="s">
        <v>1413</v>
      </c>
      <c r="C788" s="249" t="s">
        <v>1413</v>
      </c>
      <c r="D788" s="249" t="s">
        <v>1413</v>
      </c>
    </row>
    <row r="789" spans="1:4" ht="27.75" customHeight="1" x14ac:dyDescent="0.2">
      <c r="A789" s="6" t="s">
        <v>1413</v>
      </c>
      <c r="B789" s="249" t="s">
        <v>1413</v>
      </c>
      <c r="C789" s="249" t="s">
        <v>1413</v>
      </c>
      <c r="D789" s="249" t="s">
        <v>1413</v>
      </c>
    </row>
    <row r="790" spans="1:4" ht="27.75" customHeight="1" x14ac:dyDescent="0.2">
      <c r="A790" s="6" t="s">
        <v>1413</v>
      </c>
      <c r="B790" s="249" t="s">
        <v>1413</v>
      </c>
      <c r="C790" s="249" t="s">
        <v>1413</v>
      </c>
      <c r="D790" s="249" t="s">
        <v>1413</v>
      </c>
    </row>
    <row r="791" spans="1:4" ht="27.75" customHeight="1" x14ac:dyDescent="0.2">
      <c r="A791" s="6" t="s">
        <v>1413</v>
      </c>
      <c r="B791" s="249" t="s">
        <v>1413</v>
      </c>
      <c r="C791" s="249" t="s">
        <v>1413</v>
      </c>
      <c r="D791" s="249" t="s">
        <v>1413</v>
      </c>
    </row>
    <row r="792" spans="1:4" ht="27.75" customHeight="1" x14ac:dyDescent="0.2">
      <c r="A792" s="6" t="s">
        <v>1413</v>
      </c>
      <c r="B792" s="249" t="s">
        <v>1413</v>
      </c>
      <c r="C792" s="249" t="s">
        <v>1413</v>
      </c>
      <c r="D792" s="249" t="s">
        <v>1413</v>
      </c>
    </row>
    <row r="793" spans="1:4" ht="27.75" customHeight="1" x14ac:dyDescent="0.2">
      <c r="A793" s="6" t="s">
        <v>1413</v>
      </c>
      <c r="B793" s="249" t="s">
        <v>1413</v>
      </c>
      <c r="C793" s="249" t="s">
        <v>1413</v>
      </c>
      <c r="D793" s="249" t="s">
        <v>1413</v>
      </c>
    </row>
    <row r="794" spans="1:4" ht="27.75" customHeight="1" x14ac:dyDescent="0.2">
      <c r="A794" s="6" t="s">
        <v>1413</v>
      </c>
      <c r="B794" s="249" t="s">
        <v>1413</v>
      </c>
      <c r="C794" s="249" t="s">
        <v>1413</v>
      </c>
      <c r="D794" s="249" t="s">
        <v>1413</v>
      </c>
    </row>
    <row r="795" spans="1:4" ht="27.75" customHeight="1" x14ac:dyDescent="0.2">
      <c r="A795" s="6" t="s">
        <v>1413</v>
      </c>
      <c r="B795" s="249" t="s">
        <v>1413</v>
      </c>
      <c r="C795" s="249" t="s">
        <v>1413</v>
      </c>
      <c r="D795" s="249" t="s">
        <v>1413</v>
      </c>
    </row>
    <row r="796" spans="1:4" ht="27.75" customHeight="1" x14ac:dyDescent="0.2">
      <c r="A796" s="6" t="s">
        <v>1413</v>
      </c>
      <c r="B796" s="249" t="s">
        <v>1413</v>
      </c>
      <c r="C796" s="249" t="s">
        <v>1413</v>
      </c>
      <c r="D796" s="249" t="s">
        <v>1413</v>
      </c>
    </row>
    <row r="797" spans="1:4" ht="27.75" customHeight="1" x14ac:dyDescent="0.2">
      <c r="A797" s="6" t="s">
        <v>1413</v>
      </c>
      <c r="B797" s="249" t="s">
        <v>1413</v>
      </c>
      <c r="C797" s="249" t="s">
        <v>1413</v>
      </c>
      <c r="D797" s="249" t="s">
        <v>1413</v>
      </c>
    </row>
    <row r="798" spans="1:4" ht="27.75" customHeight="1" x14ac:dyDescent="0.2">
      <c r="A798" s="6" t="s">
        <v>1413</v>
      </c>
      <c r="B798" s="249" t="s">
        <v>1413</v>
      </c>
      <c r="C798" s="249" t="s">
        <v>1413</v>
      </c>
      <c r="D798" s="249" t="s">
        <v>1413</v>
      </c>
    </row>
    <row r="799" spans="1:4" ht="27.75" customHeight="1" x14ac:dyDescent="0.2">
      <c r="A799" s="6" t="s">
        <v>1413</v>
      </c>
      <c r="B799" s="249" t="s">
        <v>1413</v>
      </c>
      <c r="C799" s="249" t="s">
        <v>1413</v>
      </c>
      <c r="D799" s="249" t="s">
        <v>1413</v>
      </c>
    </row>
    <row r="800" spans="1:4" ht="27.75" customHeight="1" x14ac:dyDescent="0.2">
      <c r="A800" s="6" t="s">
        <v>1413</v>
      </c>
      <c r="B800" s="249" t="s">
        <v>1413</v>
      </c>
      <c r="C800" s="249" t="s">
        <v>1413</v>
      </c>
      <c r="D800" s="249" t="s">
        <v>1413</v>
      </c>
    </row>
    <row r="801" spans="1:4" ht="27.75" customHeight="1" x14ac:dyDescent="0.2">
      <c r="A801" s="6" t="s">
        <v>1413</v>
      </c>
      <c r="B801" s="249" t="s">
        <v>1413</v>
      </c>
      <c r="C801" s="249" t="s">
        <v>1413</v>
      </c>
      <c r="D801" s="249" t="s">
        <v>1413</v>
      </c>
    </row>
    <row r="802" spans="1:4" ht="27.75" customHeight="1" x14ac:dyDescent="0.2">
      <c r="A802" s="6" t="s">
        <v>1413</v>
      </c>
      <c r="B802" s="249" t="s">
        <v>1413</v>
      </c>
      <c r="C802" s="249" t="s">
        <v>1413</v>
      </c>
      <c r="D802" s="249" t="s">
        <v>1413</v>
      </c>
    </row>
    <row r="803" spans="1:4" ht="27.75" customHeight="1" x14ac:dyDescent="0.2">
      <c r="A803" s="6" t="s">
        <v>1413</v>
      </c>
      <c r="B803" s="249" t="s">
        <v>1413</v>
      </c>
      <c r="C803" s="249" t="s">
        <v>1413</v>
      </c>
      <c r="D803" s="249" t="s">
        <v>1413</v>
      </c>
    </row>
    <row r="804" spans="1:4" ht="27.75" customHeight="1" x14ac:dyDescent="0.2">
      <c r="A804" s="6" t="s">
        <v>1413</v>
      </c>
      <c r="B804" s="249" t="s">
        <v>1413</v>
      </c>
      <c r="C804" s="249" t="s">
        <v>1413</v>
      </c>
      <c r="D804" s="249" t="s">
        <v>1413</v>
      </c>
    </row>
    <row r="805" spans="1:4" ht="27.75" customHeight="1" x14ac:dyDescent="0.2">
      <c r="A805" s="6" t="s">
        <v>1413</v>
      </c>
      <c r="B805" s="249" t="s">
        <v>1413</v>
      </c>
      <c r="C805" s="249" t="s">
        <v>1413</v>
      </c>
      <c r="D805" s="249" t="s">
        <v>1413</v>
      </c>
    </row>
    <row r="806" spans="1:4" ht="27.75" customHeight="1" x14ac:dyDescent="0.2">
      <c r="A806" s="6" t="s">
        <v>1413</v>
      </c>
      <c r="B806" s="249" t="s">
        <v>1413</v>
      </c>
      <c r="C806" s="249" t="s">
        <v>1413</v>
      </c>
      <c r="D806" s="249" t="s">
        <v>1413</v>
      </c>
    </row>
    <row r="807" spans="1:4" ht="27.75" customHeight="1" x14ac:dyDescent="0.2">
      <c r="A807" s="6" t="s">
        <v>1413</v>
      </c>
      <c r="B807" s="249" t="s">
        <v>1413</v>
      </c>
      <c r="C807" s="249" t="s">
        <v>1413</v>
      </c>
      <c r="D807" s="249" t="s">
        <v>1413</v>
      </c>
    </row>
    <row r="808" spans="1:4" ht="27.75" customHeight="1" x14ac:dyDescent="0.2">
      <c r="A808" s="6" t="s">
        <v>1413</v>
      </c>
      <c r="B808" s="249" t="s">
        <v>1413</v>
      </c>
      <c r="C808" s="249" t="s">
        <v>1413</v>
      </c>
      <c r="D808" s="249" t="s">
        <v>1413</v>
      </c>
    </row>
    <row r="809" spans="1:4" ht="27.75" customHeight="1" x14ac:dyDescent="0.2">
      <c r="A809" s="6" t="s">
        <v>1413</v>
      </c>
      <c r="B809" s="249" t="s">
        <v>1413</v>
      </c>
      <c r="C809" s="249" t="s">
        <v>1413</v>
      </c>
      <c r="D809" s="249" t="s">
        <v>1413</v>
      </c>
    </row>
    <row r="810" spans="1:4" ht="27.75" customHeight="1" x14ac:dyDescent="0.2">
      <c r="A810" s="6" t="s">
        <v>1413</v>
      </c>
      <c r="B810" s="249" t="s">
        <v>1413</v>
      </c>
      <c r="C810" s="249" t="s">
        <v>1413</v>
      </c>
      <c r="D810" s="249" t="s">
        <v>1413</v>
      </c>
    </row>
    <row r="811" spans="1:4" ht="27.75" customHeight="1" x14ac:dyDescent="0.2">
      <c r="A811" s="6" t="s">
        <v>1413</v>
      </c>
      <c r="B811" s="249" t="s">
        <v>1413</v>
      </c>
      <c r="C811" s="249" t="s">
        <v>1413</v>
      </c>
      <c r="D811" s="249" t="s">
        <v>1413</v>
      </c>
    </row>
    <row r="812" spans="1:4" ht="27.75" customHeight="1" x14ac:dyDescent="0.2">
      <c r="A812" s="6" t="s">
        <v>1413</v>
      </c>
      <c r="B812" s="249" t="s">
        <v>1413</v>
      </c>
      <c r="C812" s="249" t="s">
        <v>1413</v>
      </c>
      <c r="D812" s="249" t="s">
        <v>1413</v>
      </c>
    </row>
    <row r="813" spans="1:4" ht="27.75" customHeight="1" x14ac:dyDescent="0.2">
      <c r="A813" s="6" t="s">
        <v>1413</v>
      </c>
      <c r="B813" s="249" t="s">
        <v>1413</v>
      </c>
      <c r="C813" s="249" t="s">
        <v>1413</v>
      </c>
      <c r="D813" s="249" t="s">
        <v>1413</v>
      </c>
    </row>
    <row r="814" spans="1:4" ht="27.75" customHeight="1" x14ac:dyDescent="0.2">
      <c r="A814" s="6" t="s">
        <v>1413</v>
      </c>
      <c r="B814" s="249" t="s">
        <v>1413</v>
      </c>
      <c r="C814" s="249" t="s">
        <v>1413</v>
      </c>
      <c r="D814" s="249" t="s">
        <v>1413</v>
      </c>
    </row>
    <row r="815" spans="1:4" ht="27.75" customHeight="1" x14ac:dyDescent="0.2">
      <c r="A815" s="6" t="s">
        <v>1413</v>
      </c>
      <c r="B815" s="249" t="s">
        <v>1413</v>
      </c>
      <c r="C815" s="249" t="s">
        <v>1413</v>
      </c>
      <c r="D815" s="249" t="s">
        <v>1413</v>
      </c>
    </row>
    <row r="816" spans="1:4" ht="27.75" customHeight="1" x14ac:dyDescent="0.2">
      <c r="A816" s="6" t="s">
        <v>1413</v>
      </c>
      <c r="B816" s="249" t="s">
        <v>1413</v>
      </c>
      <c r="C816" s="249" t="s">
        <v>1413</v>
      </c>
      <c r="D816" s="249" t="s">
        <v>1413</v>
      </c>
    </row>
    <row r="817" spans="1:4" ht="27.75" customHeight="1" x14ac:dyDescent="0.2">
      <c r="A817" s="6" t="s">
        <v>1413</v>
      </c>
      <c r="B817" s="249" t="s">
        <v>1413</v>
      </c>
      <c r="C817" s="249" t="s">
        <v>1413</v>
      </c>
      <c r="D817" s="249" t="s">
        <v>1413</v>
      </c>
    </row>
    <row r="818" spans="1:4" ht="27.75" customHeight="1" x14ac:dyDescent="0.2">
      <c r="A818" s="6" t="s">
        <v>1413</v>
      </c>
      <c r="B818" s="249" t="s">
        <v>1413</v>
      </c>
      <c r="C818" s="249" t="s">
        <v>1413</v>
      </c>
      <c r="D818" s="249" t="s">
        <v>1413</v>
      </c>
    </row>
    <row r="819" spans="1:4" ht="27.75" customHeight="1" x14ac:dyDescent="0.2">
      <c r="A819" s="6" t="s">
        <v>1413</v>
      </c>
      <c r="B819" s="249" t="s">
        <v>1413</v>
      </c>
      <c r="C819" s="249" t="s">
        <v>1413</v>
      </c>
      <c r="D819" s="249" t="s">
        <v>1413</v>
      </c>
    </row>
    <row r="820" spans="1:4" ht="27.75" customHeight="1" x14ac:dyDescent="0.2">
      <c r="A820" s="6" t="s">
        <v>1413</v>
      </c>
      <c r="B820" s="249" t="s">
        <v>1413</v>
      </c>
      <c r="C820" s="249" t="s">
        <v>1413</v>
      </c>
      <c r="D820" s="249" t="s">
        <v>1413</v>
      </c>
    </row>
    <row r="821" spans="1:4" ht="27.75" customHeight="1" x14ac:dyDescent="0.2">
      <c r="A821" s="6" t="s">
        <v>1413</v>
      </c>
      <c r="B821" s="249" t="s">
        <v>1413</v>
      </c>
      <c r="C821" s="249" t="s">
        <v>1413</v>
      </c>
      <c r="D821" s="249" t="s">
        <v>1413</v>
      </c>
    </row>
    <row r="822" spans="1:4" ht="27.75" customHeight="1" x14ac:dyDescent="0.2">
      <c r="A822" s="6" t="s">
        <v>1413</v>
      </c>
      <c r="B822" s="249" t="s">
        <v>1413</v>
      </c>
      <c r="C822" s="249" t="s">
        <v>1413</v>
      </c>
      <c r="D822" s="249" t="s">
        <v>1413</v>
      </c>
    </row>
    <row r="823" spans="1:4" ht="27.75" customHeight="1" x14ac:dyDescent="0.2">
      <c r="A823" s="6" t="s">
        <v>1413</v>
      </c>
      <c r="B823" s="249" t="s">
        <v>1413</v>
      </c>
      <c r="C823" s="249" t="s">
        <v>1413</v>
      </c>
      <c r="D823" s="249" t="s">
        <v>1413</v>
      </c>
    </row>
    <row r="824" spans="1:4" ht="27.75" customHeight="1" x14ac:dyDescent="0.2">
      <c r="A824" s="6" t="s">
        <v>1413</v>
      </c>
      <c r="B824" s="249" t="s">
        <v>1413</v>
      </c>
      <c r="C824" s="249" t="s">
        <v>1413</v>
      </c>
      <c r="D824" s="249" t="s">
        <v>1413</v>
      </c>
    </row>
    <row r="825" spans="1:4" ht="27.75" customHeight="1" x14ac:dyDescent="0.2">
      <c r="A825" s="6" t="s">
        <v>1413</v>
      </c>
      <c r="B825" s="249" t="s">
        <v>1413</v>
      </c>
      <c r="C825" s="249" t="s">
        <v>1413</v>
      </c>
      <c r="D825" s="249" t="s">
        <v>1413</v>
      </c>
    </row>
    <row r="826" spans="1:4" ht="27.75" customHeight="1" x14ac:dyDescent="0.2">
      <c r="A826" s="6" t="s">
        <v>1413</v>
      </c>
      <c r="B826" s="249" t="s">
        <v>1413</v>
      </c>
      <c r="C826" s="249" t="s">
        <v>1413</v>
      </c>
      <c r="D826" s="249" t="s">
        <v>1413</v>
      </c>
    </row>
    <row r="827" spans="1:4" ht="27.75" customHeight="1" x14ac:dyDescent="0.2">
      <c r="A827" s="6" t="s">
        <v>1413</v>
      </c>
      <c r="B827" s="249" t="s">
        <v>1413</v>
      </c>
      <c r="C827" s="249" t="s">
        <v>1413</v>
      </c>
      <c r="D827" s="249" t="s">
        <v>1413</v>
      </c>
    </row>
    <row r="828" spans="1:4" ht="27.75" customHeight="1" x14ac:dyDescent="0.2">
      <c r="A828" s="6" t="s">
        <v>1413</v>
      </c>
      <c r="B828" s="249" t="s">
        <v>1413</v>
      </c>
      <c r="C828" s="249" t="s">
        <v>1413</v>
      </c>
      <c r="D828" s="249" t="s">
        <v>1413</v>
      </c>
    </row>
    <row r="829" spans="1:4" ht="27.75" customHeight="1" x14ac:dyDescent="0.2">
      <c r="A829" s="6" t="s">
        <v>1413</v>
      </c>
      <c r="B829" s="249" t="s">
        <v>1413</v>
      </c>
      <c r="C829" s="249" t="s">
        <v>1413</v>
      </c>
      <c r="D829" s="249" t="s">
        <v>1413</v>
      </c>
    </row>
    <row r="830" spans="1:4" ht="27.75" customHeight="1" x14ac:dyDescent="0.2">
      <c r="A830" s="6" t="s">
        <v>1413</v>
      </c>
      <c r="B830" s="249" t="s">
        <v>1413</v>
      </c>
      <c r="C830" s="249" t="s">
        <v>1413</v>
      </c>
      <c r="D830" s="249" t="s">
        <v>1413</v>
      </c>
    </row>
    <row r="831" spans="1:4" ht="27.75" customHeight="1" x14ac:dyDescent="0.2">
      <c r="A831" s="6" t="s">
        <v>1413</v>
      </c>
      <c r="B831" s="249" t="s">
        <v>1413</v>
      </c>
      <c r="C831" s="249" t="s">
        <v>1413</v>
      </c>
      <c r="D831" s="249" t="s">
        <v>1413</v>
      </c>
    </row>
    <row r="832" spans="1:4" ht="27.75" customHeight="1" x14ac:dyDescent="0.2">
      <c r="A832" s="6" t="s">
        <v>1413</v>
      </c>
      <c r="B832" s="249" t="s">
        <v>1413</v>
      </c>
      <c r="C832" s="249" t="s">
        <v>1413</v>
      </c>
      <c r="D832" s="249" t="s">
        <v>1413</v>
      </c>
    </row>
    <row r="833" spans="1:4" ht="27.75" customHeight="1" x14ac:dyDescent="0.2">
      <c r="A833" s="6" t="s">
        <v>1413</v>
      </c>
      <c r="B833" s="249" t="s">
        <v>1413</v>
      </c>
      <c r="C833" s="249" t="s">
        <v>1413</v>
      </c>
      <c r="D833" s="249" t="s">
        <v>1413</v>
      </c>
    </row>
    <row r="834" spans="1:4" ht="27.75" customHeight="1" x14ac:dyDescent="0.2">
      <c r="A834" s="6" t="s">
        <v>1413</v>
      </c>
      <c r="B834" s="249" t="s">
        <v>1413</v>
      </c>
      <c r="C834" s="249" t="s">
        <v>1413</v>
      </c>
      <c r="D834" s="249" t="s">
        <v>1413</v>
      </c>
    </row>
    <row r="835" spans="1:4" ht="27.75" customHeight="1" x14ac:dyDescent="0.2">
      <c r="A835" s="6" t="s">
        <v>1413</v>
      </c>
      <c r="B835" s="249" t="s">
        <v>1413</v>
      </c>
      <c r="C835" s="249" t="s">
        <v>1413</v>
      </c>
      <c r="D835" s="249" t="s">
        <v>1413</v>
      </c>
    </row>
    <row r="836" spans="1:4" ht="27.75" customHeight="1" x14ac:dyDescent="0.2">
      <c r="A836" s="6" t="s">
        <v>1413</v>
      </c>
      <c r="B836" s="249" t="s">
        <v>1413</v>
      </c>
      <c r="C836" s="249" t="s">
        <v>1413</v>
      </c>
      <c r="D836" s="249" t="s">
        <v>1413</v>
      </c>
    </row>
    <row r="837" spans="1:4" ht="27.75" customHeight="1" x14ac:dyDescent="0.2">
      <c r="A837" s="6" t="s">
        <v>1413</v>
      </c>
      <c r="B837" s="249" t="s">
        <v>1413</v>
      </c>
      <c r="C837" s="249" t="s">
        <v>1413</v>
      </c>
      <c r="D837" s="249" t="s">
        <v>1413</v>
      </c>
    </row>
    <row r="838" spans="1:4" ht="27.75" customHeight="1" x14ac:dyDescent="0.2">
      <c r="A838" s="6" t="s">
        <v>1413</v>
      </c>
      <c r="B838" s="249" t="s">
        <v>1413</v>
      </c>
      <c r="C838" s="249" t="s">
        <v>1413</v>
      </c>
      <c r="D838" s="249" t="s">
        <v>1413</v>
      </c>
    </row>
    <row r="839" spans="1:4" ht="27.75" customHeight="1" x14ac:dyDescent="0.2">
      <c r="A839" s="6" t="s">
        <v>1413</v>
      </c>
      <c r="B839" s="249" t="s">
        <v>1413</v>
      </c>
      <c r="C839" s="249" t="s">
        <v>1413</v>
      </c>
      <c r="D839" s="249" t="s">
        <v>1413</v>
      </c>
    </row>
    <row r="840" spans="1:4" ht="27.75" customHeight="1" x14ac:dyDescent="0.2">
      <c r="A840" s="6" t="s">
        <v>1413</v>
      </c>
      <c r="B840" s="249" t="s">
        <v>1413</v>
      </c>
      <c r="C840" s="249" t="s">
        <v>1413</v>
      </c>
      <c r="D840" s="249" t="s">
        <v>1413</v>
      </c>
    </row>
    <row r="841" spans="1:4" ht="27.75" customHeight="1" x14ac:dyDescent="0.2">
      <c r="A841" s="6" t="s">
        <v>1413</v>
      </c>
      <c r="B841" s="249" t="s">
        <v>1413</v>
      </c>
      <c r="C841" s="249" t="s">
        <v>1413</v>
      </c>
      <c r="D841" s="249" t="s">
        <v>1413</v>
      </c>
    </row>
    <row r="842" spans="1:4" ht="27.75" customHeight="1" x14ac:dyDescent="0.2">
      <c r="A842" s="6" t="s">
        <v>1413</v>
      </c>
      <c r="B842" s="249" t="s">
        <v>1413</v>
      </c>
      <c r="C842" s="249" t="s">
        <v>1413</v>
      </c>
      <c r="D842" s="249" t="s">
        <v>1413</v>
      </c>
    </row>
    <row r="843" spans="1:4" ht="27.75" customHeight="1" x14ac:dyDescent="0.2">
      <c r="A843" s="6" t="s">
        <v>1413</v>
      </c>
      <c r="B843" s="249" t="s">
        <v>1413</v>
      </c>
      <c r="C843" s="249" t="s">
        <v>1413</v>
      </c>
      <c r="D843" s="249" t="s">
        <v>1413</v>
      </c>
    </row>
    <row r="844" spans="1:4" ht="27.75" customHeight="1" x14ac:dyDescent="0.2">
      <c r="A844" s="6" t="s">
        <v>1413</v>
      </c>
      <c r="B844" s="249" t="s">
        <v>1413</v>
      </c>
      <c r="C844" s="249" t="s">
        <v>1413</v>
      </c>
      <c r="D844" s="249" t="s">
        <v>1413</v>
      </c>
    </row>
    <row r="845" spans="1:4" ht="27.75" customHeight="1" x14ac:dyDescent="0.2">
      <c r="A845" s="6" t="s">
        <v>1413</v>
      </c>
      <c r="B845" s="249" t="s">
        <v>1413</v>
      </c>
      <c r="C845" s="249" t="s">
        <v>1413</v>
      </c>
      <c r="D845" s="249" t="s">
        <v>1413</v>
      </c>
    </row>
    <row r="846" spans="1:4" ht="27.75" customHeight="1" x14ac:dyDescent="0.2">
      <c r="A846" s="6" t="s">
        <v>1413</v>
      </c>
      <c r="B846" s="249" t="s">
        <v>1413</v>
      </c>
      <c r="C846" s="249" t="s">
        <v>1413</v>
      </c>
      <c r="D846" s="249" t="s">
        <v>1413</v>
      </c>
    </row>
    <row r="847" spans="1:4" ht="27.75" customHeight="1" x14ac:dyDescent="0.2">
      <c r="A847" s="6" t="s">
        <v>1413</v>
      </c>
      <c r="B847" s="249" t="s">
        <v>1413</v>
      </c>
      <c r="C847" s="249" t="s">
        <v>1413</v>
      </c>
      <c r="D847" s="249" t="s">
        <v>1413</v>
      </c>
    </row>
    <row r="848" spans="1:4" ht="27.75" customHeight="1" x14ac:dyDescent="0.2">
      <c r="A848" s="6" t="s">
        <v>1413</v>
      </c>
      <c r="B848" s="249" t="s">
        <v>1413</v>
      </c>
      <c r="C848" s="249" t="s">
        <v>1413</v>
      </c>
      <c r="D848" s="249" t="s">
        <v>1413</v>
      </c>
    </row>
    <row r="849" spans="1:4" ht="27.75" customHeight="1" x14ac:dyDescent="0.2">
      <c r="A849" s="6" t="s">
        <v>1413</v>
      </c>
      <c r="B849" s="249" t="s">
        <v>1413</v>
      </c>
      <c r="C849" s="249" t="s">
        <v>1413</v>
      </c>
      <c r="D849" s="249" t="s">
        <v>1413</v>
      </c>
    </row>
    <row r="850" spans="1:4" ht="27.75" customHeight="1" x14ac:dyDescent="0.2">
      <c r="A850" s="6" t="s">
        <v>1413</v>
      </c>
      <c r="B850" s="249" t="s">
        <v>1413</v>
      </c>
      <c r="C850" s="249" t="s">
        <v>1413</v>
      </c>
      <c r="D850" s="249" t="s">
        <v>1413</v>
      </c>
    </row>
    <row r="851" spans="1:4" ht="27.75" customHeight="1" x14ac:dyDescent="0.2">
      <c r="A851" s="6" t="s">
        <v>1413</v>
      </c>
      <c r="B851" s="249" t="s">
        <v>1413</v>
      </c>
      <c r="C851" s="249" t="s">
        <v>1413</v>
      </c>
      <c r="D851" s="249" t="s">
        <v>1413</v>
      </c>
    </row>
    <row r="852" spans="1:4" ht="27.75" customHeight="1" x14ac:dyDescent="0.2">
      <c r="A852" s="6" t="s">
        <v>1413</v>
      </c>
      <c r="B852" s="249" t="s">
        <v>1413</v>
      </c>
      <c r="C852" s="249" t="s">
        <v>1413</v>
      </c>
      <c r="D852" s="249" t="s">
        <v>1413</v>
      </c>
    </row>
    <row r="853" spans="1:4" ht="27.75" customHeight="1" x14ac:dyDescent="0.2">
      <c r="A853" s="6" t="s">
        <v>1413</v>
      </c>
      <c r="B853" s="249" t="s">
        <v>1413</v>
      </c>
      <c r="C853" s="249" t="s">
        <v>1413</v>
      </c>
      <c r="D853" s="249" t="s">
        <v>1413</v>
      </c>
    </row>
    <row r="854" spans="1:4" ht="27.75" customHeight="1" x14ac:dyDescent="0.2">
      <c r="A854" s="6" t="s">
        <v>1413</v>
      </c>
      <c r="B854" s="249" t="s">
        <v>1413</v>
      </c>
      <c r="C854" s="249" t="s">
        <v>1413</v>
      </c>
      <c r="D854" s="249" t="s">
        <v>1413</v>
      </c>
    </row>
    <row r="855" spans="1:4" ht="27.75" customHeight="1" x14ac:dyDescent="0.2">
      <c r="A855" s="6" t="s">
        <v>1413</v>
      </c>
      <c r="B855" s="249" t="s">
        <v>1413</v>
      </c>
      <c r="C855" s="249" t="s">
        <v>1413</v>
      </c>
      <c r="D855" s="249" t="s">
        <v>1413</v>
      </c>
    </row>
    <row r="856" spans="1:4" ht="27.75" customHeight="1" x14ac:dyDescent="0.2">
      <c r="A856" s="6" t="s">
        <v>1413</v>
      </c>
      <c r="B856" s="249" t="s">
        <v>1413</v>
      </c>
      <c r="C856" s="249" t="s">
        <v>1413</v>
      </c>
      <c r="D856" s="249" t="s">
        <v>1413</v>
      </c>
    </row>
    <row r="857" spans="1:4" ht="27.75" customHeight="1" x14ac:dyDescent="0.2">
      <c r="A857" s="6" t="s">
        <v>1413</v>
      </c>
      <c r="B857" s="249" t="s">
        <v>1413</v>
      </c>
      <c r="C857" s="249" t="s">
        <v>1413</v>
      </c>
      <c r="D857" s="249" t="s">
        <v>1413</v>
      </c>
    </row>
    <row r="858" spans="1:4" ht="27.75" customHeight="1" x14ac:dyDescent="0.2">
      <c r="A858" s="6" t="s">
        <v>1413</v>
      </c>
      <c r="B858" s="249" t="s">
        <v>1413</v>
      </c>
      <c r="C858" s="249" t="s">
        <v>1413</v>
      </c>
      <c r="D858" s="249" t="s">
        <v>1413</v>
      </c>
    </row>
    <row r="859" spans="1:4" ht="27.75" customHeight="1" x14ac:dyDescent="0.2">
      <c r="A859" s="6" t="s">
        <v>1413</v>
      </c>
      <c r="B859" s="249" t="s">
        <v>1413</v>
      </c>
      <c r="C859" s="249" t="s">
        <v>1413</v>
      </c>
      <c r="D859" s="249" t="s">
        <v>1413</v>
      </c>
    </row>
    <row r="860" spans="1:4" ht="27.75" customHeight="1" x14ac:dyDescent="0.2">
      <c r="A860" s="6" t="s">
        <v>1413</v>
      </c>
      <c r="B860" s="249" t="s">
        <v>1413</v>
      </c>
      <c r="C860" s="249" t="s">
        <v>1413</v>
      </c>
      <c r="D860" s="249" t="s">
        <v>1413</v>
      </c>
    </row>
    <row r="861" spans="1:4" ht="27.75" customHeight="1" x14ac:dyDescent="0.2">
      <c r="A861" s="6" t="s">
        <v>1413</v>
      </c>
      <c r="B861" s="249" t="s">
        <v>1413</v>
      </c>
      <c r="C861" s="249" t="s">
        <v>1413</v>
      </c>
      <c r="D861" s="249" t="s">
        <v>1413</v>
      </c>
    </row>
    <row r="862" spans="1:4" ht="27.75" customHeight="1" x14ac:dyDescent="0.2">
      <c r="A862" s="6" t="s">
        <v>1413</v>
      </c>
      <c r="B862" s="249" t="s">
        <v>1413</v>
      </c>
      <c r="C862" s="249" t="s">
        <v>1413</v>
      </c>
      <c r="D862" s="249" t="s">
        <v>1413</v>
      </c>
    </row>
    <row r="863" spans="1:4" ht="27.75" customHeight="1" x14ac:dyDescent="0.2">
      <c r="A863" s="6" t="s">
        <v>1413</v>
      </c>
      <c r="B863" s="249" t="s">
        <v>1413</v>
      </c>
      <c r="C863" s="249" t="s">
        <v>1413</v>
      </c>
      <c r="D863" s="249" t="s">
        <v>1413</v>
      </c>
    </row>
    <row r="864" spans="1:4" ht="27.75" customHeight="1" x14ac:dyDescent="0.2">
      <c r="A864" s="6" t="s">
        <v>1413</v>
      </c>
      <c r="B864" s="249" t="s">
        <v>1413</v>
      </c>
      <c r="C864" s="249" t="s">
        <v>1413</v>
      </c>
      <c r="D864" s="249" t="s">
        <v>1413</v>
      </c>
    </row>
    <row r="865" spans="1:4" ht="27.75" customHeight="1" x14ac:dyDescent="0.2">
      <c r="A865" s="6" t="s">
        <v>1413</v>
      </c>
      <c r="B865" s="249" t="s">
        <v>1413</v>
      </c>
      <c r="C865" s="249" t="s">
        <v>1413</v>
      </c>
      <c r="D865" s="249" t="s">
        <v>1413</v>
      </c>
    </row>
    <row r="866" spans="1:4" ht="27.75" customHeight="1" x14ac:dyDescent="0.2">
      <c r="A866" s="6" t="s">
        <v>1413</v>
      </c>
      <c r="B866" s="249" t="s">
        <v>1413</v>
      </c>
      <c r="C866" s="249" t="s">
        <v>1413</v>
      </c>
      <c r="D866" s="249" t="s">
        <v>1413</v>
      </c>
    </row>
    <row r="867" spans="1:4" ht="27.75" customHeight="1" x14ac:dyDescent="0.2">
      <c r="A867" s="6" t="s">
        <v>1413</v>
      </c>
      <c r="B867" s="249" t="s">
        <v>1413</v>
      </c>
      <c r="C867" s="249" t="s">
        <v>1413</v>
      </c>
      <c r="D867" s="249" t="s">
        <v>1413</v>
      </c>
    </row>
    <row r="868" spans="1:4" ht="27.75" customHeight="1" x14ac:dyDescent="0.2">
      <c r="A868" s="6" t="s">
        <v>1413</v>
      </c>
      <c r="B868" s="249" t="s">
        <v>1413</v>
      </c>
      <c r="C868" s="249" t="s">
        <v>1413</v>
      </c>
      <c r="D868" s="249" t="s">
        <v>1413</v>
      </c>
    </row>
    <row r="869" spans="1:4" ht="27.75" customHeight="1" x14ac:dyDescent="0.2">
      <c r="A869" s="6" t="s">
        <v>1413</v>
      </c>
      <c r="B869" s="249" t="s">
        <v>1413</v>
      </c>
      <c r="C869" s="249" t="s">
        <v>1413</v>
      </c>
      <c r="D869" s="249" t="s">
        <v>1413</v>
      </c>
    </row>
    <row r="870" spans="1:4" ht="27.75" customHeight="1" x14ac:dyDescent="0.2">
      <c r="A870" s="6" t="s">
        <v>1413</v>
      </c>
      <c r="B870" s="249" t="s">
        <v>1413</v>
      </c>
      <c r="C870" s="249" t="s">
        <v>1413</v>
      </c>
      <c r="D870" s="249" t="s">
        <v>1413</v>
      </c>
    </row>
    <row r="871" spans="1:4" ht="27.75" customHeight="1" x14ac:dyDescent="0.2">
      <c r="A871" s="6" t="s">
        <v>1413</v>
      </c>
      <c r="B871" s="249" t="s">
        <v>1413</v>
      </c>
      <c r="C871" s="249" t="s">
        <v>1413</v>
      </c>
      <c r="D871" s="249" t="s">
        <v>1413</v>
      </c>
    </row>
    <row r="872" spans="1:4" ht="27.75" customHeight="1" x14ac:dyDescent="0.2">
      <c r="A872" s="6" t="s">
        <v>1413</v>
      </c>
      <c r="B872" s="249" t="s">
        <v>1413</v>
      </c>
      <c r="C872" s="249" t="s">
        <v>1413</v>
      </c>
      <c r="D872" s="249" t="s">
        <v>1413</v>
      </c>
    </row>
    <row r="873" spans="1:4" ht="27.75" customHeight="1" x14ac:dyDescent="0.2">
      <c r="A873" s="6" t="s">
        <v>1413</v>
      </c>
      <c r="B873" s="249" t="s">
        <v>1413</v>
      </c>
      <c r="C873" s="249" t="s">
        <v>1413</v>
      </c>
      <c r="D873" s="249" t="s">
        <v>1413</v>
      </c>
    </row>
    <row r="874" spans="1:4" ht="27.75" customHeight="1" x14ac:dyDescent="0.2">
      <c r="A874" s="6" t="s">
        <v>1413</v>
      </c>
      <c r="B874" s="249" t="s">
        <v>1413</v>
      </c>
      <c r="C874" s="249" t="s">
        <v>1413</v>
      </c>
      <c r="D874" s="249" t="s">
        <v>1413</v>
      </c>
    </row>
    <row r="875" spans="1:4" ht="27.75" customHeight="1" x14ac:dyDescent="0.2">
      <c r="A875" s="6" t="s">
        <v>1413</v>
      </c>
      <c r="B875" s="249" t="s">
        <v>1413</v>
      </c>
      <c r="C875" s="249" t="s">
        <v>1413</v>
      </c>
      <c r="D875" s="249" t="s">
        <v>1413</v>
      </c>
    </row>
    <row r="876" spans="1:4" ht="27.75" customHeight="1" x14ac:dyDescent="0.2">
      <c r="A876" s="6" t="s">
        <v>1413</v>
      </c>
      <c r="B876" s="249" t="s">
        <v>1413</v>
      </c>
      <c r="C876" s="249" t="s">
        <v>1413</v>
      </c>
      <c r="D876" s="249" t="s">
        <v>1413</v>
      </c>
    </row>
    <row r="877" spans="1:4" ht="27.75" customHeight="1" x14ac:dyDescent="0.2">
      <c r="A877" s="6" t="s">
        <v>1413</v>
      </c>
      <c r="B877" s="249" t="s">
        <v>1413</v>
      </c>
      <c r="C877" s="249" t="s">
        <v>1413</v>
      </c>
      <c r="D877" s="249" t="s">
        <v>1413</v>
      </c>
    </row>
    <row r="878" spans="1:4" ht="27.75" customHeight="1" x14ac:dyDescent="0.2">
      <c r="A878" s="6" t="s">
        <v>1413</v>
      </c>
      <c r="B878" s="249" t="s">
        <v>1413</v>
      </c>
      <c r="C878" s="249" t="s">
        <v>1413</v>
      </c>
      <c r="D878" s="249" t="s">
        <v>1413</v>
      </c>
    </row>
    <row r="879" spans="1:4" ht="27.75" customHeight="1" x14ac:dyDescent="0.2">
      <c r="A879" s="6" t="s">
        <v>1413</v>
      </c>
      <c r="B879" s="249" t="s">
        <v>1413</v>
      </c>
      <c r="C879" s="249" t="s">
        <v>1413</v>
      </c>
      <c r="D879" s="249" t="s">
        <v>1413</v>
      </c>
    </row>
    <row r="880" spans="1:4" ht="27.75" customHeight="1" x14ac:dyDescent="0.2">
      <c r="A880" s="6" t="s">
        <v>1413</v>
      </c>
      <c r="B880" s="249" t="s">
        <v>1413</v>
      </c>
      <c r="C880" s="249" t="s">
        <v>1413</v>
      </c>
      <c r="D880" s="249" t="s">
        <v>1413</v>
      </c>
    </row>
    <row r="881" spans="1:4" ht="27.75" customHeight="1" x14ac:dyDescent="0.2">
      <c r="A881" s="6" t="s">
        <v>1413</v>
      </c>
      <c r="B881" s="249" t="s">
        <v>1413</v>
      </c>
      <c r="C881" s="249" t="s">
        <v>1413</v>
      </c>
      <c r="D881" s="249" t="s">
        <v>1413</v>
      </c>
    </row>
    <row r="882" spans="1:4" ht="27.75" customHeight="1" x14ac:dyDescent="0.2">
      <c r="A882" s="6" t="s">
        <v>1413</v>
      </c>
      <c r="B882" s="249" t="s">
        <v>1413</v>
      </c>
      <c r="C882" s="249" t="s">
        <v>1413</v>
      </c>
      <c r="D882" s="249" t="s">
        <v>1413</v>
      </c>
    </row>
    <row r="883" spans="1:4" ht="27.75" customHeight="1" x14ac:dyDescent="0.2">
      <c r="A883" s="6" t="s">
        <v>1413</v>
      </c>
      <c r="B883" s="249" t="s">
        <v>1413</v>
      </c>
      <c r="C883" s="249" t="s">
        <v>1413</v>
      </c>
      <c r="D883" s="249" t="s">
        <v>1413</v>
      </c>
    </row>
    <row r="884" spans="1:4" ht="27.75" customHeight="1" x14ac:dyDescent="0.2">
      <c r="A884" s="6" t="s">
        <v>1413</v>
      </c>
      <c r="B884" s="249" t="s">
        <v>1413</v>
      </c>
      <c r="C884" s="249" t="s">
        <v>1413</v>
      </c>
      <c r="D884" s="249" t="s">
        <v>1413</v>
      </c>
    </row>
    <row r="885" spans="1:4" ht="27.75" customHeight="1" x14ac:dyDescent="0.2">
      <c r="A885" s="6" t="s">
        <v>1413</v>
      </c>
      <c r="B885" s="249" t="s">
        <v>1413</v>
      </c>
      <c r="C885" s="249" t="s">
        <v>1413</v>
      </c>
      <c r="D885" s="249" t="s">
        <v>1413</v>
      </c>
    </row>
    <row r="886" spans="1:4" ht="27.75" customHeight="1" x14ac:dyDescent="0.2">
      <c r="A886" s="6" t="s">
        <v>1413</v>
      </c>
      <c r="B886" s="249" t="s">
        <v>1413</v>
      </c>
      <c r="C886" s="249" t="s">
        <v>1413</v>
      </c>
      <c r="D886" s="249" t="s">
        <v>1413</v>
      </c>
    </row>
    <row r="887" spans="1:4" ht="27.75" customHeight="1" x14ac:dyDescent="0.2">
      <c r="A887" s="6" t="s">
        <v>1413</v>
      </c>
      <c r="B887" s="249" t="s">
        <v>1413</v>
      </c>
      <c r="C887" s="249" t="s">
        <v>1413</v>
      </c>
      <c r="D887" s="249" t="s">
        <v>1413</v>
      </c>
    </row>
    <row r="888" spans="1:4" ht="27.75" customHeight="1" x14ac:dyDescent="0.2">
      <c r="A888" s="6" t="s">
        <v>1413</v>
      </c>
      <c r="B888" s="249" t="s">
        <v>1413</v>
      </c>
      <c r="C888" s="249" t="s">
        <v>1413</v>
      </c>
      <c r="D888" s="249" t="s">
        <v>1413</v>
      </c>
    </row>
    <row r="889" spans="1:4" ht="27.75" customHeight="1" x14ac:dyDescent="0.2">
      <c r="A889" s="6" t="s">
        <v>1413</v>
      </c>
      <c r="B889" s="249" t="s">
        <v>1413</v>
      </c>
      <c r="C889" s="249" t="s">
        <v>1413</v>
      </c>
      <c r="D889" s="249" t="s">
        <v>1413</v>
      </c>
    </row>
    <row r="890" spans="1:4" ht="27.75" customHeight="1" x14ac:dyDescent="0.2">
      <c r="A890" s="6" t="s">
        <v>1413</v>
      </c>
      <c r="B890" s="249" t="s">
        <v>1413</v>
      </c>
      <c r="C890" s="249" t="s">
        <v>1413</v>
      </c>
      <c r="D890" s="249" t="s">
        <v>1413</v>
      </c>
    </row>
    <row r="891" spans="1:4" ht="27.75" customHeight="1" x14ac:dyDescent="0.2">
      <c r="A891" s="6" t="s">
        <v>1413</v>
      </c>
      <c r="B891" s="249" t="s">
        <v>1413</v>
      </c>
      <c r="C891" s="249" t="s">
        <v>1413</v>
      </c>
      <c r="D891" s="249" t="s">
        <v>1413</v>
      </c>
    </row>
    <row r="892" spans="1:4" ht="27.75" customHeight="1" x14ac:dyDescent="0.2">
      <c r="A892" s="6" t="s">
        <v>1413</v>
      </c>
      <c r="B892" s="249" t="s">
        <v>1413</v>
      </c>
      <c r="C892" s="249" t="s">
        <v>1413</v>
      </c>
      <c r="D892" s="249" t="s">
        <v>1413</v>
      </c>
    </row>
    <row r="893" spans="1:4" ht="27.75" customHeight="1" x14ac:dyDescent="0.2">
      <c r="A893" s="6" t="s">
        <v>1413</v>
      </c>
      <c r="B893" s="249" t="s">
        <v>1413</v>
      </c>
      <c r="C893" s="249" t="s">
        <v>1413</v>
      </c>
      <c r="D893" s="249" t="s">
        <v>1413</v>
      </c>
    </row>
    <row r="894" spans="1:4" ht="27.75" customHeight="1" x14ac:dyDescent="0.2">
      <c r="A894" s="6" t="s">
        <v>1413</v>
      </c>
      <c r="B894" s="249" t="s">
        <v>1413</v>
      </c>
      <c r="C894" s="249" t="s">
        <v>1413</v>
      </c>
      <c r="D894" s="249" t="s">
        <v>1413</v>
      </c>
    </row>
    <row r="895" spans="1:4" ht="27.75" customHeight="1" x14ac:dyDescent="0.2">
      <c r="A895" s="6" t="s">
        <v>1413</v>
      </c>
      <c r="B895" s="249" t="s">
        <v>1413</v>
      </c>
      <c r="C895" s="249" t="s">
        <v>1413</v>
      </c>
      <c r="D895" s="249" t="s">
        <v>1413</v>
      </c>
    </row>
    <row r="896" spans="1:4" ht="27.75" customHeight="1" x14ac:dyDescent="0.2">
      <c r="A896" s="6" t="s">
        <v>1413</v>
      </c>
      <c r="B896" s="249" t="s">
        <v>1413</v>
      </c>
      <c r="C896" s="249" t="s">
        <v>1413</v>
      </c>
      <c r="D896" s="249" t="s">
        <v>1413</v>
      </c>
    </row>
    <row r="897" spans="1:4" ht="27.75" customHeight="1" x14ac:dyDescent="0.2">
      <c r="A897" s="6" t="s">
        <v>1413</v>
      </c>
      <c r="B897" s="249" t="s">
        <v>1413</v>
      </c>
      <c r="C897" s="249" t="s">
        <v>1413</v>
      </c>
      <c r="D897" s="249" t="s">
        <v>1413</v>
      </c>
    </row>
    <row r="898" spans="1:4" ht="27.75" customHeight="1" x14ac:dyDescent="0.2">
      <c r="A898" s="6" t="s">
        <v>1413</v>
      </c>
      <c r="B898" s="249" t="s">
        <v>1413</v>
      </c>
      <c r="C898" s="249" t="s">
        <v>1413</v>
      </c>
      <c r="D898" s="249" t="s">
        <v>1413</v>
      </c>
    </row>
    <row r="899" spans="1:4" ht="27.75" customHeight="1" x14ac:dyDescent="0.2">
      <c r="A899" s="6" t="s">
        <v>1413</v>
      </c>
      <c r="B899" s="249" t="s">
        <v>1413</v>
      </c>
      <c r="C899" s="249" t="s">
        <v>1413</v>
      </c>
      <c r="D899" s="249" t="s">
        <v>1413</v>
      </c>
    </row>
    <row r="900" spans="1:4" ht="27.75" customHeight="1" x14ac:dyDescent="0.2">
      <c r="A900" s="6" t="s">
        <v>1413</v>
      </c>
      <c r="B900" s="249" t="s">
        <v>1413</v>
      </c>
      <c r="C900" s="249" t="s">
        <v>1413</v>
      </c>
      <c r="D900" s="249" t="s">
        <v>1413</v>
      </c>
    </row>
    <row r="901" spans="1:4" ht="27.75" customHeight="1" x14ac:dyDescent="0.2">
      <c r="A901" s="6" t="s">
        <v>1413</v>
      </c>
      <c r="B901" s="249" t="s">
        <v>1413</v>
      </c>
      <c r="C901" s="249" t="s">
        <v>1413</v>
      </c>
      <c r="D901" s="249" t="s">
        <v>1413</v>
      </c>
    </row>
    <row r="902" spans="1:4" ht="27.75" customHeight="1" x14ac:dyDescent="0.2">
      <c r="A902" s="6" t="s">
        <v>1413</v>
      </c>
      <c r="B902" s="249" t="s">
        <v>1413</v>
      </c>
      <c r="C902" s="249" t="s">
        <v>1413</v>
      </c>
      <c r="D902" s="249" t="s">
        <v>1413</v>
      </c>
    </row>
    <row r="903" spans="1:4" ht="27.75" customHeight="1" x14ac:dyDescent="0.2">
      <c r="A903" s="6" t="s">
        <v>1413</v>
      </c>
      <c r="B903" s="249" t="s">
        <v>1413</v>
      </c>
      <c r="C903" s="249" t="s">
        <v>1413</v>
      </c>
      <c r="D903" s="249" t="s">
        <v>1413</v>
      </c>
    </row>
    <row r="904" spans="1:4" ht="27.75" customHeight="1" x14ac:dyDescent="0.2">
      <c r="A904" s="6" t="s">
        <v>1413</v>
      </c>
      <c r="B904" s="249" t="s">
        <v>1413</v>
      </c>
      <c r="C904" s="249" t="s">
        <v>1413</v>
      </c>
      <c r="D904" s="249" t="s">
        <v>1413</v>
      </c>
    </row>
    <row r="905" spans="1:4" ht="27.75" customHeight="1" x14ac:dyDescent="0.2">
      <c r="A905" s="6" t="s">
        <v>1413</v>
      </c>
      <c r="B905" s="249" t="s">
        <v>1413</v>
      </c>
      <c r="C905" s="249" t="s">
        <v>1413</v>
      </c>
      <c r="D905" s="249" t="s">
        <v>1413</v>
      </c>
    </row>
    <row r="906" spans="1:4" ht="27.75" customHeight="1" x14ac:dyDescent="0.2">
      <c r="A906" s="6" t="s">
        <v>1413</v>
      </c>
      <c r="B906" s="249" t="s">
        <v>1413</v>
      </c>
      <c r="C906" s="249" t="s">
        <v>1413</v>
      </c>
      <c r="D906" s="249" t="s">
        <v>1413</v>
      </c>
    </row>
    <row r="907" spans="1:4" ht="27.75" customHeight="1" x14ac:dyDescent="0.2">
      <c r="A907" s="6" t="s">
        <v>1413</v>
      </c>
      <c r="B907" s="249" t="s">
        <v>1413</v>
      </c>
      <c r="C907" s="249" t="s">
        <v>1413</v>
      </c>
      <c r="D907" s="249" t="s">
        <v>1413</v>
      </c>
    </row>
    <row r="908" spans="1:4" ht="27.75" customHeight="1" x14ac:dyDescent="0.2">
      <c r="A908" s="6" t="s">
        <v>1413</v>
      </c>
      <c r="B908" s="249" t="s">
        <v>1413</v>
      </c>
      <c r="C908" s="249" t="s">
        <v>1413</v>
      </c>
      <c r="D908" s="249" t="s">
        <v>1413</v>
      </c>
    </row>
    <row r="909" spans="1:4" ht="27.75" customHeight="1" x14ac:dyDescent="0.2">
      <c r="A909" s="6" t="s">
        <v>1413</v>
      </c>
      <c r="B909" s="249" t="s">
        <v>1413</v>
      </c>
      <c r="C909" s="249" t="s">
        <v>1413</v>
      </c>
      <c r="D909" s="249" t="s">
        <v>1413</v>
      </c>
    </row>
    <row r="910" spans="1:4" ht="27.75" customHeight="1" x14ac:dyDescent="0.2">
      <c r="A910" s="6" t="s">
        <v>1413</v>
      </c>
      <c r="B910" s="249" t="s">
        <v>1413</v>
      </c>
      <c r="C910" s="249" t="s">
        <v>1413</v>
      </c>
      <c r="D910" s="249" t="s">
        <v>1413</v>
      </c>
    </row>
    <row r="911" spans="1:4" ht="27.75" customHeight="1" x14ac:dyDescent="0.2">
      <c r="A911" s="6" t="s">
        <v>1413</v>
      </c>
      <c r="B911" s="249" t="s">
        <v>1413</v>
      </c>
      <c r="C911" s="249" t="s">
        <v>1413</v>
      </c>
      <c r="D911" s="249" t="s">
        <v>1413</v>
      </c>
    </row>
    <row r="912" spans="1:4" ht="27.75" customHeight="1" x14ac:dyDescent="0.2">
      <c r="A912" s="6" t="s">
        <v>1413</v>
      </c>
      <c r="B912" s="249" t="s">
        <v>1413</v>
      </c>
      <c r="C912" s="249" t="s">
        <v>1413</v>
      </c>
      <c r="D912" s="249" t="s">
        <v>1413</v>
      </c>
    </row>
    <row r="913" spans="1:4" ht="27.75" customHeight="1" x14ac:dyDescent="0.2">
      <c r="A913" s="6" t="s">
        <v>1413</v>
      </c>
      <c r="B913" s="249" t="s">
        <v>1413</v>
      </c>
      <c r="C913" s="249" t="s">
        <v>1413</v>
      </c>
      <c r="D913" s="249" t="s">
        <v>1413</v>
      </c>
    </row>
    <row r="914" spans="1:4" ht="27.75" customHeight="1" x14ac:dyDescent="0.2">
      <c r="A914" s="6" t="s">
        <v>1413</v>
      </c>
      <c r="B914" s="249" t="s">
        <v>1413</v>
      </c>
      <c r="C914" s="249" t="s">
        <v>1413</v>
      </c>
      <c r="D914" s="249" t="s">
        <v>1413</v>
      </c>
    </row>
    <row r="915" spans="1:4" ht="27.75" customHeight="1" x14ac:dyDescent="0.2">
      <c r="A915" s="6" t="s">
        <v>1413</v>
      </c>
      <c r="B915" s="249" t="s">
        <v>1413</v>
      </c>
      <c r="C915" s="249" t="s">
        <v>1413</v>
      </c>
      <c r="D915" s="249" t="s">
        <v>1413</v>
      </c>
    </row>
    <row r="916" spans="1:4" ht="27.75" customHeight="1" x14ac:dyDescent="0.2">
      <c r="A916" s="6" t="s">
        <v>1413</v>
      </c>
      <c r="B916" s="249" t="s">
        <v>1413</v>
      </c>
      <c r="C916" s="249" t="s">
        <v>1413</v>
      </c>
      <c r="D916" s="249" t="s">
        <v>1413</v>
      </c>
    </row>
    <row r="917" spans="1:4" ht="27.75" customHeight="1" x14ac:dyDescent="0.2">
      <c r="A917" s="6" t="s">
        <v>1413</v>
      </c>
      <c r="B917" s="249" t="s">
        <v>1413</v>
      </c>
      <c r="C917" s="249" t="s">
        <v>1413</v>
      </c>
      <c r="D917" s="249" t="s">
        <v>1413</v>
      </c>
    </row>
    <row r="918" spans="1:4" ht="27.75" customHeight="1" x14ac:dyDescent="0.2">
      <c r="A918" s="6" t="s">
        <v>1413</v>
      </c>
      <c r="B918" s="249" t="s">
        <v>1413</v>
      </c>
      <c r="C918" s="249" t="s">
        <v>1413</v>
      </c>
      <c r="D918" s="249" t="s">
        <v>1413</v>
      </c>
    </row>
    <row r="919" spans="1:4" ht="27.75" customHeight="1" x14ac:dyDescent="0.2">
      <c r="A919" s="6" t="s">
        <v>1413</v>
      </c>
      <c r="B919" s="249" t="s">
        <v>1413</v>
      </c>
      <c r="C919" s="249" t="s">
        <v>1413</v>
      </c>
      <c r="D919" s="249" t="s">
        <v>1413</v>
      </c>
    </row>
    <row r="920" spans="1:4" ht="27.75" customHeight="1" x14ac:dyDescent="0.2">
      <c r="A920" s="6" t="s">
        <v>1413</v>
      </c>
      <c r="B920" s="249" t="s">
        <v>1413</v>
      </c>
      <c r="C920" s="249" t="s">
        <v>1413</v>
      </c>
      <c r="D920" s="249" t="s">
        <v>1413</v>
      </c>
    </row>
    <row r="921" spans="1:4" ht="27.75" customHeight="1" x14ac:dyDescent="0.2">
      <c r="A921" s="6" t="s">
        <v>1413</v>
      </c>
      <c r="B921" s="249" t="s">
        <v>1413</v>
      </c>
      <c r="C921" s="249" t="s">
        <v>1413</v>
      </c>
      <c r="D921" s="249" t="s">
        <v>1413</v>
      </c>
    </row>
    <row r="922" spans="1:4" ht="27.75" customHeight="1" x14ac:dyDescent="0.2">
      <c r="A922" s="6" t="s">
        <v>1413</v>
      </c>
      <c r="B922" s="249" t="s">
        <v>1413</v>
      </c>
      <c r="C922" s="249" t="s">
        <v>1413</v>
      </c>
      <c r="D922" s="249" t="s">
        <v>1413</v>
      </c>
    </row>
    <row r="923" spans="1:4" ht="27.75" customHeight="1" x14ac:dyDescent="0.2">
      <c r="A923" s="6" t="s">
        <v>1413</v>
      </c>
      <c r="B923" s="249" t="s">
        <v>1413</v>
      </c>
      <c r="C923" s="249" t="s">
        <v>1413</v>
      </c>
      <c r="D923" s="249" t="s">
        <v>1413</v>
      </c>
    </row>
    <row r="924" spans="1:4" ht="27.75" customHeight="1" x14ac:dyDescent="0.2">
      <c r="A924" s="6" t="s">
        <v>1413</v>
      </c>
      <c r="B924" s="249" t="s">
        <v>1413</v>
      </c>
      <c r="C924" s="249" t="s">
        <v>1413</v>
      </c>
      <c r="D924" s="249" t="s">
        <v>1413</v>
      </c>
    </row>
    <row r="925" spans="1:4" ht="27.75" customHeight="1" x14ac:dyDescent="0.2">
      <c r="A925" s="6" t="s">
        <v>1413</v>
      </c>
      <c r="B925" s="249" t="s">
        <v>1413</v>
      </c>
      <c r="C925" s="249" t="s">
        <v>1413</v>
      </c>
      <c r="D925" s="249" t="s">
        <v>1413</v>
      </c>
    </row>
    <row r="926" spans="1:4" ht="27.75" customHeight="1" x14ac:dyDescent="0.2">
      <c r="A926" s="6" t="s">
        <v>1413</v>
      </c>
      <c r="B926" s="249" t="s">
        <v>1413</v>
      </c>
      <c r="C926" s="249" t="s">
        <v>1413</v>
      </c>
      <c r="D926" s="249" t="s">
        <v>1413</v>
      </c>
    </row>
    <row r="927" spans="1:4" ht="27.75" customHeight="1" x14ac:dyDescent="0.2">
      <c r="A927" s="6" t="s">
        <v>1413</v>
      </c>
      <c r="B927" s="249" t="s">
        <v>1413</v>
      </c>
      <c r="C927" s="249" t="s">
        <v>1413</v>
      </c>
      <c r="D927" s="249" t="s">
        <v>1413</v>
      </c>
    </row>
    <row r="928" spans="1:4" ht="27.75" customHeight="1" x14ac:dyDescent="0.2">
      <c r="A928" s="6" t="s">
        <v>1413</v>
      </c>
      <c r="B928" s="249" t="s">
        <v>1413</v>
      </c>
      <c r="C928" s="249" t="s">
        <v>1413</v>
      </c>
      <c r="D928" s="249" t="s">
        <v>1413</v>
      </c>
    </row>
    <row r="929" spans="1:4" ht="27.75" customHeight="1" x14ac:dyDescent="0.2">
      <c r="A929" s="6" t="s">
        <v>1413</v>
      </c>
      <c r="B929" s="249" t="s">
        <v>1413</v>
      </c>
      <c r="C929" s="249" t="s">
        <v>1413</v>
      </c>
      <c r="D929" s="249" t="s">
        <v>1413</v>
      </c>
    </row>
    <row r="930" spans="1:4" ht="27.75" customHeight="1" x14ac:dyDescent="0.2">
      <c r="A930" s="6" t="s">
        <v>1413</v>
      </c>
      <c r="B930" s="249" t="s">
        <v>1413</v>
      </c>
      <c r="C930" s="249" t="s">
        <v>1413</v>
      </c>
      <c r="D930" s="249" t="s">
        <v>1413</v>
      </c>
    </row>
    <row r="931" spans="1:4" ht="27.75" customHeight="1" x14ac:dyDescent="0.2">
      <c r="A931" s="6" t="s">
        <v>1413</v>
      </c>
      <c r="B931" s="249" t="s">
        <v>1413</v>
      </c>
      <c r="C931" s="249" t="s">
        <v>1413</v>
      </c>
      <c r="D931" s="249" t="s">
        <v>1413</v>
      </c>
    </row>
    <row r="932" spans="1:4" ht="27.75" customHeight="1" x14ac:dyDescent="0.2">
      <c r="A932" s="6" t="s">
        <v>1413</v>
      </c>
      <c r="B932" s="249" t="s">
        <v>1413</v>
      </c>
      <c r="C932" s="249" t="s">
        <v>1413</v>
      </c>
      <c r="D932" s="249" t="s">
        <v>1413</v>
      </c>
    </row>
    <row r="933" spans="1:4" ht="27.75" customHeight="1" x14ac:dyDescent="0.2">
      <c r="A933" s="6" t="s">
        <v>1413</v>
      </c>
      <c r="B933" s="249" t="s">
        <v>1413</v>
      </c>
      <c r="C933" s="249" t="s">
        <v>1413</v>
      </c>
      <c r="D933" s="249" t="s">
        <v>1413</v>
      </c>
    </row>
    <row r="934" spans="1:4" ht="27.75" customHeight="1" x14ac:dyDescent="0.2">
      <c r="A934" s="6" t="s">
        <v>1413</v>
      </c>
      <c r="B934" s="249" t="s">
        <v>1413</v>
      </c>
      <c r="C934" s="249" t="s">
        <v>1413</v>
      </c>
      <c r="D934" s="249" t="s">
        <v>1413</v>
      </c>
    </row>
    <row r="935" spans="1:4" ht="27.75" customHeight="1" x14ac:dyDescent="0.2">
      <c r="A935" s="6" t="s">
        <v>1413</v>
      </c>
      <c r="B935" s="249" t="s">
        <v>1413</v>
      </c>
      <c r="C935" s="249" t="s">
        <v>1413</v>
      </c>
      <c r="D935" s="249" t="s">
        <v>1413</v>
      </c>
    </row>
    <row r="936" spans="1:4" ht="27.75" customHeight="1" x14ac:dyDescent="0.2">
      <c r="A936" s="6" t="s">
        <v>1413</v>
      </c>
      <c r="B936" s="249" t="s">
        <v>1413</v>
      </c>
      <c r="C936" s="249" t="s">
        <v>1413</v>
      </c>
      <c r="D936" s="249" t="s">
        <v>1413</v>
      </c>
    </row>
    <row r="937" spans="1:4" ht="27.75" customHeight="1" x14ac:dyDescent="0.2">
      <c r="A937" s="6" t="s">
        <v>1413</v>
      </c>
      <c r="B937" s="249" t="s">
        <v>1413</v>
      </c>
      <c r="C937" s="249" t="s">
        <v>1413</v>
      </c>
      <c r="D937" s="249" t="s">
        <v>1413</v>
      </c>
    </row>
    <row r="938" spans="1:4" ht="27.75" customHeight="1" x14ac:dyDescent="0.2">
      <c r="A938" s="6" t="s">
        <v>1413</v>
      </c>
      <c r="B938" s="249" t="s">
        <v>1413</v>
      </c>
      <c r="C938" s="249" t="s">
        <v>1413</v>
      </c>
      <c r="D938" s="249" t="s">
        <v>1413</v>
      </c>
    </row>
    <row r="939" spans="1:4" ht="27.75" customHeight="1" x14ac:dyDescent="0.2">
      <c r="A939" s="6" t="s">
        <v>1413</v>
      </c>
      <c r="B939" s="249" t="s">
        <v>1413</v>
      </c>
      <c r="C939" s="249" t="s">
        <v>1413</v>
      </c>
      <c r="D939" s="249" t="s">
        <v>1413</v>
      </c>
    </row>
    <row r="940" spans="1:4" ht="27.75" customHeight="1" x14ac:dyDescent="0.2">
      <c r="A940" s="6" t="s">
        <v>1413</v>
      </c>
      <c r="B940" s="249" t="s">
        <v>1413</v>
      </c>
      <c r="C940" s="249" t="s">
        <v>1413</v>
      </c>
      <c r="D940" s="249" t="s">
        <v>1413</v>
      </c>
    </row>
    <row r="941" spans="1:4" ht="27.75" customHeight="1" x14ac:dyDescent="0.2">
      <c r="A941" s="6" t="s">
        <v>1413</v>
      </c>
      <c r="B941" s="249" t="s">
        <v>1413</v>
      </c>
      <c r="C941" s="249" t="s">
        <v>1413</v>
      </c>
      <c r="D941" s="249" t="s">
        <v>1413</v>
      </c>
    </row>
    <row r="942" spans="1:4" ht="27.75" customHeight="1" x14ac:dyDescent="0.2">
      <c r="A942" s="6" t="s">
        <v>1413</v>
      </c>
      <c r="B942" s="249" t="s">
        <v>1413</v>
      </c>
      <c r="C942" s="249" t="s">
        <v>1413</v>
      </c>
      <c r="D942" s="249" t="s">
        <v>1413</v>
      </c>
    </row>
    <row r="943" spans="1:4" ht="27.75" customHeight="1" x14ac:dyDescent="0.2">
      <c r="A943" s="6" t="s">
        <v>1413</v>
      </c>
      <c r="B943" s="249" t="s">
        <v>1413</v>
      </c>
      <c r="C943" s="249" t="s">
        <v>1413</v>
      </c>
      <c r="D943" s="249" t="s">
        <v>1413</v>
      </c>
    </row>
    <row r="944" spans="1:4" ht="27.75" customHeight="1" x14ac:dyDescent="0.2">
      <c r="A944" s="6" t="s">
        <v>1413</v>
      </c>
      <c r="B944" s="249" t="s">
        <v>1413</v>
      </c>
      <c r="C944" s="249" t="s">
        <v>1413</v>
      </c>
      <c r="D944" s="249" t="s">
        <v>1413</v>
      </c>
    </row>
    <row r="945" spans="1:4" ht="27.75" customHeight="1" x14ac:dyDescent="0.2">
      <c r="A945" s="6" t="s">
        <v>1413</v>
      </c>
      <c r="B945" s="249" t="s">
        <v>1413</v>
      </c>
      <c r="C945" s="249" t="s">
        <v>1413</v>
      </c>
      <c r="D945" s="249" t="s">
        <v>1413</v>
      </c>
    </row>
    <row r="946" spans="1:4" ht="27.75" customHeight="1" x14ac:dyDescent="0.2">
      <c r="A946" s="6" t="s">
        <v>1413</v>
      </c>
      <c r="B946" s="249" t="s">
        <v>1413</v>
      </c>
      <c r="C946" s="249" t="s">
        <v>1413</v>
      </c>
      <c r="D946" s="249" t="s">
        <v>1413</v>
      </c>
    </row>
    <row r="947" spans="1:4" ht="27.75" customHeight="1" x14ac:dyDescent="0.2">
      <c r="A947" s="6" t="s">
        <v>1413</v>
      </c>
      <c r="B947" s="249" t="s">
        <v>1413</v>
      </c>
      <c r="C947" s="249" t="s">
        <v>1413</v>
      </c>
      <c r="D947" s="249" t="s">
        <v>1413</v>
      </c>
    </row>
    <row r="948" spans="1:4" ht="27.75" customHeight="1" x14ac:dyDescent="0.2">
      <c r="A948" s="6" t="s">
        <v>1413</v>
      </c>
      <c r="B948" s="249" t="s">
        <v>1413</v>
      </c>
      <c r="C948" s="249" t="s">
        <v>1413</v>
      </c>
      <c r="D948" s="249" t="s">
        <v>1413</v>
      </c>
    </row>
    <row r="949" spans="1:4" ht="27.75" customHeight="1" x14ac:dyDescent="0.2">
      <c r="A949" s="6" t="s">
        <v>1413</v>
      </c>
      <c r="B949" s="249" t="s">
        <v>1413</v>
      </c>
      <c r="C949" s="249" t="s">
        <v>1413</v>
      </c>
      <c r="D949" s="249" t="s">
        <v>1413</v>
      </c>
    </row>
    <row r="950" spans="1:4" ht="27.75" customHeight="1" x14ac:dyDescent="0.2">
      <c r="A950" s="6" t="s">
        <v>1413</v>
      </c>
      <c r="B950" s="249" t="s">
        <v>1413</v>
      </c>
      <c r="C950" s="249" t="s">
        <v>1413</v>
      </c>
      <c r="D950" s="249" t="s">
        <v>1413</v>
      </c>
    </row>
    <row r="951" spans="1:4" ht="27.75" customHeight="1" x14ac:dyDescent="0.2">
      <c r="A951" s="6" t="s">
        <v>1413</v>
      </c>
      <c r="B951" s="249" t="s">
        <v>1413</v>
      </c>
      <c r="C951" s="249" t="s">
        <v>1413</v>
      </c>
      <c r="D951" s="249" t="s">
        <v>1413</v>
      </c>
    </row>
    <row r="952" spans="1:4" ht="27.75" customHeight="1" x14ac:dyDescent="0.2">
      <c r="A952" s="6" t="s">
        <v>1413</v>
      </c>
      <c r="B952" s="249" t="s">
        <v>1413</v>
      </c>
      <c r="C952" s="249" t="s">
        <v>1413</v>
      </c>
      <c r="D952" s="249" t="s">
        <v>1413</v>
      </c>
    </row>
    <row r="953" spans="1:4" ht="27.75" customHeight="1" x14ac:dyDescent="0.2">
      <c r="A953" s="6" t="s">
        <v>1413</v>
      </c>
      <c r="B953" s="249" t="s">
        <v>1413</v>
      </c>
      <c r="C953" s="249" t="s">
        <v>1413</v>
      </c>
      <c r="D953" s="249" t="s">
        <v>1413</v>
      </c>
    </row>
    <row r="954" spans="1:4" ht="27.75" customHeight="1" x14ac:dyDescent="0.2">
      <c r="A954" s="6" t="s">
        <v>1413</v>
      </c>
      <c r="B954" s="249" t="s">
        <v>1413</v>
      </c>
      <c r="C954" s="249" t="s">
        <v>1413</v>
      </c>
      <c r="D954" s="249" t="s">
        <v>1413</v>
      </c>
    </row>
    <row r="955" spans="1:4" ht="27.75" customHeight="1" x14ac:dyDescent="0.2">
      <c r="A955" s="6" t="s">
        <v>1413</v>
      </c>
      <c r="B955" s="249" t="s">
        <v>1413</v>
      </c>
      <c r="C955" s="249" t="s">
        <v>1413</v>
      </c>
      <c r="D955" s="249" t="s">
        <v>1413</v>
      </c>
    </row>
    <row r="956" spans="1:4" ht="27.75" customHeight="1" x14ac:dyDescent="0.2">
      <c r="A956" s="6" t="s">
        <v>1413</v>
      </c>
      <c r="B956" s="249" t="s">
        <v>1413</v>
      </c>
      <c r="C956" s="249" t="s">
        <v>1413</v>
      </c>
      <c r="D956" s="249" t="s">
        <v>1413</v>
      </c>
    </row>
    <row r="957" spans="1:4" ht="27.75" customHeight="1" x14ac:dyDescent="0.2">
      <c r="A957" s="6" t="s">
        <v>1413</v>
      </c>
      <c r="B957" s="249" t="s">
        <v>1413</v>
      </c>
      <c r="C957" s="249" t="s">
        <v>1413</v>
      </c>
      <c r="D957" s="249" t="s">
        <v>1413</v>
      </c>
    </row>
    <row r="958" spans="1:4" ht="27.75" customHeight="1" x14ac:dyDescent="0.2">
      <c r="A958" s="6" t="s">
        <v>1413</v>
      </c>
      <c r="B958" s="249" t="s">
        <v>1413</v>
      </c>
      <c r="C958" s="249" t="s">
        <v>1413</v>
      </c>
      <c r="D958" s="249" t="s">
        <v>1413</v>
      </c>
    </row>
    <row r="959" spans="1:4" ht="27.75" customHeight="1" x14ac:dyDescent="0.2">
      <c r="A959" s="6" t="s">
        <v>1413</v>
      </c>
      <c r="B959" s="249" t="s">
        <v>1413</v>
      </c>
      <c r="C959" s="249" t="s">
        <v>1413</v>
      </c>
      <c r="D959" s="249" t="s">
        <v>1413</v>
      </c>
    </row>
    <row r="960" spans="1:4" ht="27.75" customHeight="1" x14ac:dyDescent="0.2">
      <c r="A960" s="6" t="s">
        <v>1413</v>
      </c>
      <c r="B960" s="249" t="s">
        <v>1413</v>
      </c>
      <c r="C960" s="249" t="s">
        <v>1413</v>
      </c>
      <c r="D960" s="249" t="s">
        <v>1413</v>
      </c>
    </row>
    <row r="961" spans="1:4" ht="27.75" customHeight="1" x14ac:dyDescent="0.2">
      <c r="A961" s="6" t="s">
        <v>1413</v>
      </c>
      <c r="B961" s="249" t="s">
        <v>1413</v>
      </c>
      <c r="C961" s="249" t="s">
        <v>1413</v>
      </c>
      <c r="D961" s="249" t="s">
        <v>1413</v>
      </c>
    </row>
    <row r="962" spans="1:4" ht="27.75" customHeight="1" x14ac:dyDescent="0.2">
      <c r="A962" s="6" t="s">
        <v>1413</v>
      </c>
      <c r="B962" s="249" t="s">
        <v>1413</v>
      </c>
      <c r="C962" s="249" t="s">
        <v>1413</v>
      </c>
      <c r="D962" s="249" t="s">
        <v>1413</v>
      </c>
    </row>
    <row r="963" spans="1:4" ht="27.75" customHeight="1" x14ac:dyDescent="0.2">
      <c r="A963" s="6" t="s">
        <v>1413</v>
      </c>
      <c r="B963" s="249" t="s">
        <v>1413</v>
      </c>
      <c r="C963" s="249" t="s">
        <v>1413</v>
      </c>
      <c r="D963" s="249" t="s">
        <v>1413</v>
      </c>
    </row>
    <row r="964" spans="1:4" ht="27.75" customHeight="1" x14ac:dyDescent="0.2">
      <c r="A964" s="6" t="s">
        <v>1413</v>
      </c>
      <c r="B964" s="249" t="s">
        <v>1413</v>
      </c>
      <c r="C964" s="249" t="s">
        <v>1413</v>
      </c>
      <c r="D964" s="249" t="s">
        <v>1413</v>
      </c>
    </row>
    <row r="965" spans="1:4" ht="27.75" customHeight="1" x14ac:dyDescent="0.2">
      <c r="A965" s="6" t="s">
        <v>1413</v>
      </c>
      <c r="B965" s="249" t="s">
        <v>1413</v>
      </c>
      <c r="C965" s="249" t="s">
        <v>1413</v>
      </c>
      <c r="D965" s="249" t="s">
        <v>1413</v>
      </c>
    </row>
    <row r="966" spans="1:4" ht="27.75" customHeight="1" x14ac:dyDescent="0.2">
      <c r="A966" s="6" t="s">
        <v>1413</v>
      </c>
      <c r="B966" s="249" t="s">
        <v>1413</v>
      </c>
      <c r="C966" s="249" t="s">
        <v>1413</v>
      </c>
      <c r="D966" s="249" t="s">
        <v>1413</v>
      </c>
    </row>
    <row r="967" spans="1:4" ht="27.75" customHeight="1" x14ac:dyDescent="0.2">
      <c r="A967" s="6" t="s">
        <v>1413</v>
      </c>
      <c r="B967" s="249" t="s">
        <v>1413</v>
      </c>
      <c r="C967" s="249" t="s">
        <v>1413</v>
      </c>
      <c r="D967" s="249" t="s">
        <v>1413</v>
      </c>
    </row>
    <row r="968" spans="1:4" ht="27.75" customHeight="1" x14ac:dyDescent="0.2">
      <c r="A968" s="6" t="s">
        <v>1413</v>
      </c>
      <c r="B968" s="249" t="s">
        <v>1413</v>
      </c>
      <c r="C968" s="249" t="s">
        <v>1413</v>
      </c>
      <c r="D968" s="249" t="s">
        <v>1413</v>
      </c>
    </row>
    <row r="969" spans="1:4" ht="27.75" customHeight="1" x14ac:dyDescent="0.2">
      <c r="A969" s="6" t="s">
        <v>1413</v>
      </c>
      <c r="B969" s="249" t="s">
        <v>1413</v>
      </c>
      <c r="C969" s="249" t="s">
        <v>1413</v>
      </c>
      <c r="D969" s="249" t="s">
        <v>1413</v>
      </c>
    </row>
    <row r="970" spans="1:4" ht="27.75" customHeight="1" x14ac:dyDescent="0.2">
      <c r="A970" s="6" t="s">
        <v>1413</v>
      </c>
      <c r="B970" s="249" t="s">
        <v>1413</v>
      </c>
      <c r="C970" s="249" t="s">
        <v>1413</v>
      </c>
      <c r="D970" s="249" t="s">
        <v>1413</v>
      </c>
    </row>
    <row r="971" spans="1:4" ht="27.75" customHeight="1" x14ac:dyDescent="0.2">
      <c r="A971" s="6" t="s">
        <v>1413</v>
      </c>
      <c r="B971" s="249" t="s">
        <v>1413</v>
      </c>
      <c r="C971" s="249" t="s">
        <v>1413</v>
      </c>
      <c r="D971" s="249" t="s">
        <v>1413</v>
      </c>
    </row>
    <row r="972" spans="1:4" ht="27.75" customHeight="1" x14ac:dyDescent="0.2">
      <c r="A972" s="6" t="s">
        <v>1413</v>
      </c>
      <c r="B972" s="249" t="s">
        <v>1413</v>
      </c>
      <c r="C972" s="249" t="s">
        <v>1413</v>
      </c>
      <c r="D972" s="249" t="s">
        <v>1413</v>
      </c>
    </row>
    <row r="973" spans="1:4" ht="27.75" customHeight="1" x14ac:dyDescent="0.2">
      <c r="A973" s="6" t="s">
        <v>1413</v>
      </c>
      <c r="B973" s="249" t="s">
        <v>1413</v>
      </c>
      <c r="C973" s="249" t="s">
        <v>1413</v>
      </c>
      <c r="D973" s="249" t="s">
        <v>1413</v>
      </c>
    </row>
    <row r="974" spans="1:4" ht="27.75" customHeight="1" x14ac:dyDescent="0.2">
      <c r="A974" s="6" t="s">
        <v>1413</v>
      </c>
      <c r="B974" s="249" t="s">
        <v>1413</v>
      </c>
      <c r="C974" s="249" t="s">
        <v>1413</v>
      </c>
      <c r="D974" s="249" t="s">
        <v>1413</v>
      </c>
    </row>
    <row r="975" spans="1:4" ht="27.75" customHeight="1" x14ac:dyDescent="0.2">
      <c r="A975" s="6" t="s">
        <v>1413</v>
      </c>
      <c r="B975" s="249" t="s">
        <v>1413</v>
      </c>
      <c r="C975" s="249" t="s">
        <v>1413</v>
      </c>
      <c r="D975" s="249" t="s">
        <v>1413</v>
      </c>
    </row>
    <row r="976" spans="1:4" ht="27.75" customHeight="1" x14ac:dyDescent="0.2">
      <c r="A976" s="6" t="s">
        <v>1413</v>
      </c>
      <c r="B976" s="249" t="s">
        <v>1413</v>
      </c>
      <c r="C976" s="249" t="s">
        <v>1413</v>
      </c>
      <c r="D976" s="249" t="s">
        <v>1413</v>
      </c>
    </row>
    <row r="977" spans="1:4" ht="27.75" customHeight="1" x14ac:dyDescent="0.2">
      <c r="A977" s="6" t="s">
        <v>1413</v>
      </c>
      <c r="B977" s="249" t="s">
        <v>1413</v>
      </c>
      <c r="C977" s="249" t="s">
        <v>1413</v>
      </c>
      <c r="D977" s="249" t="s">
        <v>1413</v>
      </c>
    </row>
    <row r="978" spans="1:4" ht="27.75" customHeight="1" x14ac:dyDescent="0.2">
      <c r="A978" s="6" t="s">
        <v>1413</v>
      </c>
      <c r="B978" s="249" t="s">
        <v>1413</v>
      </c>
      <c r="C978" s="249" t="s">
        <v>1413</v>
      </c>
      <c r="D978" s="249" t="s">
        <v>1413</v>
      </c>
    </row>
    <row r="979" spans="1:4" ht="27.75" customHeight="1" x14ac:dyDescent="0.2">
      <c r="A979" s="6" t="s">
        <v>1413</v>
      </c>
      <c r="B979" s="249" t="s">
        <v>1413</v>
      </c>
      <c r="C979" s="249" t="s">
        <v>1413</v>
      </c>
      <c r="D979" s="249" t="s">
        <v>1413</v>
      </c>
    </row>
    <row r="980" spans="1:4" ht="27.75" customHeight="1" x14ac:dyDescent="0.2">
      <c r="A980" s="6" t="s">
        <v>1413</v>
      </c>
      <c r="B980" s="249" t="s">
        <v>1413</v>
      </c>
      <c r="C980" s="249" t="s">
        <v>1413</v>
      </c>
      <c r="D980" s="249" t="s">
        <v>1413</v>
      </c>
    </row>
    <row r="981" spans="1:4" ht="27.75" customHeight="1" x14ac:dyDescent="0.2">
      <c r="A981" s="6" t="s">
        <v>1413</v>
      </c>
      <c r="B981" s="249" t="s">
        <v>1413</v>
      </c>
      <c r="C981" s="249" t="s">
        <v>1413</v>
      </c>
      <c r="D981" s="249" t="s">
        <v>1413</v>
      </c>
    </row>
    <row r="982" spans="1:4" ht="27.75" customHeight="1" x14ac:dyDescent="0.2">
      <c r="A982" s="6" t="s">
        <v>1413</v>
      </c>
      <c r="B982" s="249" t="s">
        <v>1413</v>
      </c>
      <c r="C982" s="249" t="s">
        <v>1413</v>
      </c>
      <c r="D982" s="249" t="s">
        <v>1413</v>
      </c>
    </row>
    <row r="983" spans="1:4" ht="27.75" customHeight="1" x14ac:dyDescent="0.2">
      <c r="A983" s="6" t="s">
        <v>1413</v>
      </c>
      <c r="B983" s="249" t="s">
        <v>1413</v>
      </c>
      <c r="C983" s="249" t="s">
        <v>1413</v>
      </c>
      <c r="D983" s="249" t="s">
        <v>1413</v>
      </c>
    </row>
    <row r="984" spans="1:4" ht="27.75" customHeight="1" x14ac:dyDescent="0.2">
      <c r="A984" s="6" t="s">
        <v>1413</v>
      </c>
      <c r="B984" s="249" t="s">
        <v>1413</v>
      </c>
      <c r="C984" s="249" t="s">
        <v>1413</v>
      </c>
      <c r="D984" s="249" t="s">
        <v>1413</v>
      </c>
    </row>
    <row r="985" spans="1:4" ht="27.75" customHeight="1" x14ac:dyDescent="0.2">
      <c r="A985" s="6" t="s">
        <v>1413</v>
      </c>
      <c r="B985" s="249" t="s">
        <v>1413</v>
      </c>
      <c r="C985" s="249" t="s">
        <v>1413</v>
      </c>
      <c r="D985" s="249" t="s">
        <v>1413</v>
      </c>
    </row>
    <row r="986" spans="1:4" ht="27.75" customHeight="1" x14ac:dyDescent="0.2">
      <c r="A986" s="6" t="s">
        <v>1413</v>
      </c>
      <c r="B986" s="249" t="s">
        <v>1413</v>
      </c>
      <c r="C986" s="249" t="s">
        <v>1413</v>
      </c>
      <c r="D986" s="249" t="s">
        <v>1413</v>
      </c>
    </row>
    <row r="987" spans="1:4" ht="27.75" customHeight="1" x14ac:dyDescent="0.2">
      <c r="A987" s="6" t="s">
        <v>1413</v>
      </c>
      <c r="B987" s="249" t="s">
        <v>1413</v>
      </c>
      <c r="C987" s="249" t="s">
        <v>1413</v>
      </c>
      <c r="D987" s="249" t="s">
        <v>1413</v>
      </c>
    </row>
    <row r="988" spans="1:4" ht="27.75" customHeight="1" x14ac:dyDescent="0.2">
      <c r="A988" s="6" t="s">
        <v>1413</v>
      </c>
      <c r="B988" s="249" t="s">
        <v>1413</v>
      </c>
      <c r="C988" s="249" t="s">
        <v>1413</v>
      </c>
      <c r="D988" s="249" t="s">
        <v>1413</v>
      </c>
    </row>
    <row r="989" spans="1:4" ht="27.75" customHeight="1" x14ac:dyDescent="0.2">
      <c r="A989" s="6" t="s">
        <v>1413</v>
      </c>
      <c r="B989" s="249" t="s">
        <v>1413</v>
      </c>
      <c r="C989" s="249" t="s">
        <v>1413</v>
      </c>
      <c r="D989" s="249" t="s">
        <v>1413</v>
      </c>
    </row>
    <row r="990" spans="1:4" ht="27.75" customHeight="1" x14ac:dyDescent="0.2">
      <c r="A990" s="6" t="s">
        <v>1413</v>
      </c>
      <c r="B990" s="249" t="s">
        <v>1413</v>
      </c>
      <c r="C990" s="249" t="s">
        <v>1413</v>
      </c>
      <c r="D990" s="249" t="s">
        <v>1413</v>
      </c>
    </row>
    <row r="991" spans="1:4" ht="27.75" customHeight="1" x14ac:dyDescent="0.2">
      <c r="A991" s="6" t="s">
        <v>1413</v>
      </c>
      <c r="B991" s="249" t="s">
        <v>1413</v>
      </c>
      <c r="C991" s="249" t="s">
        <v>1413</v>
      </c>
      <c r="D991" s="249" t="s">
        <v>1413</v>
      </c>
    </row>
    <row r="992" spans="1:4" ht="27.75" customHeight="1" x14ac:dyDescent="0.2">
      <c r="A992" s="6" t="s">
        <v>1413</v>
      </c>
      <c r="B992" s="249" t="s">
        <v>1413</v>
      </c>
      <c r="C992" s="249" t="s">
        <v>1413</v>
      </c>
      <c r="D992" s="249" t="s">
        <v>1413</v>
      </c>
    </row>
    <row r="993" spans="1:4" ht="27.75" customHeight="1" x14ac:dyDescent="0.2">
      <c r="A993" s="6" t="s">
        <v>1413</v>
      </c>
      <c r="B993" s="249" t="s">
        <v>1413</v>
      </c>
      <c r="C993" s="249" t="s">
        <v>1413</v>
      </c>
      <c r="D993" s="249" t="s">
        <v>1413</v>
      </c>
    </row>
    <row r="994" spans="1:4" ht="27.75" customHeight="1" x14ac:dyDescent="0.2">
      <c r="A994" s="6" t="s">
        <v>1413</v>
      </c>
      <c r="B994" s="249" t="s">
        <v>1413</v>
      </c>
      <c r="C994" s="249" t="s">
        <v>1413</v>
      </c>
      <c r="D994" s="249" t="s">
        <v>1413</v>
      </c>
    </row>
    <row r="995" spans="1:4" ht="27.75" customHeight="1" x14ac:dyDescent="0.2">
      <c r="A995" s="6" t="s">
        <v>1413</v>
      </c>
      <c r="B995" s="249" t="s">
        <v>1413</v>
      </c>
      <c r="C995" s="249" t="s">
        <v>1413</v>
      </c>
      <c r="D995" s="249" t="s">
        <v>1413</v>
      </c>
    </row>
    <row r="996" spans="1:4" ht="27.75" customHeight="1" x14ac:dyDescent="0.2">
      <c r="A996" s="6" t="s">
        <v>1413</v>
      </c>
      <c r="B996" s="249" t="s">
        <v>1413</v>
      </c>
      <c r="C996" s="249" t="s">
        <v>1413</v>
      </c>
      <c r="D996" s="249" t="s">
        <v>1413</v>
      </c>
    </row>
    <row r="997" spans="1:4" ht="27.75" customHeight="1" x14ac:dyDescent="0.2">
      <c r="A997" s="6" t="s">
        <v>1413</v>
      </c>
      <c r="B997" s="249" t="s">
        <v>1413</v>
      </c>
      <c r="C997" s="249" t="s">
        <v>1413</v>
      </c>
      <c r="D997" s="249" t="s">
        <v>1413</v>
      </c>
    </row>
    <row r="998" spans="1:4" ht="27.75" customHeight="1" x14ac:dyDescent="0.2">
      <c r="A998" s="6" t="s">
        <v>1413</v>
      </c>
      <c r="B998" s="249" t="s">
        <v>1413</v>
      </c>
      <c r="C998" s="249" t="s">
        <v>1413</v>
      </c>
      <c r="D998" s="249" t="s">
        <v>1413</v>
      </c>
    </row>
    <row r="999" spans="1:4" ht="27.75" customHeight="1" x14ac:dyDescent="0.2">
      <c r="A999" s="6" t="s">
        <v>1413</v>
      </c>
      <c r="B999" s="249" t="s">
        <v>1413</v>
      </c>
      <c r="C999" s="249" t="s">
        <v>1413</v>
      </c>
      <c r="D999" s="249" t="s">
        <v>1413</v>
      </c>
    </row>
    <row r="1000" spans="1:4" ht="27.75" customHeight="1" x14ac:dyDescent="0.2">
      <c r="A1000" s="6" t="s">
        <v>1413</v>
      </c>
      <c r="B1000" s="249" t="s">
        <v>1413</v>
      </c>
      <c r="C1000" s="249" t="s">
        <v>1413</v>
      </c>
      <c r="D1000" s="249" t="s">
        <v>1413</v>
      </c>
    </row>
    <row r="1001" spans="1:4" ht="27.75" customHeight="1" x14ac:dyDescent="0.2">
      <c r="A1001" s="6" t="s">
        <v>1413</v>
      </c>
      <c r="B1001" s="249" t="s">
        <v>1413</v>
      </c>
      <c r="C1001" s="249" t="s">
        <v>1413</v>
      </c>
      <c r="D1001" s="249" t="s">
        <v>1413</v>
      </c>
    </row>
    <row r="1002" spans="1:4" ht="27.75" customHeight="1" x14ac:dyDescent="0.2">
      <c r="A1002" s="6" t="s">
        <v>1413</v>
      </c>
      <c r="B1002" s="249" t="s">
        <v>1413</v>
      </c>
      <c r="C1002" s="249" t="s">
        <v>1413</v>
      </c>
      <c r="D1002" s="249" t="s">
        <v>1413</v>
      </c>
    </row>
    <row r="1003" spans="1:4" ht="27.75" customHeight="1" x14ac:dyDescent="0.2">
      <c r="A1003" s="6" t="s">
        <v>1413</v>
      </c>
      <c r="B1003" s="249" t="s">
        <v>1413</v>
      </c>
      <c r="C1003" s="249" t="s">
        <v>1413</v>
      </c>
      <c r="D1003" s="249" t="s">
        <v>1413</v>
      </c>
    </row>
    <row r="1004" spans="1:4" ht="27.75" customHeight="1" x14ac:dyDescent="0.2">
      <c r="A1004" s="6" t="s">
        <v>1413</v>
      </c>
      <c r="B1004" s="249" t="s">
        <v>1413</v>
      </c>
      <c r="C1004" s="249" t="s">
        <v>1413</v>
      </c>
      <c r="D1004" s="249" t="s">
        <v>1413</v>
      </c>
    </row>
    <row r="1005" spans="1:4" ht="27.75" customHeight="1" x14ac:dyDescent="0.2">
      <c r="A1005" s="6" t="s">
        <v>1413</v>
      </c>
      <c r="B1005" s="249" t="s">
        <v>1413</v>
      </c>
      <c r="C1005" s="249" t="s">
        <v>1413</v>
      </c>
      <c r="D1005" s="249" t="s">
        <v>1413</v>
      </c>
    </row>
    <row r="1006" spans="1:4" ht="27.75" customHeight="1" x14ac:dyDescent="0.2">
      <c r="A1006" s="6" t="s">
        <v>1413</v>
      </c>
      <c r="B1006" s="249" t="s">
        <v>1413</v>
      </c>
      <c r="C1006" s="249" t="s">
        <v>1413</v>
      </c>
      <c r="D1006" s="249" t="s">
        <v>1413</v>
      </c>
    </row>
    <row r="1007" spans="1:4" ht="27.75" customHeight="1" x14ac:dyDescent="0.2">
      <c r="A1007" s="6" t="s">
        <v>1413</v>
      </c>
      <c r="B1007" s="249" t="s">
        <v>1413</v>
      </c>
      <c r="C1007" s="249" t="s">
        <v>1413</v>
      </c>
      <c r="D1007" s="249" t="s">
        <v>1413</v>
      </c>
    </row>
    <row r="1008" spans="1:4" ht="27.75" customHeight="1" x14ac:dyDescent="0.2">
      <c r="A1008" s="6" t="s">
        <v>1413</v>
      </c>
      <c r="B1008" s="249" t="s">
        <v>1413</v>
      </c>
      <c r="C1008" s="249" t="s">
        <v>1413</v>
      </c>
      <c r="D1008" s="249" t="s">
        <v>1413</v>
      </c>
    </row>
    <row r="1009" spans="1:4" ht="27.75" customHeight="1" x14ac:dyDescent="0.2">
      <c r="A1009" s="6" t="s">
        <v>1413</v>
      </c>
      <c r="B1009" s="249" t="s">
        <v>1413</v>
      </c>
      <c r="C1009" s="249" t="s">
        <v>1413</v>
      </c>
      <c r="D1009" s="249" t="s">
        <v>1413</v>
      </c>
    </row>
    <row r="1010" spans="1:4" ht="27.75" customHeight="1" x14ac:dyDescent="0.2">
      <c r="A1010" s="6" t="s">
        <v>1413</v>
      </c>
      <c r="B1010" s="249" t="s">
        <v>1413</v>
      </c>
      <c r="C1010" s="249" t="s">
        <v>1413</v>
      </c>
      <c r="D1010" s="249" t="s">
        <v>1413</v>
      </c>
    </row>
    <row r="1011" spans="1:4" ht="27.75" customHeight="1" x14ac:dyDescent="0.2">
      <c r="A1011" s="6" t="s">
        <v>1413</v>
      </c>
      <c r="B1011" s="249" t="s">
        <v>1413</v>
      </c>
      <c r="C1011" s="249" t="s">
        <v>1413</v>
      </c>
      <c r="D1011" s="249" t="s">
        <v>1413</v>
      </c>
    </row>
    <row r="1012" spans="1:4" ht="27.75" customHeight="1" x14ac:dyDescent="0.2">
      <c r="A1012" s="6" t="s">
        <v>1413</v>
      </c>
      <c r="B1012" s="249" t="s">
        <v>1413</v>
      </c>
      <c r="C1012" s="249" t="s">
        <v>1413</v>
      </c>
      <c r="D1012" s="249" t="s">
        <v>1413</v>
      </c>
    </row>
    <row r="1013" spans="1:4" ht="27.75" customHeight="1" x14ac:dyDescent="0.2">
      <c r="A1013" s="6" t="s">
        <v>1413</v>
      </c>
      <c r="B1013" s="249" t="s">
        <v>1413</v>
      </c>
      <c r="C1013" s="249" t="s">
        <v>1413</v>
      </c>
      <c r="D1013" s="249" t="s">
        <v>1413</v>
      </c>
    </row>
    <row r="1014" spans="1:4" ht="27.75" customHeight="1" x14ac:dyDescent="0.2">
      <c r="A1014" s="6" t="s">
        <v>1413</v>
      </c>
      <c r="B1014" s="249" t="s">
        <v>1413</v>
      </c>
      <c r="C1014" s="249" t="s">
        <v>1413</v>
      </c>
      <c r="D1014" s="249" t="s">
        <v>1413</v>
      </c>
    </row>
    <row r="1015" spans="1:4" ht="27.75" customHeight="1" x14ac:dyDescent="0.2">
      <c r="A1015" s="6" t="s">
        <v>1413</v>
      </c>
      <c r="B1015" s="249" t="s">
        <v>1413</v>
      </c>
      <c r="C1015" s="249" t="s">
        <v>1413</v>
      </c>
      <c r="D1015" s="249" t="s">
        <v>1413</v>
      </c>
    </row>
    <row r="1016" spans="1:4" ht="27.75" customHeight="1" x14ac:dyDescent="0.2">
      <c r="A1016" s="6" t="s">
        <v>1413</v>
      </c>
      <c r="B1016" s="249" t="s">
        <v>1413</v>
      </c>
      <c r="C1016" s="249" t="s">
        <v>1413</v>
      </c>
      <c r="D1016" s="249" t="s">
        <v>1413</v>
      </c>
    </row>
    <row r="1017" spans="1:4" ht="27.75" customHeight="1" x14ac:dyDescent="0.2">
      <c r="A1017" s="6" t="s">
        <v>1413</v>
      </c>
      <c r="B1017" s="249" t="s">
        <v>1413</v>
      </c>
      <c r="C1017" s="249" t="s">
        <v>1413</v>
      </c>
      <c r="D1017" s="249" t="s">
        <v>1413</v>
      </c>
    </row>
    <row r="1018" spans="1:4" ht="27.75" customHeight="1" x14ac:dyDescent="0.2">
      <c r="A1018" s="6" t="s">
        <v>1413</v>
      </c>
      <c r="B1018" s="249" t="s">
        <v>1413</v>
      </c>
      <c r="C1018" s="249" t="s">
        <v>1413</v>
      </c>
      <c r="D1018" s="249" t="s">
        <v>1413</v>
      </c>
    </row>
    <row r="1019" spans="1:4" ht="27.75" customHeight="1" x14ac:dyDescent="0.2">
      <c r="A1019" s="6" t="s">
        <v>1413</v>
      </c>
      <c r="B1019" s="249" t="s">
        <v>1413</v>
      </c>
      <c r="C1019" s="249" t="s">
        <v>1413</v>
      </c>
      <c r="D1019" s="249" t="s">
        <v>1413</v>
      </c>
    </row>
    <row r="1020" spans="1:4" ht="27.75" customHeight="1" x14ac:dyDescent="0.2">
      <c r="A1020" s="6" t="s">
        <v>1413</v>
      </c>
      <c r="B1020" s="249" t="s">
        <v>1413</v>
      </c>
      <c r="C1020" s="249" t="s">
        <v>1413</v>
      </c>
      <c r="D1020" s="249" t="s">
        <v>1413</v>
      </c>
    </row>
    <row r="1021" spans="1:4" ht="27.75" customHeight="1" x14ac:dyDescent="0.2">
      <c r="A1021" s="6" t="s">
        <v>1413</v>
      </c>
      <c r="B1021" s="249" t="s">
        <v>1413</v>
      </c>
      <c r="C1021" s="249" t="s">
        <v>1413</v>
      </c>
      <c r="D1021" s="249" t="s">
        <v>1413</v>
      </c>
    </row>
    <row r="1022" spans="1:4" ht="27.75" customHeight="1" x14ac:dyDescent="0.2">
      <c r="A1022" s="6" t="s">
        <v>1413</v>
      </c>
      <c r="B1022" s="249" t="s">
        <v>1413</v>
      </c>
      <c r="C1022" s="249" t="s">
        <v>1413</v>
      </c>
      <c r="D1022" s="249" t="s">
        <v>1413</v>
      </c>
    </row>
    <row r="1023" spans="1:4" ht="27.75" customHeight="1" x14ac:dyDescent="0.2">
      <c r="A1023" s="6" t="s">
        <v>1413</v>
      </c>
      <c r="B1023" s="249" t="s">
        <v>1413</v>
      </c>
      <c r="C1023" s="249" t="s">
        <v>1413</v>
      </c>
      <c r="D1023" s="249" t="s">
        <v>1413</v>
      </c>
    </row>
    <row r="1024" spans="1:4" ht="27.75" customHeight="1" x14ac:dyDescent="0.2">
      <c r="A1024" s="6" t="s">
        <v>1413</v>
      </c>
      <c r="B1024" s="249" t="s">
        <v>1413</v>
      </c>
      <c r="C1024" s="249" t="s">
        <v>1413</v>
      </c>
      <c r="D1024" s="249" t="s">
        <v>1413</v>
      </c>
    </row>
    <row r="1025" spans="1:4" ht="27.75" customHeight="1" x14ac:dyDescent="0.2">
      <c r="A1025" s="6" t="s">
        <v>1413</v>
      </c>
      <c r="B1025" s="249" t="s">
        <v>1413</v>
      </c>
      <c r="C1025" s="249" t="s">
        <v>1413</v>
      </c>
      <c r="D1025" s="249" t="s">
        <v>1413</v>
      </c>
    </row>
    <row r="1026" spans="1:4" ht="27.75" customHeight="1" x14ac:dyDescent="0.2">
      <c r="A1026" s="6" t="s">
        <v>1413</v>
      </c>
      <c r="B1026" s="249" t="s">
        <v>1413</v>
      </c>
      <c r="C1026" s="249" t="s">
        <v>1413</v>
      </c>
      <c r="D1026" s="249" t="s">
        <v>1413</v>
      </c>
    </row>
    <row r="1027" spans="1:4" ht="27.75" customHeight="1" x14ac:dyDescent="0.2">
      <c r="A1027" s="6" t="s">
        <v>1413</v>
      </c>
      <c r="B1027" s="249" t="s">
        <v>1413</v>
      </c>
      <c r="C1027" s="249" t="s">
        <v>1413</v>
      </c>
      <c r="D1027" s="249" t="s">
        <v>1413</v>
      </c>
    </row>
    <row r="1028" spans="1:4" ht="27.75" customHeight="1" x14ac:dyDescent="0.2">
      <c r="A1028" s="6" t="s">
        <v>1413</v>
      </c>
      <c r="B1028" s="249" t="s">
        <v>1413</v>
      </c>
      <c r="C1028" s="249" t="s">
        <v>1413</v>
      </c>
      <c r="D1028" s="249" t="s">
        <v>1413</v>
      </c>
    </row>
    <row r="1029" spans="1:4" ht="27.75" customHeight="1" x14ac:dyDescent="0.2">
      <c r="A1029" s="6" t="s">
        <v>1413</v>
      </c>
      <c r="B1029" s="249" t="s">
        <v>1413</v>
      </c>
      <c r="C1029" s="249" t="s">
        <v>1413</v>
      </c>
      <c r="D1029" s="249" t="s">
        <v>1413</v>
      </c>
    </row>
    <row r="1030" spans="1:4" ht="27.75" customHeight="1" x14ac:dyDescent="0.2">
      <c r="A1030" s="6" t="s">
        <v>1413</v>
      </c>
      <c r="B1030" s="249" t="s">
        <v>1413</v>
      </c>
      <c r="C1030" s="249" t="s">
        <v>1413</v>
      </c>
      <c r="D1030" s="249" t="s">
        <v>1413</v>
      </c>
    </row>
    <row r="1031" spans="1:4" ht="27.75" customHeight="1" x14ac:dyDescent="0.2">
      <c r="A1031" s="6" t="s">
        <v>1413</v>
      </c>
      <c r="B1031" s="249" t="s">
        <v>1413</v>
      </c>
      <c r="C1031" s="249" t="s">
        <v>1413</v>
      </c>
      <c r="D1031" s="249" t="s">
        <v>1413</v>
      </c>
    </row>
    <row r="1032" spans="1:4" ht="27.75" customHeight="1" x14ac:dyDescent="0.2">
      <c r="A1032" s="6" t="s">
        <v>1413</v>
      </c>
      <c r="B1032" s="249" t="s">
        <v>1413</v>
      </c>
      <c r="C1032" s="249" t="s">
        <v>1413</v>
      </c>
      <c r="D1032" s="249" t="s">
        <v>1413</v>
      </c>
    </row>
    <row r="1033" spans="1:4" ht="27.75" customHeight="1" x14ac:dyDescent="0.2">
      <c r="A1033" s="6" t="s">
        <v>1413</v>
      </c>
      <c r="B1033" s="249" t="s">
        <v>1413</v>
      </c>
      <c r="C1033" s="249" t="s">
        <v>1413</v>
      </c>
      <c r="D1033" s="249" t="s">
        <v>1413</v>
      </c>
    </row>
    <row r="1034" spans="1:4" ht="27.75" customHeight="1" x14ac:dyDescent="0.2">
      <c r="A1034" s="6" t="s">
        <v>1413</v>
      </c>
      <c r="B1034" s="249" t="s">
        <v>1413</v>
      </c>
      <c r="C1034" s="249" t="s">
        <v>1413</v>
      </c>
      <c r="D1034" s="249" t="s">
        <v>1413</v>
      </c>
    </row>
    <row r="1035" spans="1:4" ht="27.75" customHeight="1" x14ac:dyDescent="0.2">
      <c r="A1035" s="6" t="s">
        <v>1413</v>
      </c>
      <c r="B1035" s="249" t="s">
        <v>1413</v>
      </c>
      <c r="C1035" s="249" t="s">
        <v>1413</v>
      </c>
      <c r="D1035" s="249" t="s">
        <v>1413</v>
      </c>
    </row>
    <row r="1036" spans="1:4" ht="27.75" customHeight="1" x14ac:dyDescent="0.2">
      <c r="A1036" s="6" t="s">
        <v>1413</v>
      </c>
      <c r="B1036" s="249" t="s">
        <v>1413</v>
      </c>
      <c r="C1036" s="249" t="s">
        <v>1413</v>
      </c>
      <c r="D1036" s="249" t="s">
        <v>1413</v>
      </c>
    </row>
    <row r="1037" spans="1:4" ht="27.75" customHeight="1" x14ac:dyDescent="0.2">
      <c r="A1037" s="6" t="s">
        <v>1413</v>
      </c>
      <c r="B1037" s="249" t="s">
        <v>1413</v>
      </c>
      <c r="C1037" s="249" t="s">
        <v>1413</v>
      </c>
      <c r="D1037" s="249" t="s">
        <v>1413</v>
      </c>
    </row>
    <row r="1038" spans="1:4" ht="27.75" customHeight="1" x14ac:dyDescent="0.2">
      <c r="A1038" s="6" t="s">
        <v>1413</v>
      </c>
      <c r="B1038" s="249" t="s">
        <v>1413</v>
      </c>
      <c r="C1038" s="249" t="s">
        <v>1413</v>
      </c>
      <c r="D1038" s="249" t="s">
        <v>1413</v>
      </c>
    </row>
    <row r="1039" spans="1:4" ht="27.75" customHeight="1" x14ac:dyDescent="0.2">
      <c r="A1039" s="6" t="s">
        <v>1413</v>
      </c>
      <c r="B1039" s="249" t="s">
        <v>1413</v>
      </c>
      <c r="C1039" s="249" t="s">
        <v>1413</v>
      </c>
      <c r="D1039" s="249" t="s">
        <v>1413</v>
      </c>
    </row>
    <row r="1040" spans="1:4" ht="27.75" customHeight="1" x14ac:dyDescent="0.2">
      <c r="A1040" s="6" t="s">
        <v>1413</v>
      </c>
      <c r="B1040" s="249" t="s">
        <v>1413</v>
      </c>
      <c r="C1040" s="249" t="s">
        <v>1413</v>
      </c>
      <c r="D1040" s="249" t="s">
        <v>1413</v>
      </c>
    </row>
    <row r="1041" spans="1:4" ht="27.75" customHeight="1" x14ac:dyDescent="0.2">
      <c r="A1041" s="6" t="s">
        <v>1413</v>
      </c>
      <c r="B1041" s="249" t="s">
        <v>1413</v>
      </c>
      <c r="C1041" s="249" t="s">
        <v>1413</v>
      </c>
      <c r="D1041" s="249" t="s">
        <v>1413</v>
      </c>
    </row>
    <row r="1042" spans="1:4" ht="27.75" customHeight="1" x14ac:dyDescent="0.2">
      <c r="A1042" s="6" t="s">
        <v>1413</v>
      </c>
      <c r="B1042" s="249" t="s">
        <v>1413</v>
      </c>
      <c r="C1042" s="249" t="s">
        <v>1413</v>
      </c>
      <c r="D1042" s="249" t="s">
        <v>1413</v>
      </c>
    </row>
    <row r="1043" spans="1:4" ht="27.75" customHeight="1" x14ac:dyDescent="0.2">
      <c r="A1043" s="6" t="s">
        <v>1413</v>
      </c>
      <c r="B1043" s="249" t="s">
        <v>1413</v>
      </c>
      <c r="C1043" s="249" t="s">
        <v>1413</v>
      </c>
      <c r="D1043" s="249" t="s">
        <v>1413</v>
      </c>
    </row>
    <row r="1044" spans="1:4" ht="27.75" customHeight="1" x14ac:dyDescent="0.2">
      <c r="A1044" s="6" t="s">
        <v>1413</v>
      </c>
      <c r="B1044" s="249" t="s">
        <v>1413</v>
      </c>
      <c r="C1044" s="249" t="s">
        <v>1413</v>
      </c>
      <c r="D1044" s="249" t="s">
        <v>1413</v>
      </c>
    </row>
    <row r="1045" spans="1:4" ht="27.75" customHeight="1" x14ac:dyDescent="0.2">
      <c r="A1045" s="6" t="s">
        <v>1413</v>
      </c>
      <c r="B1045" s="249" t="s">
        <v>1413</v>
      </c>
      <c r="C1045" s="249" t="s">
        <v>1413</v>
      </c>
      <c r="D1045" s="249" t="s">
        <v>1413</v>
      </c>
    </row>
    <row r="1046" spans="1:4" ht="27.75" customHeight="1" x14ac:dyDescent="0.2">
      <c r="A1046" s="6" t="s">
        <v>1413</v>
      </c>
      <c r="B1046" s="249" t="s">
        <v>1413</v>
      </c>
      <c r="C1046" s="249" t="s">
        <v>1413</v>
      </c>
      <c r="D1046" s="249" t="s">
        <v>1413</v>
      </c>
    </row>
    <row r="1047" spans="1:4" ht="27.75" customHeight="1" x14ac:dyDescent="0.2">
      <c r="A1047" s="6" t="s">
        <v>1413</v>
      </c>
      <c r="B1047" s="249" t="s">
        <v>1413</v>
      </c>
      <c r="C1047" s="249" t="s">
        <v>1413</v>
      </c>
      <c r="D1047" s="249" t="s">
        <v>1413</v>
      </c>
    </row>
    <row r="1048" spans="1:4" ht="27.75" customHeight="1" x14ac:dyDescent="0.2">
      <c r="A1048" s="6" t="s">
        <v>1413</v>
      </c>
      <c r="B1048" s="249" t="s">
        <v>1413</v>
      </c>
      <c r="C1048" s="249" t="s">
        <v>1413</v>
      </c>
      <c r="D1048" s="249" t="s">
        <v>1413</v>
      </c>
    </row>
    <row r="1049" spans="1:4" ht="27.75" customHeight="1" x14ac:dyDescent="0.2">
      <c r="A1049" s="6" t="s">
        <v>1413</v>
      </c>
      <c r="B1049" s="249" t="s">
        <v>1413</v>
      </c>
      <c r="C1049" s="249" t="s">
        <v>1413</v>
      </c>
      <c r="D1049" s="249" t="s">
        <v>1413</v>
      </c>
    </row>
    <row r="1050" spans="1:4" ht="27.75" customHeight="1" x14ac:dyDescent="0.2">
      <c r="A1050" s="6" t="s">
        <v>1413</v>
      </c>
      <c r="B1050" s="249" t="s">
        <v>1413</v>
      </c>
      <c r="C1050" s="249" t="s">
        <v>1413</v>
      </c>
      <c r="D1050" s="249" t="s">
        <v>1413</v>
      </c>
    </row>
    <row r="1051" spans="1:4" ht="27.75" customHeight="1" x14ac:dyDescent="0.2">
      <c r="A1051" s="6" t="s">
        <v>1413</v>
      </c>
      <c r="B1051" s="249" t="s">
        <v>1413</v>
      </c>
      <c r="C1051" s="249" t="s">
        <v>1413</v>
      </c>
      <c r="D1051" s="249" t="s">
        <v>1413</v>
      </c>
    </row>
    <row r="1052" spans="1:4" ht="27.75" customHeight="1" x14ac:dyDescent="0.2">
      <c r="A1052" s="6" t="s">
        <v>1413</v>
      </c>
      <c r="B1052" s="249" t="s">
        <v>1413</v>
      </c>
      <c r="C1052" s="249" t="s">
        <v>1413</v>
      </c>
      <c r="D1052" s="249" t="s">
        <v>1413</v>
      </c>
    </row>
    <row r="1053" spans="1:4" ht="27.75" customHeight="1" x14ac:dyDescent="0.2">
      <c r="A1053" s="6" t="s">
        <v>1413</v>
      </c>
      <c r="B1053" s="249" t="s">
        <v>1413</v>
      </c>
      <c r="C1053" s="249" t="s">
        <v>1413</v>
      </c>
      <c r="D1053" s="249" t="s">
        <v>1413</v>
      </c>
    </row>
    <row r="1054" spans="1:4" ht="27.75" customHeight="1" x14ac:dyDescent="0.2">
      <c r="A1054" s="6" t="s">
        <v>1413</v>
      </c>
      <c r="B1054" s="249" t="s">
        <v>1413</v>
      </c>
      <c r="C1054" s="249" t="s">
        <v>1413</v>
      </c>
      <c r="D1054" s="249" t="s">
        <v>1413</v>
      </c>
    </row>
    <row r="1055" spans="1:4" ht="27.75" customHeight="1" x14ac:dyDescent="0.2">
      <c r="A1055" s="6" t="s">
        <v>1413</v>
      </c>
      <c r="B1055" s="249" t="s">
        <v>1413</v>
      </c>
      <c r="C1055" s="249" t="s">
        <v>1413</v>
      </c>
      <c r="D1055" s="249" t="s">
        <v>1413</v>
      </c>
    </row>
    <row r="1056" spans="1:4" ht="27.75" customHeight="1" x14ac:dyDescent="0.2">
      <c r="A1056" s="6" t="s">
        <v>1413</v>
      </c>
      <c r="B1056" s="249" t="s">
        <v>1413</v>
      </c>
      <c r="C1056" s="249" t="s">
        <v>1413</v>
      </c>
      <c r="D1056" s="249" t="s">
        <v>1413</v>
      </c>
    </row>
    <row r="1057" spans="1:4" ht="27.75" customHeight="1" x14ac:dyDescent="0.2">
      <c r="A1057" s="6" t="s">
        <v>1413</v>
      </c>
      <c r="B1057" s="249" t="s">
        <v>1413</v>
      </c>
      <c r="C1057" s="249" t="s">
        <v>1413</v>
      </c>
      <c r="D1057" s="249" t="s">
        <v>1413</v>
      </c>
    </row>
    <row r="1058" spans="1:4" ht="27.75" customHeight="1" x14ac:dyDescent="0.2">
      <c r="A1058" s="6" t="s">
        <v>1413</v>
      </c>
      <c r="B1058" s="249" t="s">
        <v>1413</v>
      </c>
      <c r="C1058" s="249" t="s">
        <v>1413</v>
      </c>
      <c r="D1058" s="249" t="s">
        <v>1413</v>
      </c>
    </row>
    <row r="1059" spans="1:4" ht="27.75" customHeight="1" x14ac:dyDescent="0.2">
      <c r="A1059" s="6" t="s">
        <v>1413</v>
      </c>
      <c r="B1059" s="249" t="s">
        <v>1413</v>
      </c>
      <c r="C1059" s="249" t="s">
        <v>1413</v>
      </c>
      <c r="D1059" s="249" t="s">
        <v>1413</v>
      </c>
    </row>
    <row r="1060" spans="1:4" ht="27.75" customHeight="1" x14ac:dyDescent="0.2">
      <c r="A1060" s="6" t="s">
        <v>1413</v>
      </c>
      <c r="B1060" s="249" t="s">
        <v>1413</v>
      </c>
      <c r="C1060" s="249" t="s">
        <v>1413</v>
      </c>
      <c r="D1060" s="249" t="s">
        <v>1413</v>
      </c>
    </row>
    <row r="1061" spans="1:4" ht="27.75" customHeight="1" x14ac:dyDescent="0.2">
      <c r="A1061" s="6" t="s">
        <v>1413</v>
      </c>
      <c r="B1061" s="249" t="s">
        <v>1413</v>
      </c>
      <c r="C1061" s="249" t="s">
        <v>1413</v>
      </c>
      <c r="D1061" s="249" t="s">
        <v>1413</v>
      </c>
    </row>
    <row r="1062" spans="1:4" ht="27.75" customHeight="1" x14ac:dyDescent="0.2">
      <c r="A1062" s="6" t="s">
        <v>1413</v>
      </c>
      <c r="B1062" s="249" t="s">
        <v>1413</v>
      </c>
      <c r="C1062" s="249" t="s">
        <v>1413</v>
      </c>
      <c r="D1062" s="249" t="s">
        <v>1413</v>
      </c>
    </row>
    <row r="1063" spans="1:4" ht="27.75" customHeight="1" x14ac:dyDescent="0.2">
      <c r="A1063" s="6" t="s">
        <v>1413</v>
      </c>
      <c r="B1063" s="249" t="s">
        <v>1413</v>
      </c>
      <c r="C1063" s="249" t="s">
        <v>1413</v>
      </c>
      <c r="D1063" s="249" t="s">
        <v>1413</v>
      </c>
    </row>
    <row r="1064" spans="1:4" ht="27.75" customHeight="1" x14ac:dyDescent="0.2">
      <c r="A1064" s="6" t="s">
        <v>1413</v>
      </c>
      <c r="B1064" s="249" t="s">
        <v>1413</v>
      </c>
      <c r="C1064" s="249" t="s">
        <v>1413</v>
      </c>
      <c r="D1064" s="249" t="s">
        <v>1413</v>
      </c>
    </row>
    <row r="1065" spans="1:4" ht="27.75" customHeight="1" x14ac:dyDescent="0.2">
      <c r="A1065" s="6" t="s">
        <v>1413</v>
      </c>
      <c r="B1065" s="249" t="s">
        <v>1413</v>
      </c>
      <c r="C1065" s="249" t="s">
        <v>1413</v>
      </c>
      <c r="D1065" s="249" t="s">
        <v>1413</v>
      </c>
    </row>
    <row r="1066" spans="1:4" ht="27.75" customHeight="1" x14ac:dyDescent="0.2">
      <c r="A1066" s="6" t="s">
        <v>1413</v>
      </c>
      <c r="B1066" s="249" t="s">
        <v>1413</v>
      </c>
      <c r="C1066" s="249" t="s">
        <v>1413</v>
      </c>
      <c r="D1066" s="249" t="s">
        <v>1413</v>
      </c>
    </row>
    <row r="1067" spans="1:4" ht="27.75" customHeight="1" x14ac:dyDescent="0.2">
      <c r="A1067" s="6" t="s">
        <v>1413</v>
      </c>
      <c r="B1067" s="249" t="s">
        <v>1413</v>
      </c>
      <c r="C1067" s="249" t="s">
        <v>1413</v>
      </c>
      <c r="D1067" s="249" t="s">
        <v>1413</v>
      </c>
    </row>
    <row r="1068" spans="1:4" ht="27.75" customHeight="1" x14ac:dyDescent="0.2">
      <c r="A1068" s="6" t="s">
        <v>1413</v>
      </c>
      <c r="B1068" s="249" t="s">
        <v>1413</v>
      </c>
      <c r="C1068" s="249" t="s">
        <v>1413</v>
      </c>
      <c r="D1068" s="249" t="s">
        <v>1413</v>
      </c>
    </row>
    <row r="1069" spans="1:4" ht="27.75" customHeight="1" x14ac:dyDescent="0.2">
      <c r="A1069" s="6" t="s">
        <v>1413</v>
      </c>
      <c r="B1069" s="249" t="s">
        <v>1413</v>
      </c>
      <c r="C1069" s="249" t="s">
        <v>1413</v>
      </c>
      <c r="D1069" s="249" t="s">
        <v>1413</v>
      </c>
    </row>
    <row r="1070" spans="1:4" ht="27.75" customHeight="1" x14ac:dyDescent="0.2">
      <c r="A1070" s="6" t="s">
        <v>1413</v>
      </c>
      <c r="B1070" s="249" t="s">
        <v>1413</v>
      </c>
      <c r="C1070" s="249" t="s">
        <v>1413</v>
      </c>
      <c r="D1070" s="249" t="s">
        <v>1413</v>
      </c>
    </row>
    <row r="1071" spans="1:4" ht="27.75" customHeight="1" x14ac:dyDescent="0.2">
      <c r="A1071" s="6" t="s">
        <v>1413</v>
      </c>
      <c r="B1071" s="249" t="s">
        <v>1413</v>
      </c>
      <c r="C1071" s="249" t="s">
        <v>1413</v>
      </c>
      <c r="D1071" s="249" t="s">
        <v>1413</v>
      </c>
    </row>
    <row r="1072" spans="1:4" ht="27.75" customHeight="1" x14ac:dyDescent="0.2">
      <c r="A1072" s="6" t="s">
        <v>1413</v>
      </c>
      <c r="B1072" s="249" t="s">
        <v>1413</v>
      </c>
      <c r="C1072" s="249" t="s">
        <v>1413</v>
      </c>
      <c r="D1072" s="249" t="s">
        <v>1413</v>
      </c>
    </row>
    <row r="1073" spans="1:4" ht="27.75" customHeight="1" x14ac:dyDescent="0.2">
      <c r="A1073" s="6" t="s">
        <v>1413</v>
      </c>
      <c r="B1073" s="249" t="s">
        <v>1413</v>
      </c>
      <c r="C1073" s="249" t="s">
        <v>1413</v>
      </c>
      <c r="D1073" s="249" t="s">
        <v>1413</v>
      </c>
    </row>
    <row r="1074" spans="1:4" ht="27.75" customHeight="1" x14ac:dyDescent="0.2">
      <c r="A1074" s="6" t="s">
        <v>1413</v>
      </c>
      <c r="B1074" s="249" t="s">
        <v>1413</v>
      </c>
      <c r="C1074" s="249" t="s">
        <v>1413</v>
      </c>
      <c r="D1074" s="249" t="s">
        <v>1413</v>
      </c>
    </row>
    <row r="1075" spans="1:4" ht="27.75" customHeight="1" x14ac:dyDescent="0.2">
      <c r="A1075" s="6" t="s">
        <v>1413</v>
      </c>
      <c r="B1075" s="249" t="s">
        <v>1413</v>
      </c>
      <c r="C1075" s="249" t="s">
        <v>1413</v>
      </c>
      <c r="D1075" s="249" t="s">
        <v>1413</v>
      </c>
    </row>
    <row r="1076" spans="1:4" ht="27.75" customHeight="1" x14ac:dyDescent="0.2">
      <c r="A1076" s="6" t="s">
        <v>1413</v>
      </c>
      <c r="B1076" s="249" t="s">
        <v>1413</v>
      </c>
      <c r="C1076" s="249" t="s">
        <v>1413</v>
      </c>
      <c r="D1076" s="249" t="s">
        <v>1413</v>
      </c>
    </row>
    <row r="1077" spans="1:4" ht="27.75" customHeight="1" x14ac:dyDescent="0.2">
      <c r="A1077" s="6" t="s">
        <v>1413</v>
      </c>
      <c r="B1077" s="249" t="s">
        <v>1413</v>
      </c>
      <c r="C1077" s="249" t="s">
        <v>1413</v>
      </c>
      <c r="D1077" s="249" t="s">
        <v>1413</v>
      </c>
    </row>
    <row r="1078" spans="1:4" ht="27.75" customHeight="1" x14ac:dyDescent="0.2">
      <c r="A1078" s="6" t="s">
        <v>1413</v>
      </c>
      <c r="B1078" s="249" t="s">
        <v>1413</v>
      </c>
      <c r="C1078" s="249" t="s">
        <v>1413</v>
      </c>
      <c r="D1078" s="249" t="s">
        <v>1413</v>
      </c>
    </row>
    <row r="1079" spans="1:4" ht="27.75" customHeight="1" x14ac:dyDescent="0.2">
      <c r="A1079" s="6" t="s">
        <v>1413</v>
      </c>
      <c r="B1079" s="249" t="s">
        <v>1413</v>
      </c>
      <c r="C1079" s="249" t="s">
        <v>1413</v>
      </c>
      <c r="D1079" s="249" t="s">
        <v>1413</v>
      </c>
    </row>
    <row r="1080" spans="1:4" ht="27.75" customHeight="1" x14ac:dyDescent="0.2">
      <c r="A1080" s="6" t="s">
        <v>1413</v>
      </c>
      <c r="B1080" s="249" t="s">
        <v>1413</v>
      </c>
      <c r="C1080" s="249" t="s">
        <v>1413</v>
      </c>
      <c r="D1080" s="249" t="s">
        <v>1413</v>
      </c>
    </row>
    <row r="1081" spans="1:4" ht="27.75" customHeight="1" x14ac:dyDescent="0.2">
      <c r="A1081" s="6" t="s">
        <v>1413</v>
      </c>
      <c r="B1081" s="249" t="s">
        <v>1413</v>
      </c>
      <c r="C1081" s="249" t="s">
        <v>1413</v>
      </c>
      <c r="D1081" s="249" t="s">
        <v>1413</v>
      </c>
    </row>
    <row r="1082" spans="1:4" ht="27.75" customHeight="1" x14ac:dyDescent="0.2">
      <c r="A1082" s="6" t="s">
        <v>1413</v>
      </c>
      <c r="B1082" s="249" t="s">
        <v>1413</v>
      </c>
      <c r="C1082" s="249" t="s">
        <v>1413</v>
      </c>
      <c r="D1082" s="249" t="s">
        <v>1413</v>
      </c>
    </row>
    <row r="1083" spans="1:4" ht="27.75" customHeight="1" x14ac:dyDescent="0.2">
      <c r="A1083" s="6" t="s">
        <v>1413</v>
      </c>
      <c r="B1083" s="249" t="s">
        <v>1413</v>
      </c>
      <c r="C1083" s="249" t="s">
        <v>1413</v>
      </c>
      <c r="D1083" s="249" t="s">
        <v>1413</v>
      </c>
    </row>
    <row r="1084" spans="1:4" ht="27.75" customHeight="1" x14ac:dyDescent="0.2">
      <c r="A1084" s="6" t="s">
        <v>1413</v>
      </c>
      <c r="B1084" s="249" t="s">
        <v>1413</v>
      </c>
      <c r="C1084" s="249" t="s">
        <v>1413</v>
      </c>
      <c r="D1084" s="249" t="s">
        <v>1413</v>
      </c>
    </row>
    <row r="1085" spans="1:4" ht="27.75" customHeight="1" x14ac:dyDescent="0.2">
      <c r="A1085" s="6" t="s">
        <v>1413</v>
      </c>
      <c r="B1085" s="249" t="s">
        <v>1413</v>
      </c>
      <c r="C1085" s="249" t="s">
        <v>1413</v>
      </c>
      <c r="D1085" s="249" t="s">
        <v>1413</v>
      </c>
    </row>
    <row r="1086" spans="1:4" ht="27.75" customHeight="1" x14ac:dyDescent="0.2">
      <c r="A1086" s="6" t="s">
        <v>1413</v>
      </c>
      <c r="B1086" s="249" t="s">
        <v>1413</v>
      </c>
      <c r="C1086" s="249" t="s">
        <v>1413</v>
      </c>
      <c r="D1086" s="249" t="s">
        <v>1413</v>
      </c>
    </row>
    <row r="1087" spans="1:4" ht="27.75" customHeight="1" x14ac:dyDescent="0.2">
      <c r="A1087" s="6" t="s">
        <v>1413</v>
      </c>
      <c r="B1087" s="249" t="s">
        <v>1413</v>
      </c>
      <c r="C1087" s="249" t="s">
        <v>1413</v>
      </c>
      <c r="D1087" s="249" t="s">
        <v>1413</v>
      </c>
    </row>
    <row r="1088" spans="1:4" ht="27.75" customHeight="1" x14ac:dyDescent="0.2">
      <c r="A1088" s="6" t="s">
        <v>1413</v>
      </c>
      <c r="B1088" s="249" t="s">
        <v>1413</v>
      </c>
      <c r="C1088" s="249" t="s">
        <v>1413</v>
      </c>
      <c r="D1088" s="249" t="s">
        <v>1413</v>
      </c>
    </row>
    <row r="1089" spans="1:4" ht="27.75" customHeight="1" x14ac:dyDescent="0.2">
      <c r="A1089" s="6" t="s">
        <v>1413</v>
      </c>
      <c r="B1089" s="249" t="s">
        <v>1413</v>
      </c>
      <c r="C1089" s="249" t="s">
        <v>1413</v>
      </c>
      <c r="D1089" s="249" t="s">
        <v>1413</v>
      </c>
    </row>
    <row r="1090" spans="1:4" ht="27.75" customHeight="1" x14ac:dyDescent="0.2">
      <c r="A1090" s="6" t="s">
        <v>1413</v>
      </c>
      <c r="B1090" s="249" t="s">
        <v>1413</v>
      </c>
      <c r="C1090" s="249" t="s">
        <v>1413</v>
      </c>
      <c r="D1090" s="249" t="s">
        <v>1413</v>
      </c>
    </row>
    <row r="1091" spans="1:4" ht="27.75" customHeight="1" x14ac:dyDescent="0.2">
      <c r="A1091" s="6" t="s">
        <v>1413</v>
      </c>
      <c r="B1091" s="249" t="s">
        <v>1413</v>
      </c>
      <c r="C1091" s="249" t="s">
        <v>1413</v>
      </c>
      <c r="D1091" s="249" t="s">
        <v>1413</v>
      </c>
    </row>
    <row r="1092" spans="1:4" ht="27.75" customHeight="1" x14ac:dyDescent="0.2">
      <c r="A1092" s="6" t="s">
        <v>1413</v>
      </c>
      <c r="B1092" s="249" t="s">
        <v>1413</v>
      </c>
      <c r="C1092" s="249" t="s">
        <v>1413</v>
      </c>
      <c r="D1092" s="249" t="s">
        <v>1413</v>
      </c>
    </row>
    <row r="1093" spans="1:4" ht="27.75" customHeight="1" x14ac:dyDescent="0.2">
      <c r="A1093" s="6" t="s">
        <v>1413</v>
      </c>
      <c r="B1093" s="249" t="s">
        <v>1413</v>
      </c>
      <c r="C1093" s="249" t="s">
        <v>1413</v>
      </c>
      <c r="D1093" s="249" t="s">
        <v>1413</v>
      </c>
    </row>
    <row r="1094" spans="1:4" ht="27.75" customHeight="1" x14ac:dyDescent="0.2">
      <c r="A1094" s="6" t="s">
        <v>1413</v>
      </c>
      <c r="B1094" s="249" t="s">
        <v>1413</v>
      </c>
      <c r="C1094" s="249" t="s">
        <v>1413</v>
      </c>
      <c r="D1094" s="249" t="s">
        <v>1413</v>
      </c>
    </row>
    <row r="1095" spans="1:4" ht="27.75" customHeight="1" x14ac:dyDescent="0.2">
      <c r="A1095" s="6" t="s">
        <v>1413</v>
      </c>
      <c r="B1095" s="249" t="s">
        <v>1413</v>
      </c>
      <c r="C1095" s="249" t="s">
        <v>1413</v>
      </c>
      <c r="D1095" s="249" t="s">
        <v>1413</v>
      </c>
    </row>
    <row r="1096" spans="1:4" ht="27.75" customHeight="1" x14ac:dyDescent="0.2">
      <c r="A1096" s="6" t="s">
        <v>1413</v>
      </c>
      <c r="B1096" s="249" t="s">
        <v>1413</v>
      </c>
      <c r="C1096" s="249" t="s">
        <v>1413</v>
      </c>
      <c r="D1096" s="249" t="s">
        <v>1413</v>
      </c>
    </row>
    <row r="1097" spans="1:4" ht="27.75" customHeight="1" x14ac:dyDescent="0.2">
      <c r="A1097" s="6" t="s">
        <v>1413</v>
      </c>
      <c r="B1097" s="249" t="s">
        <v>1413</v>
      </c>
      <c r="C1097" s="249" t="s">
        <v>1413</v>
      </c>
      <c r="D1097" s="249" t="s">
        <v>1413</v>
      </c>
    </row>
    <row r="1098" spans="1:4" ht="27.75" customHeight="1" x14ac:dyDescent="0.2">
      <c r="A1098" s="6" t="s">
        <v>1413</v>
      </c>
      <c r="B1098" s="249" t="s">
        <v>1413</v>
      </c>
      <c r="C1098" s="249" t="s">
        <v>1413</v>
      </c>
      <c r="D1098" s="249" t="s">
        <v>1413</v>
      </c>
    </row>
    <row r="1099" spans="1:4" ht="27.75" customHeight="1" x14ac:dyDescent="0.2">
      <c r="A1099" s="6" t="s">
        <v>1413</v>
      </c>
      <c r="B1099" s="249" t="s">
        <v>1413</v>
      </c>
      <c r="C1099" s="249" t="s">
        <v>1413</v>
      </c>
      <c r="D1099" s="249" t="s">
        <v>1413</v>
      </c>
    </row>
    <row r="1100" spans="1:4" ht="27.75" customHeight="1" x14ac:dyDescent="0.2">
      <c r="A1100" s="6" t="s">
        <v>1413</v>
      </c>
      <c r="B1100" s="249" t="s">
        <v>1413</v>
      </c>
      <c r="C1100" s="249" t="s">
        <v>1413</v>
      </c>
      <c r="D1100" s="249" t="s">
        <v>1413</v>
      </c>
    </row>
    <row r="1101" spans="1:4" ht="27.75" customHeight="1" x14ac:dyDescent="0.2">
      <c r="A1101" s="6" t="s">
        <v>1413</v>
      </c>
      <c r="B1101" s="249" t="s">
        <v>1413</v>
      </c>
      <c r="C1101" s="249" t="s">
        <v>1413</v>
      </c>
      <c r="D1101" s="249" t="s">
        <v>1413</v>
      </c>
    </row>
    <row r="1102" spans="1:4" ht="27.75" customHeight="1" x14ac:dyDescent="0.2">
      <c r="A1102" s="6" t="s">
        <v>1413</v>
      </c>
      <c r="B1102" s="249" t="s">
        <v>1413</v>
      </c>
      <c r="C1102" s="249" t="s">
        <v>1413</v>
      </c>
      <c r="D1102" s="249" t="s">
        <v>1413</v>
      </c>
    </row>
    <row r="1103" spans="1:4" ht="27.75" customHeight="1" x14ac:dyDescent="0.2">
      <c r="A1103" s="6" t="s">
        <v>1413</v>
      </c>
      <c r="B1103" s="249" t="s">
        <v>1413</v>
      </c>
      <c r="C1103" s="249" t="s">
        <v>1413</v>
      </c>
      <c r="D1103" s="249" t="s">
        <v>1413</v>
      </c>
    </row>
    <row r="1104" spans="1:4" ht="27.75" customHeight="1" x14ac:dyDescent="0.2">
      <c r="A1104" s="6" t="s">
        <v>1413</v>
      </c>
      <c r="B1104" s="249" t="s">
        <v>1413</v>
      </c>
      <c r="C1104" s="249" t="s">
        <v>1413</v>
      </c>
      <c r="D1104" s="249" t="s">
        <v>1413</v>
      </c>
    </row>
    <row r="1105" spans="1:4" ht="27.75" customHeight="1" x14ac:dyDescent="0.2">
      <c r="A1105" s="6" t="s">
        <v>1413</v>
      </c>
      <c r="B1105" s="249" t="s">
        <v>1413</v>
      </c>
      <c r="C1105" s="249" t="s">
        <v>1413</v>
      </c>
      <c r="D1105" s="249" t="s">
        <v>1413</v>
      </c>
    </row>
    <row r="1106" spans="1:4" ht="27.75" customHeight="1" x14ac:dyDescent="0.2">
      <c r="A1106" s="6" t="s">
        <v>1413</v>
      </c>
      <c r="B1106" s="249" t="s">
        <v>1413</v>
      </c>
      <c r="C1106" s="249" t="s">
        <v>1413</v>
      </c>
      <c r="D1106" s="249" t="s">
        <v>1413</v>
      </c>
    </row>
    <row r="1107" spans="1:4" ht="27.75" customHeight="1" x14ac:dyDescent="0.2">
      <c r="A1107" s="6" t="s">
        <v>1413</v>
      </c>
      <c r="B1107" s="249" t="s">
        <v>1413</v>
      </c>
      <c r="C1107" s="249" t="s">
        <v>1413</v>
      </c>
      <c r="D1107" s="249" t="s">
        <v>1413</v>
      </c>
    </row>
    <row r="1108" spans="1:4" ht="27.75" customHeight="1" x14ac:dyDescent="0.2">
      <c r="A1108" s="6" t="s">
        <v>1413</v>
      </c>
      <c r="B1108" s="249" t="s">
        <v>1413</v>
      </c>
      <c r="C1108" s="249" t="s">
        <v>1413</v>
      </c>
      <c r="D1108" s="249" t="s">
        <v>1413</v>
      </c>
    </row>
    <row r="1109" spans="1:4" ht="27.75" customHeight="1" x14ac:dyDescent="0.2">
      <c r="A1109" s="6" t="s">
        <v>1413</v>
      </c>
      <c r="B1109" s="249" t="s">
        <v>1413</v>
      </c>
      <c r="C1109" s="249" t="s">
        <v>1413</v>
      </c>
      <c r="D1109" s="249" t="s">
        <v>1413</v>
      </c>
    </row>
    <row r="1110" spans="1:4" ht="27.75" customHeight="1" x14ac:dyDescent="0.2">
      <c r="A1110" s="6" t="s">
        <v>1413</v>
      </c>
      <c r="B1110" s="249" t="s">
        <v>1413</v>
      </c>
      <c r="C1110" s="249" t="s">
        <v>1413</v>
      </c>
      <c r="D1110" s="249" t="s">
        <v>1413</v>
      </c>
    </row>
    <row r="1111" spans="1:4" ht="27.75" customHeight="1" x14ac:dyDescent="0.2">
      <c r="A1111" s="6" t="s">
        <v>1413</v>
      </c>
      <c r="B1111" s="249" t="s">
        <v>1413</v>
      </c>
      <c r="C1111" s="249" t="s">
        <v>1413</v>
      </c>
      <c r="D1111" s="249" t="s">
        <v>1413</v>
      </c>
    </row>
    <row r="1112" spans="1:4" ht="27.75" customHeight="1" x14ac:dyDescent="0.2">
      <c r="A1112" s="6" t="s">
        <v>1413</v>
      </c>
      <c r="B1112" s="249" t="s">
        <v>1413</v>
      </c>
      <c r="C1112" s="249" t="s">
        <v>1413</v>
      </c>
      <c r="D1112" s="249" t="s">
        <v>1413</v>
      </c>
    </row>
    <row r="1113" spans="1:4" ht="27.75" customHeight="1" x14ac:dyDescent="0.2">
      <c r="A1113" s="6" t="s">
        <v>1413</v>
      </c>
      <c r="B1113" s="249" t="s">
        <v>1413</v>
      </c>
      <c r="C1113" s="249" t="s">
        <v>1413</v>
      </c>
      <c r="D1113" s="249" t="s">
        <v>1413</v>
      </c>
    </row>
    <row r="1114" spans="1:4" ht="27.75" customHeight="1" x14ac:dyDescent="0.2">
      <c r="A1114" s="6" t="s">
        <v>1413</v>
      </c>
      <c r="B1114" s="249" t="s">
        <v>1413</v>
      </c>
      <c r="C1114" s="249" t="s">
        <v>1413</v>
      </c>
      <c r="D1114" s="249" t="s">
        <v>1413</v>
      </c>
    </row>
    <row r="1115" spans="1:4" ht="27.75" customHeight="1" x14ac:dyDescent="0.2">
      <c r="A1115" s="6" t="s">
        <v>1413</v>
      </c>
      <c r="B1115" s="249" t="s">
        <v>1413</v>
      </c>
      <c r="C1115" s="249" t="s">
        <v>1413</v>
      </c>
      <c r="D1115" s="249" t="s">
        <v>1413</v>
      </c>
    </row>
    <row r="1116" spans="1:4" ht="27.75" customHeight="1" x14ac:dyDescent="0.2">
      <c r="A1116" s="6" t="s">
        <v>1413</v>
      </c>
      <c r="B1116" s="249" t="s">
        <v>1413</v>
      </c>
      <c r="C1116" s="249" t="s">
        <v>1413</v>
      </c>
      <c r="D1116" s="249" t="s">
        <v>1413</v>
      </c>
    </row>
    <row r="1117" spans="1:4" ht="27.75" customHeight="1" x14ac:dyDescent="0.2">
      <c r="A1117" s="6" t="s">
        <v>1413</v>
      </c>
      <c r="B1117" s="249" t="s">
        <v>1413</v>
      </c>
      <c r="C1117" s="249" t="s">
        <v>1413</v>
      </c>
      <c r="D1117" s="249" t="s">
        <v>1413</v>
      </c>
    </row>
    <row r="1118" spans="1:4" ht="27.75" customHeight="1" x14ac:dyDescent="0.2">
      <c r="A1118" s="6" t="s">
        <v>1413</v>
      </c>
      <c r="B1118" s="249" t="s">
        <v>1413</v>
      </c>
      <c r="C1118" s="249" t="s">
        <v>1413</v>
      </c>
      <c r="D1118" s="249" t="s">
        <v>1413</v>
      </c>
    </row>
    <row r="1119" spans="1:4" ht="27.75" customHeight="1" x14ac:dyDescent="0.2">
      <c r="A1119" s="6" t="s">
        <v>1413</v>
      </c>
      <c r="B1119" s="249" t="s">
        <v>1413</v>
      </c>
      <c r="C1119" s="249" t="s">
        <v>1413</v>
      </c>
      <c r="D1119" s="249" t="s">
        <v>1413</v>
      </c>
    </row>
    <row r="1120" spans="1:4" ht="27.75" customHeight="1" x14ac:dyDescent="0.2">
      <c r="A1120" s="6" t="s">
        <v>1413</v>
      </c>
      <c r="B1120" s="249" t="s">
        <v>1413</v>
      </c>
      <c r="C1120" s="249" t="s">
        <v>1413</v>
      </c>
      <c r="D1120" s="249" t="s">
        <v>1413</v>
      </c>
    </row>
    <row r="1121" spans="1:4" ht="27.75" customHeight="1" x14ac:dyDescent="0.2">
      <c r="A1121" s="6" t="s">
        <v>1413</v>
      </c>
      <c r="B1121" s="249" t="s">
        <v>1413</v>
      </c>
      <c r="C1121" s="249" t="s">
        <v>1413</v>
      </c>
      <c r="D1121" s="249" t="s">
        <v>1413</v>
      </c>
    </row>
    <row r="1122" spans="1:4" ht="27.75" customHeight="1" x14ac:dyDescent="0.2">
      <c r="A1122" s="6" t="s">
        <v>1413</v>
      </c>
      <c r="B1122" s="249" t="s">
        <v>1413</v>
      </c>
      <c r="C1122" s="249" t="s">
        <v>1413</v>
      </c>
      <c r="D1122" s="249" t="s">
        <v>1413</v>
      </c>
    </row>
    <row r="1123" spans="1:4" ht="27.75" customHeight="1" x14ac:dyDescent="0.2">
      <c r="A1123" s="6" t="s">
        <v>1413</v>
      </c>
      <c r="B1123" s="249" t="s">
        <v>1413</v>
      </c>
      <c r="C1123" s="249" t="s">
        <v>1413</v>
      </c>
      <c r="D1123" s="249" t="s">
        <v>1413</v>
      </c>
    </row>
    <row r="1124" spans="1:4" ht="27.75" customHeight="1" x14ac:dyDescent="0.2">
      <c r="A1124" s="6" t="s">
        <v>1413</v>
      </c>
      <c r="B1124" s="249" t="s">
        <v>1413</v>
      </c>
      <c r="C1124" s="249" t="s">
        <v>1413</v>
      </c>
      <c r="D1124" s="249" t="s">
        <v>1413</v>
      </c>
    </row>
    <row r="1125" spans="1:4" ht="27.75" customHeight="1" x14ac:dyDescent="0.2">
      <c r="A1125" s="6" t="s">
        <v>1413</v>
      </c>
      <c r="B1125" s="249" t="s">
        <v>1413</v>
      </c>
      <c r="C1125" s="249" t="s">
        <v>1413</v>
      </c>
      <c r="D1125" s="249" t="s">
        <v>1413</v>
      </c>
    </row>
    <row r="1126" spans="1:4" ht="27.75" customHeight="1" x14ac:dyDescent="0.2">
      <c r="A1126" s="6" t="s">
        <v>1413</v>
      </c>
      <c r="B1126" s="249" t="s">
        <v>1413</v>
      </c>
      <c r="C1126" s="249" t="s">
        <v>1413</v>
      </c>
      <c r="D1126" s="249" t="s">
        <v>1413</v>
      </c>
    </row>
    <row r="1127" spans="1:4" ht="27.75" customHeight="1" x14ac:dyDescent="0.2">
      <c r="A1127" s="6" t="s">
        <v>1413</v>
      </c>
      <c r="B1127" s="249" t="s">
        <v>1413</v>
      </c>
      <c r="C1127" s="249" t="s">
        <v>1413</v>
      </c>
      <c r="D1127" s="249" t="s">
        <v>1413</v>
      </c>
    </row>
    <row r="1128" spans="1:4" ht="27.75" customHeight="1" x14ac:dyDescent="0.2">
      <c r="A1128" s="6" t="s">
        <v>1413</v>
      </c>
      <c r="B1128" s="249" t="s">
        <v>1413</v>
      </c>
      <c r="C1128" s="249" t="s">
        <v>1413</v>
      </c>
      <c r="D1128" s="249" t="s">
        <v>1413</v>
      </c>
    </row>
    <row r="1129" spans="1:4" ht="27.75" customHeight="1" x14ac:dyDescent="0.2">
      <c r="A1129" s="6" t="s">
        <v>1413</v>
      </c>
      <c r="B1129" s="249" t="s">
        <v>1413</v>
      </c>
      <c r="C1129" s="249" t="s">
        <v>1413</v>
      </c>
      <c r="D1129" s="249" t="s">
        <v>1413</v>
      </c>
    </row>
    <row r="1130" spans="1:4" ht="27.75" customHeight="1" x14ac:dyDescent="0.2">
      <c r="A1130" s="6" t="s">
        <v>1413</v>
      </c>
      <c r="B1130" s="249" t="s">
        <v>1413</v>
      </c>
      <c r="C1130" s="249" t="s">
        <v>1413</v>
      </c>
      <c r="D1130" s="249" t="s">
        <v>1413</v>
      </c>
    </row>
    <row r="1131" spans="1:4" ht="27.75" customHeight="1" x14ac:dyDescent="0.2">
      <c r="A1131" s="6" t="s">
        <v>1413</v>
      </c>
      <c r="B1131" s="249" t="s">
        <v>1413</v>
      </c>
      <c r="C1131" s="249" t="s">
        <v>1413</v>
      </c>
      <c r="D1131" s="249" t="s">
        <v>1413</v>
      </c>
    </row>
    <row r="1132" spans="1:4" ht="27.75" customHeight="1" x14ac:dyDescent="0.2">
      <c r="A1132" s="6" t="s">
        <v>1413</v>
      </c>
      <c r="B1132" s="249" t="s">
        <v>1413</v>
      </c>
      <c r="C1132" s="249" t="s">
        <v>1413</v>
      </c>
      <c r="D1132" s="249" t="s">
        <v>1413</v>
      </c>
    </row>
    <row r="1133" spans="1:4" ht="27.75" customHeight="1" x14ac:dyDescent="0.2">
      <c r="A1133" s="6" t="s">
        <v>1413</v>
      </c>
      <c r="B1133" s="249" t="s">
        <v>1413</v>
      </c>
      <c r="C1133" s="249" t="s">
        <v>1413</v>
      </c>
      <c r="D1133" s="249" t="s">
        <v>1413</v>
      </c>
    </row>
    <row r="1134" spans="1:4" ht="27.75" customHeight="1" x14ac:dyDescent="0.2">
      <c r="A1134" s="6" t="s">
        <v>1413</v>
      </c>
      <c r="B1134" s="249" t="s">
        <v>1413</v>
      </c>
      <c r="C1134" s="249" t="s">
        <v>1413</v>
      </c>
      <c r="D1134" s="249" t="s">
        <v>1413</v>
      </c>
    </row>
    <row r="1135" spans="1:4" ht="27.75" customHeight="1" x14ac:dyDescent="0.2">
      <c r="A1135" s="6" t="s">
        <v>1413</v>
      </c>
      <c r="B1135" s="249" t="s">
        <v>1413</v>
      </c>
      <c r="C1135" s="249" t="s">
        <v>1413</v>
      </c>
      <c r="D1135" s="249" t="s">
        <v>1413</v>
      </c>
    </row>
    <row r="1136" spans="1:4" ht="27.75" customHeight="1" x14ac:dyDescent="0.2">
      <c r="A1136" s="6" t="s">
        <v>1413</v>
      </c>
      <c r="B1136" s="249" t="s">
        <v>1413</v>
      </c>
      <c r="C1136" s="249" t="s">
        <v>1413</v>
      </c>
      <c r="D1136" s="249" t="s">
        <v>1413</v>
      </c>
    </row>
    <row r="1137" spans="1:4" ht="27.75" customHeight="1" x14ac:dyDescent="0.2">
      <c r="A1137" s="6" t="s">
        <v>1413</v>
      </c>
      <c r="B1137" s="249" t="s">
        <v>1413</v>
      </c>
      <c r="C1137" s="249" t="s">
        <v>1413</v>
      </c>
      <c r="D1137" s="249" t="s">
        <v>1413</v>
      </c>
    </row>
    <row r="1138" spans="1:4" ht="27.75" customHeight="1" x14ac:dyDescent="0.2">
      <c r="A1138" s="6" t="s">
        <v>1413</v>
      </c>
      <c r="B1138" s="249" t="s">
        <v>1413</v>
      </c>
      <c r="C1138" s="249" t="s">
        <v>1413</v>
      </c>
      <c r="D1138" s="249" t="s">
        <v>1413</v>
      </c>
    </row>
    <row r="1139" spans="1:4" ht="27.75" customHeight="1" x14ac:dyDescent="0.2">
      <c r="A1139" s="6" t="s">
        <v>1413</v>
      </c>
      <c r="B1139" s="249" t="s">
        <v>1413</v>
      </c>
      <c r="C1139" s="249" t="s">
        <v>1413</v>
      </c>
      <c r="D1139" s="249" t="s">
        <v>1413</v>
      </c>
    </row>
    <row r="1140" spans="1:4" ht="27.75" customHeight="1" x14ac:dyDescent="0.2">
      <c r="A1140" s="6" t="s">
        <v>1413</v>
      </c>
      <c r="B1140" s="249" t="s">
        <v>1413</v>
      </c>
      <c r="C1140" s="249" t="s">
        <v>1413</v>
      </c>
      <c r="D1140" s="249" t="s">
        <v>1413</v>
      </c>
    </row>
    <row r="1141" spans="1:4" ht="27.75" customHeight="1" x14ac:dyDescent="0.2">
      <c r="A1141" s="6" t="s">
        <v>1413</v>
      </c>
      <c r="B1141" s="249" t="s">
        <v>1413</v>
      </c>
      <c r="C1141" s="249" t="s">
        <v>1413</v>
      </c>
      <c r="D1141" s="249" t="s">
        <v>1413</v>
      </c>
    </row>
    <row r="1142" spans="1:4" ht="27.75" customHeight="1" x14ac:dyDescent="0.2">
      <c r="A1142" s="6" t="s">
        <v>1413</v>
      </c>
      <c r="B1142" s="249" t="s">
        <v>1413</v>
      </c>
      <c r="C1142" s="249" t="s">
        <v>1413</v>
      </c>
      <c r="D1142" s="249" t="s">
        <v>1413</v>
      </c>
    </row>
    <row r="1143" spans="1:4" ht="27.75" customHeight="1" x14ac:dyDescent="0.2">
      <c r="A1143" s="6" t="s">
        <v>1413</v>
      </c>
      <c r="B1143" s="249" t="s">
        <v>1413</v>
      </c>
      <c r="C1143" s="249" t="s">
        <v>1413</v>
      </c>
      <c r="D1143" s="249" t="s">
        <v>1413</v>
      </c>
    </row>
    <row r="1144" spans="1:4" ht="27.75" customHeight="1" x14ac:dyDescent="0.2">
      <c r="A1144" s="6" t="s">
        <v>1413</v>
      </c>
      <c r="B1144" s="249" t="s">
        <v>1413</v>
      </c>
      <c r="C1144" s="249" t="s">
        <v>1413</v>
      </c>
      <c r="D1144" s="249" t="s">
        <v>1413</v>
      </c>
    </row>
    <row r="1145" spans="1:4" ht="27.75" customHeight="1" x14ac:dyDescent="0.2">
      <c r="A1145" s="6" t="s">
        <v>1413</v>
      </c>
      <c r="B1145" s="249" t="s">
        <v>1413</v>
      </c>
      <c r="C1145" s="249" t="s">
        <v>1413</v>
      </c>
      <c r="D1145" s="249" t="s">
        <v>1413</v>
      </c>
    </row>
    <row r="1146" spans="1:4" ht="27.75" customHeight="1" x14ac:dyDescent="0.2">
      <c r="A1146" s="6" t="s">
        <v>1413</v>
      </c>
      <c r="B1146" s="249" t="s">
        <v>1413</v>
      </c>
      <c r="C1146" s="249" t="s">
        <v>1413</v>
      </c>
      <c r="D1146" s="249" t="s">
        <v>1413</v>
      </c>
    </row>
    <row r="1147" spans="1:4" ht="27.75" customHeight="1" x14ac:dyDescent="0.2">
      <c r="A1147" s="6" t="s">
        <v>1413</v>
      </c>
      <c r="B1147" s="249" t="s">
        <v>1413</v>
      </c>
      <c r="C1147" s="249" t="s">
        <v>1413</v>
      </c>
      <c r="D1147" s="249" t="s">
        <v>1413</v>
      </c>
    </row>
    <row r="1148" spans="1:4" ht="27.75" customHeight="1" x14ac:dyDescent="0.2">
      <c r="A1148" s="6" t="s">
        <v>1413</v>
      </c>
      <c r="B1148" s="249" t="s">
        <v>1413</v>
      </c>
      <c r="C1148" s="249" t="s">
        <v>1413</v>
      </c>
      <c r="D1148" s="249" t="s">
        <v>1413</v>
      </c>
    </row>
    <row r="1149" spans="1:4" ht="27.75" customHeight="1" x14ac:dyDescent="0.2">
      <c r="A1149" s="6" t="s">
        <v>1413</v>
      </c>
      <c r="B1149" s="249" t="s">
        <v>1413</v>
      </c>
      <c r="C1149" s="249" t="s">
        <v>1413</v>
      </c>
      <c r="D1149" s="249" t="s">
        <v>1413</v>
      </c>
    </row>
    <row r="1150" spans="1:4" ht="27.75" customHeight="1" x14ac:dyDescent="0.2">
      <c r="A1150" s="6" t="s">
        <v>1413</v>
      </c>
      <c r="B1150" s="249" t="s">
        <v>1413</v>
      </c>
      <c r="C1150" s="249" t="s">
        <v>1413</v>
      </c>
      <c r="D1150" s="249" t="s">
        <v>1413</v>
      </c>
    </row>
    <row r="1151" spans="1:4" ht="27.75" customHeight="1" x14ac:dyDescent="0.2">
      <c r="A1151" s="6" t="s">
        <v>1413</v>
      </c>
      <c r="B1151" s="249" t="s">
        <v>1413</v>
      </c>
      <c r="C1151" s="249" t="s">
        <v>1413</v>
      </c>
      <c r="D1151" s="249" t="s">
        <v>1413</v>
      </c>
    </row>
    <row r="1152" spans="1:4" ht="27.75" customHeight="1" x14ac:dyDescent="0.2">
      <c r="A1152" s="6" t="s">
        <v>1413</v>
      </c>
      <c r="B1152" s="249" t="s">
        <v>1413</v>
      </c>
      <c r="C1152" s="249" t="s">
        <v>1413</v>
      </c>
      <c r="D1152" s="249" t="s">
        <v>1413</v>
      </c>
    </row>
    <row r="1153" spans="1:4" ht="27.75" customHeight="1" x14ac:dyDescent="0.2">
      <c r="A1153" s="6" t="s">
        <v>1413</v>
      </c>
      <c r="B1153" s="249" t="s">
        <v>1413</v>
      </c>
      <c r="C1153" s="249" t="s">
        <v>1413</v>
      </c>
      <c r="D1153" s="249" t="s">
        <v>1413</v>
      </c>
    </row>
    <row r="1154" spans="1:4" ht="27.75" customHeight="1" x14ac:dyDescent="0.2">
      <c r="A1154" s="6" t="s">
        <v>1413</v>
      </c>
      <c r="B1154" s="249" t="s">
        <v>1413</v>
      </c>
      <c r="C1154" s="249" t="s">
        <v>1413</v>
      </c>
      <c r="D1154" s="249" t="s">
        <v>1413</v>
      </c>
    </row>
    <row r="1155" spans="1:4" ht="27.75" customHeight="1" x14ac:dyDescent="0.2">
      <c r="A1155" s="6" t="s">
        <v>1413</v>
      </c>
      <c r="B1155" s="249" t="s">
        <v>1413</v>
      </c>
      <c r="C1155" s="249" t="s">
        <v>1413</v>
      </c>
      <c r="D1155" s="249" t="s">
        <v>1413</v>
      </c>
    </row>
    <row r="1156" spans="1:4" ht="27.75" customHeight="1" x14ac:dyDescent="0.2">
      <c r="A1156" s="6" t="s">
        <v>1413</v>
      </c>
      <c r="B1156" s="249" t="s">
        <v>1413</v>
      </c>
      <c r="C1156" s="249" t="s">
        <v>1413</v>
      </c>
      <c r="D1156" s="249" t="s">
        <v>1413</v>
      </c>
    </row>
    <row r="1157" spans="1:4" ht="27.75" customHeight="1" x14ac:dyDescent="0.2">
      <c r="A1157" s="6" t="s">
        <v>1413</v>
      </c>
      <c r="B1157" s="249" t="s">
        <v>1413</v>
      </c>
      <c r="C1157" s="249" t="s">
        <v>1413</v>
      </c>
      <c r="D1157" s="249" t="s">
        <v>1413</v>
      </c>
    </row>
    <row r="1158" spans="1:4" ht="27.75" customHeight="1" x14ac:dyDescent="0.2">
      <c r="A1158" s="6" t="s">
        <v>1413</v>
      </c>
      <c r="B1158" s="249" t="s">
        <v>1413</v>
      </c>
      <c r="C1158" s="249" t="s">
        <v>1413</v>
      </c>
      <c r="D1158" s="249" t="s">
        <v>1413</v>
      </c>
    </row>
    <row r="1159" spans="1:4" ht="27.75" customHeight="1" x14ac:dyDescent="0.2">
      <c r="A1159" s="6" t="s">
        <v>1413</v>
      </c>
      <c r="B1159" s="249" t="s">
        <v>1413</v>
      </c>
      <c r="C1159" s="249" t="s">
        <v>1413</v>
      </c>
      <c r="D1159" s="249" t="s">
        <v>1413</v>
      </c>
    </row>
    <row r="1160" spans="1:4" ht="27.75" customHeight="1" x14ac:dyDescent="0.2">
      <c r="A1160" s="6" t="s">
        <v>1413</v>
      </c>
      <c r="B1160" s="249" t="s">
        <v>1413</v>
      </c>
      <c r="C1160" s="249" t="s">
        <v>1413</v>
      </c>
      <c r="D1160" s="249" t="s">
        <v>1413</v>
      </c>
    </row>
    <row r="1161" spans="1:4" ht="27.75" customHeight="1" x14ac:dyDescent="0.2">
      <c r="A1161" s="6" t="s">
        <v>1413</v>
      </c>
      <c r="B1161" s="249" t="s">
        <v>1413</v>
      </c>
      <c r="C1161" s="249" t="s">
        <v>1413</v>
      </c>
      <c r="D1161" s="249" t="s">
        <v>1413</v>
      </c>
    </row>
    <row r="1162" spans="1:4" ht="27.75" customHeight="1" x14ac:dyDescent="0.2">
      <c r="A1162" s="6" t="s">
        <v>1413</v>
      </c>
      <c r="B1162" s="249" t="s">
        <v>1413</v>
      </c>
      <c r="C1162" s="249" t="s">
        <v>1413</v>
      </c>
      <c r="D1162" s="249" t="s">
        <v>1413</v>
      </c>
    </row>
    <row r="1163" spans="1:4" ht="27.75" customHeight="1" x14ac:dyDescent="0.2">
      <c r="A1163" s="6" t="s">
        <v>1413</v>
      </c>
      <c r="B1163" s="249" t="s">
        <v>1413</v>
      </c>
      <c r="C1163" s="249" t="s">
        <v>1413</v>
      </c>
      <c r="D1163" s="249" t="s">
        <v>1413</v>
      </c>
    </row>
    <row r="1164" spans="1:4" ht="27.75" customHeight="1" x14ac:dyDescent="0.2">
      <c r="A1164" s="6" t="s">
        <v>1413</v>
      </c>
      <c r="B1164" s="249" t="s">
        <v>1413</v>
      </c>
      <c r="C1164" s="249" t="s">
        <v>1413</v>
      </c>
      <c r="D1164" s="249" t="s">
        <v>1413</v>
      </c>
    </row>
    <row r="1165" spans="1:4" ht="27.75" customHeight="1" x14ac:dyDescent="0.2">
      <c r="A1165" s="6" t="s">
        <v>1413</v>
      </c>
      <c r="B1165" s="249" t="s">
        <v>1413</v>
      </c>
      <c r="C1165" s="249" t="s">
        <v>1413</v>
      </c>
      <c r="D1165" s="249" t="s">
        <v>1413</v>
      </c>
    </row>
    <row r="1166" spans="1:4" ht="27.75" customHeight="1" x14ac:dyDescent="0.2">
      <c r="A1166" s="6" t="s">
        <v>1413</v>
      </c>
      <c r="B1166" s="249" t="s">
        <v>1413</v>
      </c>
      <c r="C1166" s="249" t="s">
        <v>1413</v>
      </c>
      <c r="D1166" s="249" t="s">
        <v>1413</v>
      </c>
    </row>
    <row r="1167" spans="1:4" ht="27.75" customHeight="1" x14ac:dyDescent="0.2">
      <c r="A1167" s="6" t="s">
        <v>1413</v>
      </c>
      <c r="B1167" s="249" t="s">
        <v>1413</v>
      </c>
      <c r="C1167" s="249" t="s">
        <v>1413</v>
      </c>
      <c r="D1167" s="249" t="s">
        <v>1413</v>
      </c>
    </row>
    <row r="1168" spans="1:4" ht="27.75" customHeight="1" x14ac:dyDescent="0.2">
      <c r="A1168" s="6" t="s">
        <v>1413</v>
      </c>
      <c r="B1168" s="249" t="s">
        <v>1413</v>
      </c>
      <c r="C1168" s="249" t="s">
        <v>1413</v>
      </c>
      <c r="D1168" s="249" t="s">
        <v>1413</v>
      </c>
    </row>
    <row r="1169" spans="1:4" ht="27.75" customHeight="1" x14ac:dyDescent="0.2">
      <c r="A1169" s="6" t="s">
        <v>1413</v>
      </c>
      <c r="B1169" s="249" t="s">
        <v>1413</v>
      </c>
      <c r="C1169" s="249" t="s">
        <v>1413</v>
      </c>
      <c r="D1169" s="249" t="s">
        <v>1413</v>
      </c>
    </row>
    <row r="1170" spans="1:4" ht="27.75" customHeight="1" x14ac:dyDescent="0.2">
      <c r="A1170" s="6" t="s">
        <v>1413</v>
      </c>
      <c r="B1170" s="249" t="s">
        <v>1413</v>
      </c>
      <c r="C1170" s="249" t="s">
        <v>1413</v>
      </c>
      <c r="D1170" s="249" t="s">
        <v>1413</v>
      </c>
    </row>
    <row r="1171" spans="1:4" ht="27.75" customHeight="1" x14ac:dyDescent="0.2">
      <c r="A1171" s="6" t="s">
        <v>1413</v>
      </c>
      <c r="B1171" s="249" t="s">
        <v>1413</v>
      </c>
      <c r="C1171" s="249" t="s">
        <v>1413</v>
      </c>
      <c r="D1171" s="249" t="s">
        <v>1413</v>
      </c>
    </row>
    <row r="1172" spans="1:4" ht="27.75" customHeight="1" x14ac:dyDescent="0.2">
      <c r="A1172" s="6" t="s">
        <v>1413</v>
      </c>
      <c r="B1172" s="249" t="s">
        <v>1413</v>
      </c>
      <c r="C1172" s="249" t="s">
        <v>1413</v>
      </c>
      <c r="D1172" s="249" t="s">
        <v>1413</v>
      </c>
    </row>
    <row r="1173" spans="1:4" ht="27.75" customHeight="1" x14ac:dyDescent="0.2">
      <c r="A1173" s="6" t="s">
        <v>1413</v>
      </c>
      <c r="B1173" s="249" t="s">
        <v>1413</v>
      </c>
      <c r="C1173" s="249" t="s">
        <v>1413</v>
      </c>
      <c r="D1173" s="249" t="s">
        <v>1413</v>
      </c>
    </row>
    <row r="1174" spans="1:4" ht="27.75" customHeight="1" x14ac:dyDescent="0.2">
      <c r="A1174" s="6" t="s">
        <v>1413</v>
      </c>
      <c r="B1174" s="249" t="s">
        <v>1413</v>
      </c>
      <c r="C1174" s="249" t="s">
        <v>1413</v>
      </c>
      <c r="D1174" s="249" t="s">
        <v>1413</v>
      </c>
    </row>
    <row r="1175" spans="1:4" ht="27.75" customHeight="1" x14ac:dyDescent="0.2">
      <c r="A1175" s="6" t="s">
        <v>1413</v>
      </c>
      <c r="B1175" s="249" t="s">
        <v>1413</v>
      </c>
      <c r="C1175" s="249" t="s">
        <v>1413</v>
      </c>
      <c r="D1175" s="249" t="s">
        <v>1413</v>
      </c>
    </row>
    <row r="1176" spans="1:4" ht="27.75" customHeight="1" x14ac:dyDescent="0.2">
      <c r="A1176" s="6" t="s">
        <v>1413</v>
      </c>
      <c r="B1176" s="249" t="s">
        <v>1413</v>
      </c>
      <c r="C1176" s="249" t="s">
        <v>1413</v>
      </c>
      <c r="D1176" s="249" t="s">
        <v>1413</v>
      </c>
    </row>
    <row r="1177" spans="1:4" ht="27.75" customHeight="1" x14ac:dyDescent="0.2">
      <c r="A1177" s="6" t="s">
        <v>1413</v>
      </c>
      <c r="B1177" s="249" t="s">
        <v>1413</v>
      </c>
      <c r="C1177" s="249" t="s">
        <v>1413</v>
      </c>
      <c r="D1177" s="249" t="s">
        <v>1413</v>
      </c>
    </row>
    <row r="1178" spans="1:4" ht="27.75" customHeight="1" x14ac:dyDescent="0.2">
      <c r="A1178" s="6" t="s">
        <v>1413</v>
      </c>
      <c r="B1178" s="249" t="s">
        <v>1413</v>
      </c>
      <c r="C1178" s="249" t="s">
        <v>1413</v>
      </c>
      <c r="D1178" s="249" t="s">
        <v>1413</v>
      </c>
    </row>
    <row r="1179" spans="1:4" ht="27.75" customHeight="1" x14ac:dyDescent="0.2">
      <c r="A1179" s="6" t="s">
        <v>1413</v>
      </c>
      <c r="B1179" s="249" t="s">
        <v>1413</v>
      </c>
      <c r="C1179" s="249" t="s">
        <v>1413</v>
      </c>
      <c r="D1179" s="249" t="s">
        <v>1413</v>
      </c>
    </row>
    <row r="1180" spans="1:4" ht="27.75" customHeight="1" x14ac:dyDescent="0.2">
      <c r="A1180" s="6" t="s">
        <v>1413</v>
      </c>
      <c r="B1180" s="249" t="s">
        <v>1413</v>
      </c>
      <c r="C1180" s="249" t="s">
        <v>1413</v>
      </c>
      <c r="D1180" s="249" t="s">
        <v>1413</v>
      </c>
    </row>
    <row r="1181" spans="1:4" ht="27.75" customHeight="1" x14ac:dyDescent="0.2">
      <c r="A1181" s="6" t="s">
        <v>1413</v>
      </c>
      <c r="B1181" s="249" t="s">
        <v>1413</v>
      </c>
      <c r="C1181" s="249" t="s">
        <v>1413</v>
      </c>
      <c r="D1181" s="249" t="s">
        <v>1413</v>
      </c>
    </row>
    <row r="1182" spans="1:4" ht="27.75" customHeight="1" x14ac:dyDescent="0.2">
      <c r="A1182" s="6" t="s">
        <v>1413</v>
      </c>
      <c r="B1182" s="249" t="s">
        <v>1413</v>
      </c>
      <c r="C1182" s="249" t="s">
        <v>1413</v>
      </c>
      <c r="D1182" s="249" t="s">
        <v>1413</v>
      </c>
    </row>
    <row r="1183" spans="1:4" ht="27.75" customHeight="1" x14ac:dyDescent="0.2">
      <c r="A1183" s="6" t="s">
        <v>1413</v>
      </c>
      <c r="B1183" s="249" t="s">
        <v>1413</v>
      </c>
      <c r="C1183" s="249" t="s">
        <v>1413</v>
      </c>
      <c r="D1183" s="249" t="s">
        <v>1413</v>
      </c>
    </row>
    <row r="1184" spans="1:4" ht="27.75" customHeight="1" x14ac:dyDescent="0.2">
      <c r="A1184" s="6" t="s">
        <v>1413</v>
      </c>
      <c r="B1184" s="249" t="s">
        <v>1413</v>
      </c>
      <c r="C1184" s="249" t="s">
        <v>1413</v>
      </c>
      <c r="D1184" s="249" t="s">
        <v>1413</v>
      </c>
    </row>
    <row r="1185" spans="1:4" ht="27.75" customHeight="1" x14ac:dyDescent="0.2">
      <c r="A1185" s="6" t="s">
        <v>1413</v>
      </c>
      <c r="B1185" s="249" t="s">
        <v>1413</v>
      </c>
      <c r="C1185" s="249" t="s">
        <v>1413</v>
      </c>
      <c r="D1185" s="249" t="s">
        <v>1413</v>
      </c>
    </row>
    <row r="1186" spans="1:4" ht="27.75" customHeight="1" x14ac:dyDescent="0.2">
      <c r="A1186" s="6" t="s">
        <v>1413</v>
      </c>
      <c r="B1186" s="249" t="s">
        <v>1413</v>
      </c>
      <c r="C1186" s="249" t="s">
        <v>1413</v>
      </c>
      <c r="D1186" s="249" t="s">
        <v>1413</v>
      </c>
    </row>
    <row r="1187" spans="1:4" ht="27.75" customHeight="1" x14ac:dyDescent="0.2">
      <c r="A1187" s="6" t="s">
        <v>1413</v>
      </c>
      <c r="B1187" s="249" t="s">
        <v>1413</v>
      </c>
      <c r="C1187" s="249" t="s">
        <v>1413</v>
      </c>
      <c r="D1187" s="249" t="s">
        <v>1413</v>
      </c>
    </row>
    <row r="1188" spans="1:4" ht="27.75" customHeight="1" x14ac:dyDescent="0.2">
      <c r="A1188" s="6" t="s">
        <v>1413</v>
      </c>
      <c r="B1188" s="249" t="s">
        <v>1413</v>
      </c>
      <c r="C1188" s="249" t="s">
        <v>1413</v>
      </c>
      <c r="D1188" s="249" t="s">
        <v>1413</v>
      </c>
    </row>
    <row r="1189" spans="1:4" ht="27.75" customHeight="1" x14ac:dyDescent="0.2">
      <c r="A1189" s="6" t="s">
        <v>1413</v>
      </c>
      <c r="B1189" s="249" t="s">
        <v>1413</v>
      </c>
      <c r="C1189" s="249" t="s">
        <v>1413</v>
      </c>
      <c r="D1189" s="249" t="s">
        <v>1413</v>
      </c>
    </row>
    <row r="1190" spans="1:4" ht="27.75" customHeight="1" x14ac:dyDescent="0.2">
      <c r="A1190" s="6" t="s">
        <v>1413</v>
      </c>
      <c r="B1190" s="249" t="s">
        <v>1413</v>
      </c>
      <c r="C1190" s="249" t="s">
        <v>1413</v>
      </c>
      <c r="D1190" s="249" t="s">
        <v>1413</v>
      </c>
    </row>
    <row r="1191" spans="1:4" ht="27.75" customHeight="1" x14ac:dyDescent="0.2">
      <c r="A1191" s="6" t="s">
        <v>1413</v>
      </c>
      <c r="B1191" s="249" t="s">
        <v>1413</v>
      </c>
      <c r="C1191" s="249" t="s">
        <v>1413</v>
      </c>
      <c r="D1191" s="249" t="s">
        <v>1413</v>
      </c>
    </row>
    <row r="1192" spans="1:4" ht="27.75" customHeight="1" x14ac:dyDescent="0.2">
      <c r="A1192" s="6" t="s">
        <v>1413</v>
      </c>
      <c r="B1192" s="249" t="s">
        <v>1413</v>
      </c>
      <c r="C1192" s="249" t="s">
        <v>1413</v>
      </c>
      <c r="D1192" s="249" t="s">
        <v>1413</v>
      </c>
    </row>
    <row r="1193" spans="1:4" ht="27.75" customHeight="1" x14ac:dyDescent="0.2">
      <c r="A1193" s="6" t="s">
        <v>1413</v>
      </c>
      <c r="B1193" s="249" t="s">
        <v>1413</v>
      </c>
      <c r="C1193" s="249" t="s">
        <v>1413</v>
      </c>
      <c r="D1193" s="249" t="s">
        <v>1413</v>
      </c>
    </row>
    <row r="1194" spans="1:4" ht="27.75" customHeight="1" x14ac:dyDescent="0.2">
      <c r="A1194" s="6" t="s">
        <v>1413</v>
      </c>
      <c r="B1194" s="249" t="s">
        <v>1413</v>
      </c>
      <c r="C1194" s="249" t="s">
        <v>1413</v>
      </c>
      <c r="D1194" s="249" t="s">
        <v>1413</v>
      </c>
    </row>
    <row r="1195" spans="1:4" ht="27.75" customHeight="1" x14ac:dyDescent="0.2">
      <c r="A1195" s="6" t="s">
        <v>1413</v>
      </c>
      <c r="B1195" s="249" t="s">
        <v>1413</v>
      </c>
      <c r="C1195" s="249" t="s">
        <v>1413</v>
      </c>
      <c r="D1195" s="249" t="s">
        <v>1413</v>
      </c>
    </row>
    <row r="1196" spans="1:4" ht="27.75" customHeight="1" x14ac:dyDescent="0.2">
      <c r="A1196" s="6" t="s">
        <v>1413</v>
      </c>
      <c r="B1196" s="249" t="s">
        <v>1413</v>
      </c>
      <c r="C1196" s="249" t="s">
        <v>1413</v>
      </c>
      <c r="D1196" s="249" t="s">
        <v>1413</v>
      </c>
    </row>
    <row r="1197" spans="1:4" ht="27.75" customHeight="1" x14ac:dyDescent="0.2">
      <c r="A1197" s="6" t="s">
        <v>1413</v>
      </c>
      <c r="B1197" s="249" t="s">
        <v>1413</v>
      </c>
      <c r="C1197" s="249" t="s">
        <v>1413</v>
      </c>
      <c r="D1197" s="249" t="s">
        <v>1413</v>
      </c>
    </row>
    <row r="1198" spans="1:4" ht="27.75" customHeight="1" x14ac:dyDescent="0.2">
      <c r="A1198" s="6" t="s">
        <v>1413</v>
      </c>
      <c r="B1198" s="249" t="s">
        <v>1413</v>
      </c>
      <c r="C1198" s="249" t="s">
        <v>1413</v>
      </c>
      <c r="D1198" s="249" t="s">
        <v>1413</v>
      </c>
    </row>
    <row r="1199" spans="1:4" ht="27.75" customHeight="1" x14ac:dyDescent="0.2">
      <c r="A1199" s="6" t="s">
        <v>1413</v>
      </c>
      <c r="B1199" s="249" t="s">
        <v>1413</v>
      </c>
      <c r="C1199" s="249" t="s">
        <v>1413</v>
      </c>
      <c r="D1199" s="249" t="s">
        <v>1413</v>
      </c>
    </row>
    <row r="1200" spans="1:4" ht="27.75" customHeight="1" x14ac:dyDescent="0.2">
      <c r="A1200" s="6" t="s">
        <v>1413</v>
      </c>
      <c r="B1200" s="249" t="s">
        <v>1413</v>
      </c>
      <c r="C1200" s="249" t="s">
        <v>1413</v>
      </c>
      <c r="D1200" s="249" t="s">
        <v>1413</v>
      </c>
    </row>
    <row r="1201" spans="1:4" ht="27.75" customHeight="1" x14ac:dyDescent="0.2">
      <c r="A1201" s="6" t="s">
        <v>1413</v>
      </c>
      <c r="B1201" s="249" t="s">
        <v>1413</v>
      </c>
      <c r="C1201" s="249" t="s">
        <v>1413</v>
      </c>
      <c r="D1201" s="249" t="s">
        <v>1413</v>
      </c>
    </row>
    <row r="1202" spans="1:4" ht="27.75" customHeight="1" x14ac:dyDescent="0.2">
      <c r="A1202" s="6" t="s">
        <v>1413</v>
      </c>
      <c r="B1202" s="249" t="s">
        <v>1413</v>
      </c>
      <c r="C1202" s="249" t="s">
        <v>1413</v>
      </c>
      <c r="D1202" s="249" t="s">
        <v>1413</v>
      </c>
    </row>
    <row r="1203" spans="1:4" ht="27.75" customHeight="1" x14ac:dyDescent="0.2">
      <c r="A1203" s="6" t="s">
        <v>1413</v>
      </c>
      <c r="B1203" s="249" t="s">
        <v>1413</v>
      </c>
      <c r="C1203" s="249" t="s">
        <v>1413</v>
      </c>
      <c r="D1203" s="249" t="s">
        <v>1413</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conditionalFormatting sqref="A4:D1203">
    <cfRule type="expression" dxfId="4" priority="1">
      <formula>$A4=""</formula>
    </cfRule>
    <cfRule type="expression" dxfId="3" priority="2">
      <formula>$A4&lt;&gt;""</formula>
    </cfRule>
  </conditionalFormatting>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39" customWidth="1"/>
    <col min="2" max="2" width="37.42578125" style="139" bestFit="1" customWidth="1"/>
    <col min="3" max="3" width="19" style="140" customWidth="1"/>
    <col min="4" max="4" width="5.28515625" style="139" bestFit="1" customWidth="1"/>
    <col min="5" max="5" width="4.7109375" style="139" customWidth="1"/>
    <col min="6" max="6" width="29.140625" style="139" bestFit="1" customWidth="1"/>
    <col min="7" max="7" width="11.5703125" style="139"/>
    <col min="8" max="8" width="64.5703125" style="139" bestFit="1" customWidth="1"/>
    <col min="9" max="16384" width="11.5703125" style="139"/>
  </cols>
  <sheetData>
    <row r="1" spans="1:8" ht="26.25" customHeight="1" x14ac:dyDescent="0.35">
      <c r="A1" s="150" t="s">
        <v>27</v>
      </c>
      <c r="H1" s="141"/>
    </row>
    <row r="2" spans="1:8" ht="12.75" customHeight="1" x14ac:dyDescent="0.2">
      <c r="A2" s="142"/>
    </row>
    <row r="3" spans="1:8" ht="12.75" customHeight="1" x14ac:dyDescent="0.2">
      <c r="A3" s="142"/>
    </row>
    <row r="4" spans="1:8" ht="12.75" customHeight="1" x14ac:dyDescent="0.2">
      <c r="A4" s="142"/>
    </row>
    <row r="5" spans="1:8" ht="12.75" customHeight="1" x14ac:dyDescent="0.2">
      <c r="A5" s="142"/>
    </row>
    <row r="6" spans="1:8" ht="12.75" customHeight="1" x14ac:dyDescent="0.2">
      <c r="A6" s="142"/>
    </row>
    <row r="7" spans="1:8" ht="12.75" customHeight="1" x14ac:dyDescent="0.2">
      <c r="A7" s="142"/>
    </row>
    <row r="8" spans="1:8" ht="12.75" customHeight="1" x14ac:dyDescent="0.2">
      <c r="A8" s="142"/>
    </row>
    <row r="9" spans="1:8" ht="12.75" customHeight="1" x14ac:dyDescent="0.2">
      <c r="A9" s="142"/>
    </row>
    <row r="10" spans="1:8" ht="12.75" customHeight="1" x14ac:dyDescent="0.2">
      <c r="A10" s="142"/>
    </row>
    <row r="11" spans="1:8" ht="12.75" customHeight="1" x14ac:dyDescent="0.2">
      <c r="A11" s="142"/>
    </row>
    <row r="12" spans="1:8" ht="12.75" customHeight="1" x14ac:dyDescent="0.2">
      <c r="A12" s="142"/>
    </row>
    <row r="13" spans="1:8" ht="12.75" customHeight="1" x14ac:dyDescent="0.2">
      <c r="A13" s="142"/>
    </row>
    <row r="14" spans="1:8" ht="12.75" customHeight="1" x14ac:dyDescent="0.2">
      <c r="A14" s="142"/>
    </row>
    <row r="15" spans="1:8" ht="12.75" customHeight="1" x14ac:dyDescent="0.2">
      <c r="A15" s="142"/>
    </row>
    <row r="16" spans="1:8" ht="12.75" customHeight="1" x14ac:dyDescent="0.2">
      <c r="A16" s="142"/>
    </row>
    <row r="17" spans="1:8" ht="12.75" customHeight="1" x14ac:dyDescent="0.2">
      <c r="A17" s="142"/>
    </row>
    <row r="18" spans="1:8" ht="12.75" customHeight="1" x14ac:dyDescent="0.2">
      <c r="A18" s="142"/>
    </row>
    <row r="19" spans="1:8" ht="12.75" customHeight="1" x14ac:dyDescent="0.2">
      <c r="A19" s="142"/>
    </row>
    <row r="20" spans="1:8" ht="12.75" customHeight="1" x14ac:dyDescent="0.2">
      <c r="A20" s="142"/>
    </row>
    <row r="21" spans="1:8" ht="12.75" customHeight="1" x14ac:dyDescent="0.2">
      <c r="A21" s="142"/>
    </row>
    <row r="22" spans="1:8" ht="12.75" customHeight="1" x14ac:dyDescent="0.2">
      <c r="A22" s="142"/>
    </row>
    <row r="23" spans="1:8" ht="12.75" customHeight="1" x14ac:dyDescent="0.2">
      <c r="A23" s="142"/>
    </row>
    <row r="24" spans="1:8" ht="12.75" customHeight="1" x14ac:dyDescent="0.2">
      <c r="A24" s="142"/>
    </row>
    <row r="25" spans="1:8" ht="12.75" customHeight="1" x14ac:dyDescent="0.2">
      <c r="A25" s="142"/>
    </row>
    <row r="26" spans="1:8" ht="12.75" customHeight="1" x14ac:dyDescent="0.2">
      <c r="A26" s="142"/>
    </row>
    <row r="27" spans="1:8" ht="12.75" customHeight="1" x14ac:dyDescent="0.2">
      <c r="A27" s="142"/>
    </row>
    <row r="28" spans="1:8" s="144" customFormat="1" ht="51" x14ac:dyDescent="0.2">
      <c r="A28" s="49" t="s">
        <v>221</v>
      </c>
      <c r="B28" s="49" t="s">
        <v>222</v>
      </c>
      <c r="C28" s="49" t="s">
        <v>449</v>
      </c>
      <c r="D28" s="143"/>
      <c r="E28" s="143"/>
      <c r="F28" s="49" t="s">
        <v>450</v>
      </c>
      <c r="G28" s="49" t="s">
        <v>451</v>
      </c>
      <c r="H28" s="49" t="s">
        <v>452</v>
      </c>
    </row>
    <row r="29" spans="1:8" x14ac:dyDescent="0.2">
      <c r="A29" s="152">
        <v>3</v>
      </c>
      <c r="B29" s="145" t="s">
        <v>223</v>
      </c>
      <c r="C29" s="151" t="s">
        <v>458</v>
      </c>
      <c r="F29" s="139" t="s">
        <v>455</v>
      </c>
      <c r="G29" s="146">
        <v>43626</v>
      </c>
      <c r="H29" s="139" t="s">
        <v>456</v>
      </c>
    </row>
    <row r="30" spans="1:8" x14ac:dyDescent="0.2">
      <c r="A30" s="152">
        <v>4</v>
      </c>
      <c r="B30" s="145" t="s">
        <v>223</v>
      </c>
      <c r="C30" s="151" t="s">
        <v>458</v>
      </c>
      <c r="F30" s="139" t="s">
        <v>460</v>
      </c>
      <c r="G30" s="146">
        <v>43626</v>
      </c>
      <c r="H30" s="139" t="s">
        <v>456</v>
      </c>
    </row>
    <row r="31" spans="1:8" x14ac:dyDescent="0.2">
      <c r="A31" s="152">
        <v>5</v>
      </c>
      <c r="B31" s="145" t="s">
        <v>224</v>
      </c>
      <c r="C31" s="151" t="s">
        <v>458</v>
      </c>
      <c r="F31" s="139" t="s">
        <v>459</v>
      </c>
      <c r="G31" s="146">
        <v>43626</v>
      </c>
      <c r="H31" s="139" t="s">
        <v>456</v>
      </c>
    </row>
    <row r="32" spans="1:8" x14ac:dyDescent="0.2">
      <c r="A32" s="152">
        <v>6</v>
      </c>
      <c r="B32" s="145" t="s">
        <v>225</v>
      </c>
      <c r="C32" s="151" t="s">
        <v>458</v>
      </c>
      <c r="F32" s="139" t="s">
        <v>461</v>
      </c>
      <c r="G32" s="146">
        <v>43626</v>
      </c>
      <c r="H32" s="139" t="s">
        <v>462</v>
      </c>
    </row>
    <row r="33" spans="1:8" x14ac:dyDescent="0.2">
      <c r="A33" s="152">
        <v>7</v>
      </c>
      <c r="B33" s="145" t="s">
        <v>225</v>
      </c>
      <c r="C33" s="151" t="s">
        <v>458</v>
      </c>
      <c r="F33" s="149"/>
      <c r="G33" s="146"/>
      <c r="H33" s="148"/>
    </row>
    <row r="34" spans="1:8" x14ac:dyDescent="0.2">
      <c r="A34" s="152">
        <v>8</v>
      </c>
      <c r="B34" s="145" t="s">
        <v>225</v>
      </c>
      <c r="C34" s="151" t="s">
        <v>458</v>
      </c>
      <c r="F34" s="147"/>
      <c r="G34" s="146"/>
    </row>
    <row r="35" spans="1:8" x14ac:dyDescent="0.2">
      <c r="A35" s="152">
        <v>9</v>
      </c>
      <c r="B35" s="145" t="s">
        <v>225</v>
      </c>
      <c r="C35" s="151" t="s">
        <v>458</v>
      </c>
      <c r="G35" s="146"/>
      <c r="H35" s="147"/>
    </row>
    <row r="36" spans="1:8" x14ac:dyDescent="0.2">
      <c r="A36" s="152">
        <v>10</v>
      </c>
      <c r="B36" s="145" t="s">
        <v>225</v>
      </c>
      <c r="C36" s="151" t="s">
        <v>458</v>
      </c>
      <c r="G36" s="146"/>
      <c r="H36" s="147"/>
    </row>
    <row r="37" spans="1:8" x14ac:dyDescent="0.2">
      <c r="A37" s="152">
        <v>11</v>
      </c>
      <c r="B37" s="145" t="s">
        <v>225</v>
      </c>
      <c r="C37" s="151" t="s">
        <v>458</v>
      </c>
      <c r="G37" s="146"/>
    </row>
    <row r="38" spans="1:8" x14ac:dyDescent="0.2">
      <c r="A38" s="152">
        <v>12</v>
      </c>
      <c r="B38" s="145" t="s">
        <v>225</v>
      </c>
      <c r="C38" s="151" t="s">
        <v>458</v>
      </c>
      <c r="G38" s="146"/>
    </row>
    <row r="39" spans="1:8" x14ac:dyDescent="0.2">
      <c r="A39" s="152">
        <v>13</v>
      </c>
      <c r="B39" s="145" t="s">
        <v>226</v>
      </c>
      <c r="C39" s="151" t="s">
        <v>458</v>
      </c>
      <c r="G39" s="146"/>
    </row>
    <row r="40" spans="1:8" x14ac:dyDescent="0.2">
      <c r="A40" s="152">
        <v>15</v>
      </c>
      <c r="B40" s="145" t="s">
        <v>226</v>
      </c>
      <c r="C40" s="151" t="s">
        <v>458</v>
      </c>
      <c r="F40" s="147"/>
      <c r="G40" s="146"/>
      <c r="H40" s="147"/>
    </row>
    <row r="41" spans="1:8" x14ac:dyDescent="0.2">
      <c r="A41" s="152">
        <v>16</v>
      </c>
      <c r="B41" s="145" t="s">
        <v>227</v>
      </c>
      <c r="C41" s="151" t="s">
        <v>458</v>
      </c>
      <c r="G41" s="146"/>
      <c r="H41" s="147"/>
    </row>
    <row r="42" spans="1:8" x14ac:dyDescent="0.2">
      <c r="A42" s="152">
        <v>17</v>
      </c>
      <c r="B42" s="145" t="s">
        <v>227</v>
      </c>
      <c r="C42" s="151" t="s">
        <v>458</v>
      </c>
      <c r="G42" s="146"/>
    </row>
    <row r="43" spans="1:8" x14ac:dyDescent="0.2">
      <c r="A43" s="152">
        <v>18</v>
      </c>
      <c r="B43" s="145" t="s">
        <v>227</v>
      </c>
      <c r="C43" s="151" t="s">
        <v>458</v>
      </c>
      <c r="G43" s="146"/>
    </row>
    <row r="44" spans="1:8" x14ac:dyDescent="0.2">
      <c r="A44" s="152">
        <v>19</v>
      </c>
      <c r="B44" s="145" t="s">
        <v>227</v>
      </c>
      <c r="C44" s="151" t="s">
        <v>458</v>
      </c>
      <c r="G44" s="146"/>
    </row>
    <row r="45" spans="1:8" x14ac:dyDescent="0.2">
      <c r="A45" s="152">
        <v>20</v>
      </c>
      <c r="B45" s="145" t="s">
        <v>227</v>
      </c>
      <c r="C45" s="151" t="s">
        <v>458</v>
      </c>
      <c r="G45" s="146"/>
    </row>
    <row r="46" spans="1:8" x14ac:dyDescent="0.2">
      <c r="A46" s="152">
        <v>21</v>
      </c>
      <c r="B46" s="145" t="s">
        <v>227</v>
      </c>
      <c r="C46" s="151" t="s">
        <v>458</v>
      </c>
      <c r="G46" s="146"/>
    </row>
    <row r="47" spans="1:8" x14ac:dyDescent="0.2">
      <c r="A47" s="152">
        <v>22</v>
      </c>
      <c r="B47" s="145" t="s">
        <v>227</v>
      </c>
      <c r="C47" s="151" t="s">
        <v>458</v>
      </c>
      <c r="G47" s="146"/>
    </row>
    <row r="48" spans="1:8" x14ac:dyDescent="0.2">
      <c r="A48" s="152">
        <v>23</v>
      </c>
      <c r="B48" s="145" t="s">
        <v>228</v>
      </c>
      <c r="C48" s="151" t="s">
        <v>458</v>
      </c>
      <c r="G48" s="146"/>
    </row>
    <row r="49" spans="1:8" x14ac:dyDescent="0.2">
      <c r="A49" s="152">
        <v>24</v>
      </c>
      <c r="B49" s="145" t="s">
        <v>228</v>
      </c>
      <c r="C49" s="151" t="s">
        <v>458</v>
      </c>
      <c r="G49" s="146"/>
    </row>
    <row r="50" spans="1:8" x14ac:dyDescent="0.2">
      <c r="A50" s="152">
        <v>25</v>
      </c>
      <c r="B50" s="145" t="s">
        <v>228</v>
      </c>
      <c r="C50" s="151" t="s">
        <v>458</v>
      </c>
      <c r="G50" s="146"/>
    </row>
    <row r="51" spans="1:8" x14ac:dyDescent="0.2">
      <c r="A51" s="152">
        <v>26</v>
      </c>
      <c r="B51" s="145" t="s">
        <v>228</v>
      </c>
      <c r="C51" s="151" t="s">
        <v>458</v>
      </c>
      <c r="G51" s="146"/>
    </row>
    <row r="52" spans="1:8" x14ac:dyDescent="0.2">
      <c r="A52" s="152">
        <v>28</v>
      </c>
      <c r="B52" s="145" t="s">
        <v>228</v>
      </c>
      <c r="C52" s="151" t="s">
        <v>458</v>
      </c>
      <c r="G52" s="146"/>
    </row>
    <row r="53" spans="1:8" x14ac:dyDescent="0.2">
      <c r="A53" s="152">
        <v>29</v>
      </c>
      <c r="B53" s="145" t="s">
        <v>228</v>
      </c>
      <c r="C53" s="151" t="s">
        <v>458</v>
      </c>
      <c r="G53" s="146"/>
    </row>
    <row r="54" spans="1:8" x14ac:dyDescent="0.2">
      <c r="A54" s="152">
        <v>30</v>
      </c>
      <c r="B54" s="145" t="s">
        <v>228</v>
      </c>
      <c r="C54" s="151" t="s">
        <v>458</v>
      </c>
      <c r="G54" s="146"/>
    </row>
    <row r="55" spans="1:8" x14ac:dyDescent="0.2">
      <c r="A55" s="152">
        <v>31</v>
      </c>
      <c r="B55" s="145" t="s">
        <v>228</v>
      </c>
      <c r="C55" s="151" t="s">
        <v>458</v>
      </c>
      <c r="G55" s="146"/>
    </row>
    <row r="56" spans="1:8" x14ac:dyDescent="0.2">
      <c r="A56" s="152">
        <v>32</v>
      </c>
      <c r="B56" s="145" t="s">
        <v>228</v>
      </c>
      <c r="C56" s="151" t="s">
        <v>458</v>
      </c>
      <c r="F56" s="147"/>
      <c r="G56" s="146"/>
      <c r="H56" s="147"/>
    </row>
    <row r="57" spans="1:8" x14ac:dyDescent="0.2">
      <c r="A57" s="152">
        <v>33</v>
      </c>
      <c r="B57" s="145" t="s">
        <v>228</v>
      </c>
      <c r="C57" s="151" t="s">
        <v>458</v>
      </c>
      <c r="F57" s="147"/>
      <c r="G57" s="146"/>
      <c r="H57" s="147"/>
    </row>
    <row r="58" spans="1:8" x14ac:dyDescent="0.2">
      <c r="A58" s="152">
        <v>34</v>
      </c>
      <c r="B58" s="145" t="s">
        <v>228</v>
      </c>
      <c r="C58" s="151" t="s">
        <v>458</v>
      </c>
      <c r="F58" s="147"/>
      <c r="G58" s="146"/>
      <c r="H58" s="147"/>
    </row>
    <row r="59" spans="1:8" x14ac:dyDescent="0.2">
      <c r="A59" s="152">
        <v>35</v>
      </c>
      <c r="B59" s="145" t="s">
        <v>228</v>
      </c>
      <c r="C59" s="151" t="s">
        <v>458</v>
      </c>
      <c r="F59" s="147"/>
      <c r="G59" s="146"/>
      <c r="H59" s="147"/>
    </row>
    <row r="60" spans="1:8" x14ac:dyDescent="0.2">
      <c r="A60" s="152">
        <v>36</v>
      </c>
      <c r="B60" s="145" t="s">
        <v>228</v>
      </c>
      <c r="C60" s="151" t="s">
        <v>458</v>
      </c>
      <c r="F60" s="147"/>
      <c r="G60" s="146"/>
      <c r="H60" s="147"/>
    </row>
    <row r="61" spans="1:8" x14ac:dyDescent="0.2">
      <c r="A61" s="152">
        <v>37</v>
      </c>
      <c r="B61" s="145" t="s">
        <v>228</v>
      </c>
      <c r="C61" s="151" t="s">
        <v>458</v>
      </c>
      <c r="F61" s="147"/>
      <c r="G61" s="146"/>
      <c r="H61" s="147"/>
    </row>
    <row r="62" spans="1:8" x14ac:dyDescent="0.2">
      <c r="A62" s="152">
        <v>38</v>
      </c>
      <c r="B62" s="145" t="s">
        <v>228</v>
      </c>
      <c r="C62" s="151" t="s">
        <v>458</v>
      </c>
      <c r="F62" s="147"/>
      <c r="G62" s="146"/>
      <c r="H62" s="147"/>
    </row>
    <row r="63" spans="1:8" x14ac:dyDescent="0.2">
      <c r="A63" s="152">
        <v>39</v>
      </c>
      <c r="B63" s="145" t="s">
        <v>228</v>
      </c>
      <c r="C63" s="151" t="s">
        <v>458</v>
      </c>
      <c r="F63" s="147"/>
      <c r="G63" s="146"/>
      <c r="H63" s="147"/>
    </row>
    <row r="64" spans="1:8" x14ac:dyDescent="0.2">
      <c r="A64" s="152">
        <v>40</v>
      </c>
      <c r="B64" s="145" t="s">
        <v>227</v>
      </c>
      <c r="C64" s="151" t="s">
        <v>458</v>
      </c>
      <c r="F64" s="147"/>
      <c r="G64" s="146"/>
      <c r="H64" s="147"/>
    </row>
    <row r="65" spans="1:8" x14ac:dyDescent="0.2">
      <c r="A65" s="152">
        <v>41</v>
      </c>
      <c r="B65" s="145" t="s">
        <v>229</v>
      </c>
      <c r="C65" s="151" t="s">
        <v>458</v>
      </c>
      <c r="F65" s="147"/>
      <c r="G65" s="146"/>
      <c r="H65" s="147"/>
    </row>
    <row r="66" spans="1:8" x14ac:dyDescent="0.2">
      <c r="A66" s="152">
        <v>42</v>
      </c>
      <c r="B66" s="145" t="s">
        <v>230</v>
      </c>
      <c r="C66" s="151" t="s">
        <v>458</v>
      </c>
      <c r="F66" s="147"/>
      <c r="G66" s="146"/>
      <c r="H66" s="147"/>
    </row>
    <row r="67" spans="1:8" x14ac:dyDescent="0.2">
      <c r="A67" s="152">
        <v>43</v>
      </c>
      <c r="B67" s="145" t="s">
        <v>230</v>
      </c>
      <c r="C67" s="151" t="s">
        <v>458</v>
      </c>
      <c r="F67" s="147"/>
      <c r="G67" s="146"/>
      <c r="H67" s="147"/>
    </row>
    <row r="68" spans="1:8" x14ac:dyDescent="0.2">
      <c r="A68" s="152">
        <v>44</v>
      </c>
      <c r="B68" s="145" t="s">
        <v>229</v>
      </c>
      <c r="C68" s="151" t="s">
        <v>458</v>
      </c>
      <c r="F68" s="147"/>
      <c r="G68" s="146"/>
      <c r="H68" s="147"/>
    </row>
    <row r="69" spans="1:8" x14ac:dyDescent="0.2">
      <c r="A69" s="152">
        <v>45</v>
      </c>
      <c r="B69" s="145" t="s">
        <v>231</v>
      </c>
      <c r="C69" s="151" t="s">
        <v>458</v>
      </c>
      <c r="F69" s="147"/>
      <c r="G69" s="146"/>
      <c r="H69" s="147"/>
    </row>
    <row r="70" spans="1:8" x14ac:dyDescent="0.2">
      <c r="A70" s="152">
        <v>46</v>
      </c>
      <c r="B70" s="145" t="s">
        <v>232</v>
      </c>
      <c r="C70" s="151" t="s">
        <v>458</v>
      </c>
      <c r="F70" s="147"/>
      <c r="G70" s="146"/>
      <c r="H70" s="147"/>
    </row>
    <row r="71" spans="1:8" x14ac:dyDescent="0.2">
      <c r="A71" s="152">
        <v>47</v>
      </c>
      <c r="B71" s="145" t="s">
        <v>233</v>
      </c>
      <c r="C71" s="151" t="s">
        <v>458</v>
      </c>
      <c r="F71" s="147"/>
      <c r="G71" s="146"/>
      <c r="H71" s="147"/>
    </row>
    <row r="72" spans="1:8" x14ac:dyDescent="0.2">
      <c r="A72" s="152">
        <v>48</v>
      </c>
      <c r="B72" s="145" t="s">
        <v>234</v>
      </c>
      <c r="C72" s="151" t="s">
        <v>458</v>
      </c>
      <c r="F72" s="147"/>
      <c r="G72" s="146"/>
      <c r="H72" s="147"/>
    </row>
    <row r="73" spans="1:8" x14ac:dyDescent="0.2">
      <c r="A73" s="152">
        <v>49</v>
      </c>
      <c r="B73" s="145" t="s">
        <v>227</v>
      </c>
      <c r="C73" s="151" t="s">
        <v>458</v>
      </c>
      <c r="F73" s="147"/>
      <c r="G73" s="146"/>
      <c r="H73" s="147"/>
    </row>
    <row r="74" spans="1:8" x14ac:dyDescent="0.2">
      <c r="A74" s="152">
        <v>50</v>
      </c>
      <c r="B74" s="145" t="s">
        <v>235</v>
      </c>
      <c r="C74" s="151" t="s">
        <v>458</v>
      </c>
      <c r="F74" s="147"/>
      <c r="G74" s="146"/>
      <c r="H74" s="147"/>
    </row>
    <row r="75" spans="1:8" x14ac:dyDescent="0.2">
      <c r="A75" s="152">
        <v>51</v>
      </c>
      <c r="B75" s="145" t="s">
        <v>236</v>
      </c>
      <c r="C75" s="151" t="s">
        <v>457</v>
      </c>
      <c r="F75" s="147"/>
      <c r="G75" s="146"/>
      <c r="H75" s="147"/>
    </row>
    <row r="76" spans="1:8" x14ac:dyDescent="0.2">
      <c r="A76" s="152">
        <v>52</v>
      </c>
      <c r="B76" s="145" t="s">
        <v>237</v>
      </c>
      <c r="C76" s="151" t="s">
        <v>458</v>
      </c>
      <c r="F76" s="147"/>
      <c r="G76" s="146"/>
      <c r="H76" s="147"/>
    </row>
    <row r="77" spans="1:8" x14ac:dyDescent="0.2">
      <c r="A77" s="152">
        <v>53</v>
      </c>
      <c r="B77" s="145" t="s">
        <v>237</v>
      </c>
      <c r="C77" s="151" t="s">
        <v>458</v>
      </c>
      <c r="F77" s="147"/>
      <c r="G77" s="146"/>
      <c r="H77" s="147"/>
    </row>
    <row r="78" spans="1:8" x14ac:dyDescent="0.2">
      <c r="A78" s="152">
        <v>55</v>
      </c>
      <c r="B78" s="145" t="s">
        <v>237</v>
      </c>
      <c r="C78" s="151" t="s">
        <v>458</v>
      </c>
      <c r="F78" s="147"/>
      <c r="G78" s="146"/>
      <c r="H78" s="147"/>
    </row>
    <row r="79" spans="1:8" x14ac:dyDescent="0.2">
      <c r="A79" s="152">
        <v>56</v>
      </c>
      <c r="B79" s="145" t="s">
        <v>237</v>
      </c>
      <c r="C79" s="151" t="s">
        <v>458</v>
      </c>
      <c r="F79" s="147"/>
      <c r="G79" s="146"/>
      <c r="H79" s="147"/>
    </row>
    <row r="80" spans="1:8" x14ac:dyDescent="0.2">
      <c r="A80" s="152">
        <v>57</v>
      </c>
      <c r="B80" s="145" t="s">
        <v>237</v>
      </c>
      <c r="C80" s="151" t="s">
        <v>458</v>
      </c>
      <c r="F80" s="147"/>
      <c r="G80" s="146"/>
      <c r="H80" s="147"/>
    </row>
    <row r="81" spans="1:8" x14ac:dyDescent="0.2">
      <c r="A81" s="152">
        <v>58</v>
      </c>
      <c r="B81" s="145" t="s">
        <v>238</v>
      </c>
      <c r="C81" s="151" t="s">
        <v>457</v>
      </c>
      <c r="F81" s="147"/>
      <c r="G81" s="146"/>
      <c r="H81" s="147"/>
    </row>
    <row r="82" spans="1:8" x14ac:dyDescent="0.2">
      <c r="A82" s="152">
        <v>59</v>
      </c>
      <c r="B82" s="145" t="s">
        <v>237</v>
      </c>
      <c r="C82" s="151" t="s">
        <v>458</v>
      </c>
      <c r="F82" s="147"/>
      <c r="G82" s="146"/>
      <c r="H82" s="147"/>
    </row>
    <row r="83" spans="1:8" x14ac:dyDescent="0.2">
      <c r="A83" s="152">
        <v>60</v>
      </c>
      <c r="B83" s="145" t="s">
        <v>237</v>
      </c>
      <c r="C83" s="151" t="s">
        <v>458</v>
      </c>
      <c r="F83" s="147"/>
      <c r="G83" s="146"/>
      <c r="H83" s="147"/>
    </row>
    <row r="84" spans="1:8" x14ac:dyDescent="0.2">
      <c r="A84" s="152">
        <v>62</v>
      </c>
      <c r="B84" s="145" t="s">
        <v>239</v>
      </c>
      <c r="C84" s="151" t="s">
        <v>457</v>
      </c>
    </row>
    <row r="85" spans="1:8" x14ac:dyDescent="0.2">
      <c r="A85" s="152">
        <v>63</v>
      </c>
      <c r="B85" s="145" t="s">
        <v>230</v>
      </c>
      <c r="C85" s="151" t="s">
        <v>458</v>
      </c>
    </row>
    <row r="86" spans="1:8" x14ac:dyDescent="0.2">
      <c r="A86" s="152">
        <v>64</v>
      </c>
      <c r="B86" s="145" t="s">
        <v>237</v>
      </c>
      <c r="C86" s="151" t="s">
        <v>458</v>
      </c>
    </row>
    <row r="87" spans="1:8" x14ac:dyDescent="0.2">
      <c r="A87" s="152">
        <v>65</v>
      </c>
      <c r="B87" s="145" t="s">
        <v>240</v>
      </c>
      <c r="C87" s="151" t="s">
        <v>458</v>
      </c>
    </row>
    <row r="88" spans="1:8" x14ac:dyDescent="0.2">
      <c r="A88" s="152">
        <v>66</v>
      </c>
      <c r="B88" s="145" t="s">
        <v>240</v>
      </c>
      <c r="C88" s="151" t="s">
        <v>458</v>
      </c>
    </row>
    <row r="89" spans="1:8" x14ac:dyDescent="0.2">
      <c r="A89" s="152">
        <v>67</v>
      </c>
      <c r="B89" s="145" t="s">
        <v>241</v>
      </c>
      <c r="C89" s="151" t="s">
        <v>458</v>
      </c>
    </row>
    <row r="90" spans="1:8" x14ac:dyDescent="0.2">
      <c r="A90" s="152">
        <v>71</v>
      </c>
      <c r="B90" s="145" t="s">
        <v>241</v>
      </c>
      <c r="C90" s="151" t="s">
        <v>458</v>
      </c>
    </row>
    <row r="91" spans="1:8" x14ac:dyDescent="0.2">
      <c r="A91" s="152">
        <v>72</v>
      </c>
      <c r="B91" s="145" t="s">
        <v>241</v>
      </c>
      <c r="C91" s="151" t="s">
        <v>458</v>
      </c>
    </row>
    <row r="92" spans="1:8" x14ac:dyDescent="0.2">
      <c r="A92" s="152">
        <v>73</v>
      </c>
      <c r="B92" s="145" t="s">
        <v>241</v>
      </c>
      <c r="C92" s="151" t="s">
        <v>458</v>
      </c>
    </row>
    <row r="93" spans="1:8" x14ac:dyDescent="0.2">
      <c r="A93" s="152">
        <v>74</v>
      </c>
      <c r="B93" s="145" t="s">
        <v>242</v>
      </c>
      <c r="C93" s="151" t="s">
        <v>458</v>
      </c>
    </row>
    <row r="94" spans="1:8" x14ac:dyDescent="0.2">
      <c r="A94" s="152">
        <v>75</v>
      </c>
      <c r="B94" s="145" t="s">
        <v>243</v>
      </c>
      <c r="C94" s="151" t="s">
        <v>458</v>
      </c>
    </row>
    <row r="95" spans="1:8" x14ac:dyDescent="0.2">
      <c r="A95" s="152">
        <v>76</v>
      </c>
      <c r="B95" s="145" t="s">
        <v>243</v>
      </c>
      <c r="C95" s="151" t="s">
        <v>458</v>
      </c>
    </row>
    <row r="96" spans="1:8" x14ac:dyDescent="0.2">
      <c r="A96" s="152">
        <v>77</v>
      </c>
      <c r="B96" s="145" t="s">
        <v>243</v>
      </c>
      <c r="C96" s="151" t="s">
        <v>458</v>
      </c>
    </row>
    <row r="97" spans="1:3" x14ac:dyDescent="0.2">
      <c r="A97" s="152">
        <v>78</v>
      </c>
      <c r="B97" s="145" t="s">
        <v>244</v>
      </c>
      <c r="C97" s="151" t="s">
        <v>458</v>
      </c>
    </row>
    <row r="98" spans="1:3" x14ac:dyDescent="0.2">
      <c r="A98" s="152">
        <v>79</v>
      </c>
      <c r="B98" s="145" t="s">
        <v>245</v>
      </c>
      <c r="C98" s="151" t="s">
        <v>457</v>
      </c>
    </row>
    <row r="99" spans="1:3" x14ac:dyDescent="0.2">
      <c r="A99" s="152">
        <v>80</v>
      </c>
      <c r="B99" s="145" t="s">
        <v>246</v>
      </c>
      <c r="C99" s="151" t="s">
        <v>458</v>
      </c>
    </row>
    <row r="100" spans="1:3" x14ac:dyDescent="0.2">
      <c r="A100" s="152">
        <v>81</v>
      </c>
      <c r="B100" s="145" t="s">
        <v>247</v>
      </c>
      <c r="C100" s="151" t="s">
        <v>458</v>
      </c>
    </row>
    <row r="101" spans="1:3" x14ac:dyDescent="0.2">
      <c r="A101" s="152">
        <v>82</v>
      </c>
      <c r="B101" s="145" t="s">
        <v>248</v>
      </c>
      <c r="C101" s="151" t="s">
        <v>458</v>
      </c>
    </row>
    <row r="102" spans="1:3" x14ac:dyDescent="0.2">
      <c r="A102" s="152">
        <v>83</v>
      </c>
      <c r="B102" s="145" t="s">
        <v>248</v>
      </c>
      <c r="C102" s="151" t="s">
        <v>458</v>
      </c>
    </row>
    <row r="103" spans="1:3" x14ac:dyDescent="0.2">
      <c r="A103" s="152">
        <v>84</v>
      </c>
      <c r="B103" s="145" t="s">
        <v>248</v>
      </c>
      <c r="C103" s="151" t="s">
        <v>458</v>
      </c>
    </row>
    <row r="104" spans="1:3" x14ac:dyDescent="0.2">
      <c r="A104" s="152">
        <v>85</v>
      </c>
      <c r="B104" s="145" t="s">
        <v>248</v>
      </c>
      <c r="C104" s="151" t="s">
        <v>458</v>
      </c>
    </row>
    <row r="105" spans="1:3" x14ac:dyDescent="0.2">
      <c r="A105" s="152">
        <v>86</v>
      </c>
      <c r="B105" s="145" t="s">
        <v>248</v>
      </c>
      <c r="C105" s="151" t="s">
        <v>458</v>
      </c>
    </row>
    <row r="106" spans="1:3" x14ac:dyDescent="0.2">
      <c r="A106" s="152">
        <v>87</v>
      </c>
      <c r="B106" s="145" t="s">
        <v>248</v>
      </c>
      <c r="C106" s="151" t="s">
        <v>458</v>
      </c>
    </row>
    <row r="107" spans="1:3" x14ac:dyDescent="0.2">
      <c r="A107" s="152">
        <v>88</v>
      </c>
      <c r="B107" s="145" t="s">
        <v>248</v>
      </c>
      <c r="C107" s="151" t="s">
        <v>458</v>
      </c>
    </row>
    <row r="108" spans="1:3" x14ac:dyDescent="0.2">
      <c r="A108" s="152">
        <v>91</v>
      </c>
      <c r="B108" s="145" t="s">
        <v>249</v>
      </c>
      <c r="C108" s="151" t="s">
        <v>458</v>
      </c>
    </row>
    <row r="109" spans="1:3" x14ac:dyDescent="0.2">
      <c r="A109" s="152">
        <v>92</v>
      </c>
      <c r="B109" s="145" t="s">
        <v>249</v>
      </c>
      <c r="C109" s="151" t="s">
        <v>458</v>
      </c>
    </row>
    <row r="110" spans="1:3" x14ac:dyDescent="0.2">
      <c r="A110" s="152">
        <v>93</v>
      </c>
      <c r="B110" s="145" t="s">
        <v>250</v>
      </c>
      <c r="C110" s="151" t="s">
        <v>457</v>
      </c>
    </row>
    <row r="111" spans="1:3" x14ac:dyDescent="0.2">
      <c r="A111" s="152">
        <v>94</v>
      </c>
      <c r="B111" s="145" t="s">
        <v>249</v>
      </c>
      <c r="C111" s="151" t="s">
        <v>458</v>
      </c>
    </row>
    <row r="112" spans="1:3" x14ac:dyDescent="0.2">
      <c r="A112" s="152">
        <v>95</v>
      </c>
      <c r="B112" s="145" t="s">
        <v>249</v>
      </c>
      <c r="C112" s="151" t="s">
        <v>458</v>
      </c>
    </row>
    <row r="113" spans="1:3" x14ac:dyDescent="0.2">
      <c r="A113" s="152">
        <v>96</v>
      </c>
      <c r="B113" s="145" t="s">
        <v>249</v>
      </c>
      <c r="C113" s="151" t="s">
        <v>458</v>
      </c>
    </row>
    <row r="114" spans="1:3" x14ac:dyDescent="0.2">
      <c r="A114" s="152">
        <v>97</v>
      </c>
      <c r="B114" s="145" t="s">
        <v>251</v>
      </c>
      <c r="C114" s="151" t="s">
        <v>458</v>
      </c>
    </row>
    <row r="115" spans="1:3" x14ac:dyDescent="0.2">
      <c r="A115" s="152">
        <v>98</v>
      </c>
      <c r="B115" s="145" t="s">
        <v>252</v>
      </c>
      <c r="C115" s="151" t="s">
        <v>458</v>
      </c>
    </row>
    <row r="116" spans="1:3" x14ac:dyDescent="0.2">
      <c r="A116" s="152">
        <v>99</v>
      </c>
      <c r="B116" s="145" t="s">
        <v>253</v>
      </c>
      <c r="C116" s="151" t="s">
        <v>458</v>
      </c>
    </row>
    <row r="117" spans="1:3" x14ac:dyDescent="0.2">
      <c r="A117" s="152">
        <v>100</v>
      </c>
      <c r="B117" s="145" t="s">
        <v>253</v>
      </c>
      <c r="C117" s="151" t="s">
        <v>458</v>
      </c>
    </row>
    <row r="118" spans="1:3" x14ac:dyDescent="0.2">
      <c r="A118" s="152">
        <v>101</v>
      </c>
      <c r="B118" s="145" t="s">
        <v>254</v>
      </c>
      <c r="C118" s="151" t="s">
        <v>458</v>
      </c>
    </row>
    <row r="119" spans="1:3" x14ac:dyDescent="0.2">
      <c r="A119" s="152">
        <v>102</v>
      </c>
      <c r="B119" s="145" t="s">
        <v>254</v>
      </c>
      <c r="C119" s="151" t="s">
        <v>458</v>
      </c>
    </row>
    <row r="120" spans="1:3" x14ac:dyDescent="0.2">
      <c r="A120" s="152">
        <v>103</v>
      </c>
      <c r="B120" s="145" t="s">
        <v>254</v>
      </c>
      <c r="C120" s="151" t="s">
        <v>458</v>
      </c>
    </row>
    <row r="121" spans="1:3" x14ac:dyDescent="0.2">
      <c r="A121" s="152">
        <v>104</v>
      </c>
      <c r="B121" s="145" t="s">
        <v>255</v>
      </c>
      <c r="C121" s="151" t="s">
        <v>458</v>
      </c>
    </row>
    <row r="122" spans="1:3" x14ac:dyDescent="0.2">
      <c r="A122" s="152">
        <v>105</v>
      </c>
      <c r="B122" s="145" t="s">
        <v>255</v>
      </c>
      <c r="C122" s="151" t="s">
        <v>458</v>
      </c>
    </row>
    <row r="123" spans="1:3" x14ac:dyDescent="0.2">
      <c r="A123" s="152">
        <v>106</v>
      </c>
      <c r="B123" s="145" t="s">
        <v>255</v>
      </c>
      <c r="C123" s="151" t="s">
        <v>458</v>
      </c>
    </row>
    <row r="124" spans="1:3" x14ac:dyDescent="0.2">
      <c r="A124" s="152">
        <v>107</v>
      </c>
      <c r="B124" s="145" t="s">
        <v>255</v>
      </c>
      <c r="C124" s="151" t="s">
        <v>458</v>
      </c>
    </row>
    <row r="125" spans="1:3" x14ac:dyDescent="0.2">
      <c r="A125" s="152">
        <v>108</v>
      </c>
      <c r="B125" s="145" t="s">
        <v>255</v>
      </c>
      <c r="C125" s="151" t="s">
        <v>458</v>
      </c>
    </row>
    <row r="126" spans="1:3" x14ac:dyDescent="0.2">
      <c r="A126" s="152">
        <v>109</v>
      </c>
      <c r="B126" s="145" t="s">
        <v>255</v>
      </c>
      <c r="C126" s="151" t="s">
        <v>458</v>
      </c>
    </row>
    <row r="127" spans="1:3" x14ac:dyDescent="0.2">
      <c r="A127" s="152">
        <v>110</v>
      </c>
      <c r="B127" s="145" t="s">
        <v>255</v>
      </c>
      <c r="C127" s="151" t="s">
        <v>458</v>
      </c>
    </row>
    <row r="128" spans="1:3" x14ac:dyDescent="0.2">
      <c r="A128" s="152">
        <v>111</v>
      </c>
      <c r="B128" s="145" t="s">
        <v>256</v>
      </c>
      <c r="C128" s="151" t="s">
        <v>458</v>
      </c>
    </row>
    <row r="129" spans="1:3" x14ac:dyDescent="0.2">
      <c r="A129" s="152">
        <v>112</v>
      </c>
      <c r="B129" s="145" t="s">
        <v>257</v>
      </c>
      <c r="C129" s="151" t="s">
        <v>458</v>
      </c>
    </row>
    <row r="130" spans="1:3" x14ac:dyDescent="0.2">
      <c r="A130" s="152">
        <v>113</v>
      </c>
      <c r="B130" s="145" t="s">
        <v>257</v>
      </c>
      <c r="C130" s="151" t="s">
        <v>458</v>
      </c>
    </row>
    <row r="131" spans="1:3" x14ac:dyDescent="0.2">
      <c r="A131" s="152">
        <v>115</v>
      </c>
      <c r="B131" s="145" t="s">
        <v>257</v>
      </c>
      <c r="C131" s="151" t="s">
        <v>458</v>
      </c>
    </row>
    <row r="132" spans="1:3" x14ac:dyDescent="0.2">
      <c r="A132" s="152">
        <v>116</v>
      </c>
      <c r="B132" s="145" t="s">
        <v>257</v>
      </c>
      <c r="C132" s="151" t="s">
        <v>458</v>
      </c>
    </row>
    <row r="133" spans="1:3" x14ac:dyDescent="0.2">
      <c r="A133" s="152">
        <v>117</v>
      </c>
      <c r="B133" s="145" t="s">
        <v>257</v>
      </c>
      <c r="C133" s="151" t="s">
        <v>458</v>
      </c>
    </row>
    <row r="134" spans="1:3" x14ac:dyDescent="0.2">
      <c r="A134" s="152">
        <v>118</v>
      </c>
      <c r="B134" s="145" t="s">
        <v>258</v>
      </c>
      <c r="C134" s="151" t="s">
        <v>458</v>
      </c>
    </row>
    <row r="135" spans="1:3" x14ac:dyDescent="0.2">
      <c r="A135" s="152">
        <v>119</v>
      </c>
      <c r="B135" s="145" t="s">
        <v>258</v>
      </c>
      <c r="C135" s="151" t="s">
        <v>458</v>
      </c>
    </row>
    <row r="136" spans="1:3" x14ac:dyDescent="0.2">
      <c r="A136" s="152">
        <v>120</v>
      </c>
      <c r="B136" s="145" t="s">
        <v>230</v>
      </c>
      <c r="C136" s="151" t="s">
        <v>458</v>
      </c>
    </row>
    <row r="137" spans="1:3" x14ac:dyDescent="0.2">
      <c r="A137" s="152">
        <v>121</v>
      </c>
      <c r="B137" s="145" t="s">
        <v>259</v>
      </c>
      <c r="C137" s="151" t="s">
        <v>457</v>
      </c>
    </row>
    <row r="138" spans="1:3" x14ac:dyDescent="0.2">
      <c r="A138" s="152">
        <v>122</v>
      </c>
      <c r="B138" s="145" t="s">
        <v>260</v>
      </c>
      <c r="C138" s="151" t="s">
        <v>457</v>
      </c>
    </row>
    <row r="139" spans="1:3" x14ac:dyDescent="0.2">
      <c r="A139" s="152">
        <v>123</v>
      </c>
      <c r="B139" s="145" t="s">
        <v>261</v>
      </c>
      <c r="C139" s="151" t="s">
        <v>457</v>
      </c>
    </row>
    <row r="140" spans="1:3" x14ac:dyDescent="0.2">
      <c r="A140" s="152">
        <v>124</v>
      </c>
      <c r="B140" s="145" t="s">
        <v>261</v>
      </c>
      <c r="C140" s="151" t="s">
        <v>457</v>
      </c>
    </row>
    <row r="141" spans="1:3" x14ac:dyDescent="0.2">
      <c r="A141" s="152">
        <v>125</v>
      </c>
      <c r="B141" s="145" t="s">
        <v>261</v>
      </c>
      <c r="C141" s="151" t="s">
        <v>457</v>
      </c>
    </row>
    <row r="142" spans="1:3" x14ac:dyDescent="0.2">
      <c r="A142" s="152">
        <v>126</v>
      </c>
      <c r="B142" s="145" t="s">
        <v>262</v>
      </c>
      <c r="C142" s="151" t="s">
        <v>457</v>
      </c>
    </row>
    <row r="143" spans="1:3" x14ac:dyDescent="0.2">
      <c r="A143" s="152">
        <v>127</v>
      </c>
      <c r="B143" s="145" t="s">
        <v>263</v>
      </c>
      <c r="C143" s="151" t="s">
        <v>457</v>
      </c>
    </row>
    <row r="144" spans="1:3" x14ac:dyDescent="0.2">
      <c r="A144" s="152">
        <v>128</v>
      </c>
      <c r="B144" s="145" t="s">
        <v>264</v>
      </c>
      <c r="C144" s="151" t="s">
        <v>457</v>
      </c>
    </row>
    <row r="145" spans="1:3" x14ac:dyDescent="0.2">
      <c r="A145" s="152">
        <v>129</v>
      </c>
      <c r="B145" s="145" t="s">
        <v>263</v>
      </c>
      <c r="C145" s="151" t="s">
        <v>457</v>
      </c>
    </row>
    <row r="146" spans="1:3" x14ac:dyDescent="0.2">
      <c r="A146" s="152">
        <v>130</v>
      </c>
      <c r="B146" s="145" t="s">
        <v>265</v>
      </c>
      <c r="C146" s="151" t="s">
        <v>457</v>
      </c>
    </row>
    <row r="147" spans="1:3" x14ac:dyDescent="0.2">
      <c r="A147" s="152">
        <v>131</v>
      </c>
      <c r="B147" s="145" t="s">
        <v>265</v>
      </c>
      <c r="C147" s="151" t="s">
        <v>457</v>
      </c>
    </row>
    <row r="148" spans="1:3" x14ac:dyDescent="0.2">
      <c r="A148" s="152">
        <v>132</v>
      </c>
      <c r="B148" s="145" t="s">
        <v>266</v>
      </c>
      <c r="C148" s="151" t="s">
        <v>457</v>
      </c>
    </row>
    <row r="149" spans="1:3" x14ac:dyDescent="0.2">
      <c r="A149" s="152">
        <v>133</v>
      </c>
      <c r="B149" s="145" t="s">
        <v>266</v>
      </c>
      <c r="C149" s="151" t="s">
        <v>457</v>
      </c>
    </row>
    <row r="150" spans="1:3" x14ac:dyDescent="0.2">
      <c r="A150" s="152">
        <v>134</v>
      </c>
      <c r="B150" s="145" t="s">
        <v>266</v>
      </c>
      <c r="C150" s="151" t="s">
        <v>457</v>
      </c>
    </row>
    <row r="151" spans="1:3" x14ac:dyDescent="0.2">
      <c r="A151" s="152">
        <v>135</v>
      </c>
      <c r="B151" s="145" t="s">
        <v>266</v>
      </c>
      <c r="C151" s="151" t="s">
        <v>457</v>
      </c>
    </row>
    <row r="152" spans="1:3" x14ac:dyDescent="0.2">
      <c r="A152" s="152">
        <v>136</v>
      </c>
      <c r="B152" s="145" t="s">
        <v>266</v>
      </c>
      <c r="C152" s="151" t="s">
        <v>457</v>
      </c>
    </row>
    <row r="153" spans="1:3" x14ac:dyDescent="0.2">
      <c r="A153" s="152">
        <v>137</v>
      </c>
      <c r="B153" s="145" t="s">
        <v>266</v>
      </c>
      <c r="C153" s="151" t="s">
        <v>457</v>
      </c>
    </row>
    <row r="154" spans="1:3" x14ac:dyDescent="0.2">
      <c r="A154" s="152">
        <v>138</v>
      </c>
      <c r="B154" s="145" t="s">
        <v>266</v>
      </c>
      <c r="C154" s="151" t="s">
        <v>457</v>
      </c>
    </row>
    <row r="155" spans="1:3" x14ac:dyDescent="0.2">
      <c r="A155" s="152">
        <v>140</v>
      </c>
      <c r="B155" s="145" t="s">
        <v>250</v>
      </c>
      <c r="C155" s="151" t="s">
        <v>457</v>
      </c>
    </row>
    <row r="156" spans="1:3" x14ac:dyDescent="0.2">
      <c r="A156" s="152">
        <v>141</v>
      </c>
      <c r="B156" s="145" t="s">
        <v>267</v>
      </c>
      <c r="C156" s="151" t="s">
        <v>457</v>
      </c>
    </row>
    <row r="157" spans="1:3" x14ac:dyDescent="0.2">
      <c r="A157" s="152">
        <v>142</v>
      </c>
      <c r="B157" s="145" t="s">
        <v>267</v>
      </c>
      <c r="C157" s="151" t="s">
        <v>457</v>
      </c>
    </row>
    <row r="158" spans="1:3" x14ac:dyDescent="0.2">
      <c r="A158" s="152">
        <v>143</v>
      </c>
      <c r="B158" s="145" t="s">
        <v>253</v>
      </c>
      <c r="C158" s="151" t="s">
        <v>458</v>
      </c>
    </row>
    <row r="159" spans="1:3" x14ac:dyDescent="0.2">
      <c r="A159" s="152">
        <v>144</v>
      </c>
      <c r="B159" s="145" t="s">
        <v>268</v>
      </c>
      <c r="C159" s="151" t="s">
        <v>457</v>
      </c>
    </row>
    <row r="160" spans="1:3" x14ac:dyDescent="0.2">
      <c r="A160" s="152">
        <v>145</v>
      </c>
      <c r="B160" s="145" t="s">
        <v>268</v>
      </c>
      <c r="C160" s="151" t="s">
        <v>457</v>
      </c>
    </row>
    <row r="161" spans="1:3" x14ac:dyDescent="0.2">
      <c r="A161" s="152">
        <v>146</v>
      </c>
      <c r="B161" s="145" t="s">
        <v>268</v>
      </c>
      <c r="C161" s="151" t="s">
        <v>457</v>
      </c>
    </row>
    <row r="162" spans="1:3" x14ac:dyDescent="0.2">
      <c r="A162" s="152">
        <v>147</v>
      </c>
      <c r="B162" s="145" t="s">
        <v>268</v>
      </c>
      <c r="C162" s="151" t="s">
        <v>457</v>
      </c>
    </row>
    <row r="163" spans="1:3" x14ac:dyDescent="0.2">
      <c r="A163" s="152">
        <v>148</v>
      </c>
      <c r="B163" s="145" t="s">
        <v>269</v>
      </c>
      <c r="C163" s="151" t="s">
        <v>457</v>
      </c>
    </row>
    <row r="164" spans="1:3" x14ac:dyDescent="0.2">
      <c r="A164" s="152">
        <v>149</v>
      </c>
      <c r="B164" s="145" t="s">
        <v>270</v>
      </c>
      <c r="C164" s="151" t="s">
        <v>457</v>
      </c>
    </row>
    <row r="165" spans="1:3" x14ac:dyDescent="0.2">
      <c r="A165" s="152">
        <v>150</v>
      </c>
      <c r="B165" s="145" t="s">
        <v>262</v>
      </c>
      <c r="C165" s="151" t="s">
        <v>457</v>
      </c>
    </row>
    <row r="166" spans="1:3" x14ac:dyDescent="0.2">
      <c r="A166" s="152">
        <v>151</v>
      </c>
      <c r="B166" s="145" t="s">
        <v>262</v>
      </c>
      <c r="C166" s="151" t="s">
        <v>457</v>
      </c>
    </row>
    <row r="167" spans="1:3" x14ac:dyDescent="0.2">
      <c r="A167" s="152">
        <v>152</v>
      </c>
      <c r="B167" s="145" t="s">
        <v>262</v>
      </c>
      <c r="C167" s="151" t="s">
        <v>457</v>
      </c>
    </row>
    <row r="168" spans="1:3" x14ac:dyDescent="0.2">
      <c r="A168" s="152">
        <v>153</v>
      </c>
      <c r="B168" s="145" t="s">
        <v>262</v>
      </c>
      <c r="C168" s="151" t="s">
        <v>457</v>
      </c>
    </row>
    <row r="169" spans="1:3" x14ac:dyDescent="0.2">
      <c r="A169" s="152">
        <v>154</v>
      </c>
      <c r="B169" s="145" t="s">
        <v>262</v>
      </c>
      <c r="C169" s="151" t="s">
        <v>457</v>
      </c>
    </row>
    <row r="170" spans="1:3" x14ac:dyDescent="0.2">
      <c r="A170" s="152">
        <v>155</v>
      </c>
      <c r="B170" s="145" t="s">
        <v>250</v>
      </c>
      <c r="C170" s="151" t="s">
        <v>458</v>
      </c>
    </row>
    <row r="171" spans="1:3" x14ac:dyDescent="0.2">
      <c r="A171" s="152">
        <v>156</v>
      </c>
      <c r="B171" s="145" t="s">
        <v>262</v>
      </c>
      <c r="C171" s="151" t="s">
        <v>457</v>
      </c>
    </row>
    <row r="172" spans="1:3" x14ac:dyDescent="0.2">
      <c r="A172" s="152">
        <v>157</v>
      </c>
      <c r="B172" s="145" t="s">
        <v>262</v>
      </c>
      <c r="C172" s="151" t="s">
        <v>457</v>
      </c>
    </row>
    <row r="173" spans="1:3" x14ac:dyDescent="0.2">
      <c r="A173" s="152">
        <v>158</v>
      </c>
      <c r="B173" s="145" t="s">
        <v>262</v>
      </c>
      <c r="C173" s="151" t="s">
        <v>457</v>
      </c>
    </row>
    <row r="174" spans="1:3" x14ac:dyDescent="0.2">
      <c r="A174" s="152">
        <v>159</v>
      </c>
      <c r="B174" s="145" t="s">
        <v>237</v>
      </c>
      <c r="C174" s="151" t="s">
        <v>458</v>
      </c>
    </row>
    <row r="175" spans="1:3" x14ac:dyDescent="0.2">
      <c r="A175" s="152">
        <v>160</v>
      </c>
      <c r="B175" s="145" t="s">
        <v>262</v>
      </c>
      <c r="C175" s="151" t="s">
        <v>457</v>
      </c>
    </row>
    <row r="176" spans="1:3" x14ac:dyDescent="0.2">
      <c r="A176" s="152">
        <v>161</v>
      </c>
      <c r="B176" s="145" t="s">
        <v>262</v>
      </c>
      <c r="C176" s="151" t="s">
        <v>457</v>
      </c>
    </row>
    <row r="177" spans="1:3" x14ac:dyDescent="0.2">
      <c r="A177" s="152">
        <v>162</v>
      </c>
      <c r="B177" s="145" t="s">
        <v>262</v>
      </c>
      <c r="C177" s="151" t="s">
        <v>457</v>
      </c>
    </row>
    <row r="178" spans="1:3" x14ac:dyDescent="0.2">
      <c r="A178" s="152">
        <v>163</v>
      </c>
      <c r="B178" s="145" t="s">
        <v>262</v>
      </c>
      <c r="C178" s="151" t="s">
        <v>457</v>
      </c>
    </row>
    <row r="179" spans="1:3" x14ac:dyDescent="0.2">
      <c r="A179" s="152">
        <v>164</v>
      </c>
      <c r="B179" s="145" t="s">
        <v>262</v>
      </c>
      <c r="C179" s="151" t="s">
        <v>457</v>
      </c>
    </row>
    <row r="180" spans="1:3" x14ac:dyDescent="0.2">
      <c r="A180" s="152">
        <v>165</v>
      </c>
      <c r="B180" s="145" t="s">
        <v>262</v>
      </c>
      <c r="C180" s="151" t="s">
        <v>457</v>
      </c>
    </row>
    <row r="181" spans="1:3" x14ac:dyDescent="0.2">
      <c r="A181" s="152">
        <v>166</v>
      </c>
      <c r="B181" s="145" t="s">
        <v>262</v>
      </c>
      <c r="C181" s="151" t="s">
        <v>457</v>
      </c>
    </row>
    <row r="182" spans="1:3" x14ac:dyDescent="0.2">
      <c r="A182" s="152">
        <v>167</v>
      </c>
      <c r="B182" s="145" t="s">
        <v>262</v>
      </c>
      <c r="C182" s="151" t="s">
        <v>457</v>
      </c>
    </row>
    <row r="183" spans="1:3" x14ac:dyDescent="0.2">
      <c r="A183" s="152">
        <v>168</v>
      </c>
      <c r="B183" s="145" t="s">
        <v>262</v>
      </c>
      <c r="C183" s="151" t="s">
        <v>457</v>
      </c>
    </row>
    <row r="184" spans="1:3" x14ac:dyDescent="0.2">
      <c r="A184" s="152">
        <v>169</v>
      </c>
      <c r="B184" s="145" t="s">
        <v>262</v>
      </c>
      <c r="C184" s="151" t="s">
        <v>457</v>
      </c>
    </row>
    <row r="185" spans="1:3" x14ac:dyDescent="0.2">
      <c r="A185" s="152">
        <v>170</v>
      </c>
      <c r="B185" s="145" t="s">
        <v>262</v>
      </c>
      <c r="C185" s="151" t="s">
        <v>457</v>
      </c>
    </row>
    <row r="186" spans="1:3" x14ac:dyDescent="0.2">
      <c r="A186" s="152">
        <v>171</v>
      </c>
      <c r="B186" s="145" t="s">
        <v>262</v>
      </c>
      <c r="C186" s="151" t="s">
        <v>457</v>
      </c>
    </row>
    <row r="187" spans="1:3" x14ac:dyDescent="0.2">
      <c r="A187" s="152">
        <v>172</v>
      </c>
      <c r="B187" s="145" t="s">
        <v>262</v>
      </c>
      <c r="C187" s="151" t="s">
        <v>457</v>
      </c>
    </row>
    <row r="188" spans="1:3" x14ac:dyDescent="0.2">
      <c r="A188" s="152">
        <v>173</v>
      </c>
      <c r="B188" s="145" t="s">
        <v>262</v>
      </c>
      <c r="C188" s="151" t="s">
        <v>457</v>
      </c>
    </row>
    <row r="189" spans="1:3" x14ac:dyDescent="0.2">
      <c r="A189" s="152">
        <v>174</v>
      </c>
      <c r="B189" s="145" t="s">
        <v>262</v>
      </c>
      <c r="C189" s="151" t="s">
        <v>457</v>
      </c>
    </row>
    <row r="190" spans="1:3" x14ac:dyDescent="0.2">
      <c r="A190" s="152">
        <v>175</v>
      </c>
      <c r="B190" s="145" t="s">
        <v>262</v>
      </c>
      <c r="C190" s="151" t="s">
        <v>457</v>
      </c>
    </row>
    <row r="191" spans="1:3" x14ac:dyDescent="0.2">
      <c r="A191" s="152">
        <v>176</v>
      </c>
      <c r="B191" s="145" t="s">
        <v>262</v>
      </c>
      <c r="C191" s="151" t="s">
        <v>457</v>
      </c>
    </row>
    <row r="192" spans="1:3" x14ac:dyDescent="0.2">
      <c r="A192" s="152">
        <v>177</v>
      </c>
      <c r="B192" s="145" t="s">
        <v>262</v>
      </c>
      <c r="C192" s="151" t="s">
        <v>457</v>
      </c>
    </row>
    <row r="193" spans="1:3" x14ac:dyDescent="0.2">
      <c r="A193" s="152">
        <v>178</v>
      </c>
      <c r="B193" s="145" t="s">
        <v>271</v>
      </c>
      <c r="C193" s="151" t="s">
        <v>457</v>
      </c>
    </row>
    <row r="194" spans="1:3" x14ac:dyDescent="0.2">
      <c r="A194" s="152">
        <v>179</v>
      </c>
      <c r="B194" s="145" t="s">
        <v>262</v>
      </c>
      <c r="C194" s="151" t="s">
        <v>457</v>
      </c>
    </row>
    <row r="195" spans="1:3" x14ac:dyDescent="0.2">
      <c r="A195" s="152">
        <v>180</v>
      </c>
      <c r="B195" s="145" t="s">
        <v>262</v>
      </c>
      <c r="C195" s="151" t="s">
        <v>457</v>
      </c>
    </row>
    <row r="196" spans="1:3" x14ac:dyDescent="0.2">
      <c r="A196" s="152">
        <v>181</v>
      </c>
      <c r="B196" s="145" t="s">
        <v>262</v>
      </c>
      <c r="C196" s="151" t="s">
        <v>457</v>
      </c>
    </row>
    <row r="197" spans="1:3" x14ac:dyDescent="0.2">
      <c r="A197" s="152">
        <v>182</v>
      </c>
      <c r="B197" s="145" t="s">
        <v>262</v>
      </c>
      <c r="C197" s="151" t="s">
        <v>457</v>
      </c>
    </row>
    <row r="198" spans="1:3" x14ac:dyDescent="0.2">
      <c r="A198" s="152">
        <v>183</v>
      </c>
      <c r="B198" s="145" t="s">
        <v>262</v>
      </c>
      <c r="C198" s="151" t="s">
        <v>457</v>
      </c>
    </row>
    <row r="199" spans="1:3" x14ac:dyDescent="0.2">
      <c r="A199" s="152">
        <v>184</v>
      </c>
      <c r="B199" s="145" t="s">
        <v>262</v>
      </c>
      <c r="C199" s="151" t="s">
        <v>457</v>
      </c>
    </row>
    <row r="200" spans="1:3" x14ac:dyDescent="0.2">
      <c r="A200" s="152">
        <v>185</v>
      </c>
      <c r="B200" s="145" t="s">
        <v>262</v>
      </c>
      <c r="C200" s="151" t="s">
        <v>457</v>
      </c>
    </row>
    <row r="201" spans="1:3" x14ac:dyDescent="0.2">
      <c r="A201" s="152">
        <v>186</v>
      </c>
      <c r="B201" s="145" t="s">
        <v>262</v>
      </c>
      <c r="C201" s="151" t="s">
        <v>457</v>
      </c>
    </row>
    <row r="202" spans="1:3" x14ac:dyDescent="0.2">
      <c r="A202" s="152">
        <v>187</v>
      </c>
      <c r="B202" s="145" t="s">
        <v>262</v>
      </c>
      <c r="C202" s="151" t="s">
        <v>457</v>
      </c>
    </row>
    <row r="203" spans="1:3" x14ac:dyDescent="0.2">
      <c r="A203" s="152">
        <v>188</v>
      </c>
      <c r="B203" s="145" t="s">
        <v>262</v>
      </c>
      <c r="C203" s="151" t="s">
        <v>457</v>
      </c>
    </row>
    <row r="204" spans="1:3" x14ac:dyDescent="0.2">
      <c r="A204" s="152">
        <v>189</v>
      </c>
      <c r="B204" s="145" t="s">
        <v>262</v>
      </c>
      <c r="C204" s="151" t="s">
        <v>458</v>
      </c>
    </row>
    <row r="205" spans="1:3" x14ac:dyDescent="0.2">
      <c r="A205" s="152">
        <v>190</v>
      </c>
      <c r="B205" s="145" t="s">
        <v>262</v>
      </c>
      <c r="C205" s="151" t="s">
        <v>458</v>
      </c>
    </row>
    <row r="206" spans="1:3" x14ac:dyDescent="0.2">
      <c r="A206" s="152">
        <v>191</v>
      </c>
      <c r="B206" s="145" t="s">
        <v>262</v>
      </c>
      <c r="C206" s="151" t="s">
        <v>458</v>
      </c>
    </row>
    <row r="207" spans="1:3" x14ac:dyDescent="0.2">
      <c r="A207" s="152">
        <v>192</v>
      </c>
      <c r="B207" s="145" t="s">
        <v>262</v>
      </c>
      <c r="C207" s="151" t="s">
        <v>458</v>
      </c>
    </row>
    <row r="208" spans="1:3" x14ac:dyDescent="0.2">
      <c r="A208" s="152">
        <v>193</v>
      </c>
      <c r="B208" s="145" t="s">
        <v>262</v>
      </c>
      <c r="C208" s="151" t="s">
        <v>458</v>
      </c>
    </row>
    <row r="209" spans="1:3" x14ac:dyDescent="0.2">
      <c r="A209" s="152">
        <v>194</v>
      </c>
      <c r="B209" s="145" t="s">
        <v>262</v>
      </c>
      <c r="C209" s="151" t="s">
        <v>458</v>
      </c>
    </row>
    <row r="210" spans="1:3" x14ac:dyDescent="0.2">
      <c r="A210" s="152">
        <v>195</v>
      </c>
      <c r="B210" s="145" t="s">
        <v>262</v>
      </c>
      <c r="C210" s="151" t="s">
        <v>458</v>
      </c>
    </row>
    <row r="211" spans="1:3" x14ac:dyDescent="0.2">
      <c r="A211" s="152">
        <v>196</v>
      </c>
      <c r="B211" s="145" t="s">
        <v>262</v>
      </c>
      <c r="C211" s="151" t="s">
        <v>458</v>
      </c>
    </row>
    <row r="212" spans="1:3" x14ac:dyDescent="0.2">
      <c r="A212" s="152">
        <v>197</v>
      </c>
      <c r="B212" s="145" t="s">
        <v>262</v>
      </c>
      <c r="C212" s="151" t="s">
        <v>458</v>
      </c>
    </row>
    <row r="213" spans="1:3" x14ac:dyDescent="0.2">
      <c r="A213" s="152">
        <v>198</v>
      </c>
      <c r="B213" s="145" t="s">
        <v>262</v>
      </c>
      <c r="C213" s="151" t="s">
        <v>458</v>
      </c>
    </row>
    <row r="214" spans="1:3" x14ac:dyDescent="0.2">
      <c r="A214" s="152">
        <v>199</v>
      </c>
      <c r="B214" s="145" t="s">
        <v>262</v>
      </c>
      <c r="C214" s="151" t="s">
        <v>458</v>
      </c>
    </row>
    <row r="215" spans="1:3" x14ac:dyDescent="0.2">
      <c r="A215" s="152">
        <v>201</v>
      </c>
      <c r="B215" s="145" t="s">
        <v>262</v>
      </c>
      <c r="C215" s="151" t="s">
        <v>458</v>
      </c>
    </row>
    <row r="216" spans="1:3" x14ac:dyDescent="0.2">
      <c r="A216" s="152">
        <v>202</v>
      </c>
      <c r="B216" s="145" t="s">
        <v>262</v>
      </c>
      <c r="C216" s="151" t="s">
        <v>458</v>
      </c>
    </row>
    <row r="217" spans="1:3" x14ac:dyDescent="0.2">
      <c r="A217" s="152">
        <v>203</v>
      </c>
      <c r="B217" s="145" t="s">
        <v>262</v>
      </c>
      <c r="C217" s="151" t="s">
        <v>458</v>
      </c>
    </row>
    <row r="218" spans="1:3" x14ac:dyDescent="0.2">
      <c r="A218" s="152">
        <v>204</v>
      </c>
      <c r="B218" s="145" t="s">
        <v>262</v>
      </c>
      <c r="C218" s="151" t="s">
        <v>458</v>
      </c>
    </row>
    <row r="219" spans="1:3" x14ac:dyDescent="0.2">
      <c r="A219" s="152">
        <v>205</v>
      </c>
      <c r="B219" s="145" t="s">
        <v>262</v>
      </c>
      <c r="C219" s="151" t="s">
        <v>458</v>
      </c>
    </row>
    <row r="220" spans="1:3" x14ac:dyDescent="0.2">
      <c r="A220" s="152">
        <v>206</v>
      </c>
      <c r="B220" s="145" t="s">
        <v>262</v>
      </c>
      <c r="C220" s="151" t="s">
        <v>458</v>
      </c>
    </row>
    <row r="221" spans="1:3" x14ac:dyDescent="0.2">
      <c r="A221" s="152">
        <v>207</v>
      </c>
      <c r="B221" s="145" t="s">
        <v>262</v>
      </c>
      <c r="C221" s="151" t="s">
        <v>458</v>
      </c>
    </row>
    <row r="222" spans="1:3" x14ac:dyDescent="0.2">
      <c r="A222" s="152">
        <v>208</v>
      </c>
      <c r="B222" s="145" t="s">
        <v>262</v>
      </c>
      <c r="C222" s="151" t="s">
        <v>458</v>
      </c>
    </row>
    <row r="223" spans="1:3" x14ac:dyDescent="0.2">
      <c r="A223" s="152">
        <v>209</v>
      </c>
      <c r="B223" s="145" t="s">
        <v>262</v>
      </c>
      <c r="C223" s="151" t="s">
        <v>457</v>
      </c>
    </row>
    <row r="224" spans="1:3" x14ac:dyDescent="0.2">
      <c r="A224" s="152">
        <v>210</v>
      </c>
      <c r="B224" s="145" t="s">
        <v>262</v>
      </c>
      <c r="C224" s="151" t="s">
        <v>457</v>
      </c>
    </row>
    <row r="225" spans="1:3" x14ac:dyDescent="0.2">
      <c r="A225" s="152">
        <v>211</v>
      </c>
      <c r="B225" s="145" t="s">
        <v>262</v>
      </c>
      <c r="C225" s="151" t="s">
        <v>457</v>
      </c>
    </row>
    <row r="226" spans="1:3" x14ac:dyDescent="0.2">
      <c r="A226" s="152">
        <v>212</v>
      </c>
      <c r="B226" s="145" t="s">
        <v>262</v>
      </c>
      <c r="C226" s="151" t="s">
        <v>457</v>
      </c>
    </row>
    <row r="227" spans="1:3" x14ac:dyDescent="0.2">
      <c r="A227" s="152">
        <v>213</v>
      </c>
      <c r="B227" s="145" t="s">
        <v>262</v>
      </c>
      <c r="C227" s="151" t="s">
        <v>457</v>
      </c>
    </row>
    <row r="228" spans="1:3" x14ac:dyDescent="0.2">
      <c r="A228" s="152">
        <v>214</v>
      </c>
      <c r="B228" s="145" t="s">
        <v>262</v>
      </c>
      <c r="C228" s="151" t="s">
        <v>457</v>
      </c>
    </row>
    <row r="229" spans="1:3" x14ac:dyDescent="0.2">
      <c r="A229" s="152">
        <v>215</v>
      </c>
      <c r="B229" s="145" t="s">
        <v>262</v>
      </c>
      <c r="C229" s="151" t="s">
        <v>457</v>
      </c>
    </row>
    <row r="230" spans="1:3" x14ac:dyDescent="0.2">
      <c r="A230" s="152">
        <v>216</v>
      </c>
      <c r="B230" s="145" t="s">
        <v>262</v>
      </c>
      <c r="C230" s="151" t="s">
        <v>457</v>
      </c>
    </row>
    <row r="231" spans="1:3" x14ac:dyDescent="0.2">
      <c r="A231" s="152">
        <v>217</v>
      </c>
      <c r="B231" s="145" t="s">
        <v>262</v>
      </c>
      <c r="C231" s="151" t="s">
        <v>457</v>
      </c>
    </row>
    <row r="232" spans="1:3" x14ac:dyDescent="0.2">
      <c r="A232" s="152">
        <v>218</v>
      </c>
      <c r="B232" s="145" t="s">
        <v>262</v>
      </c>
      <c r="C232" s="151" t="s">
        <v>457</v>
      </c>
    </row>
    <row r="233" spans="1:3" x14ac:dyDescent="0.2">
      <c r="A233" s="152">
        <v>219</v>
      </c>
      <c r="B233" s="145" t="s">
        <v>262</v>
      </c>
      <c r="C233" s="151" t="s">
        <v>457</v>
      </c>
    </row>
    <row r="234" spans="1:3" x14ac:dyDescent="0.2">
      <c r="A234" s="152">
        <v>220</v>
      </c>
      <c r="B234" s="145" t="s">
        <v>262</v>
      </c>
      <c r="C234" s="151" t="s">
        <v>457</v>
      </c>
    </row>
    <row r="235" spans="1:3" x14ac:dyDescent="0.2">
      <c r="A235" s="152">
        <v>221</v>
      </c>
      <c r="B235" s="145" t="s">
        <v>262</v>
      </c>
      <c r="C235" s="151" t="s">
        <v>457</v>
      </c>
    </row>
    <row r="236" spans="1:3" x14ac:dyDescent="0.2">
      <c r="A236" s="152">
        <v>222</v>
      </c>
      <c r="B236" s="145" t="s">
        <v>262</v>
      </c>
      <c r="C236" s="151" t="s">
        <v>457</v>
      </c>
    </row>
    <row r="237" spans="1:3" x14ac:dyDescent="0.2">
      <c r="A237" s="152">
        <v>223</v>
      </c>
      <c r="B237" s="145" t="s">
        <v>262</v>
      </c>
      <c r="C237" s="151" t="s">
        <v>457</v>
      </c>
    </row>
    <row r="238" spans="1:3" x14ac:dyDescent="0.2">
      <c r="A238" s="152">
        <v>224</v>
      </c>
      <c r="B238" s="145" t="s">
        <v>262</v>
      </c>
      <c r="C238" s="151" t="s">
        <v>457</v>
      </c>
    </row>
    <row r="239" spans="1:3" x14ac:dyDescent="0.2">
      <c r="A239" s="152">
        <v>225</v>
      </c>
      <c r="B239" s="145" t="s">
        <v>262</v>
      </c>
      <c r="C239" s="151" t="s">
        <v>457</v>
      </c>
    </row>
    <row r="240" spans="1:3" x14ac:dyDescent="0.2">
      <c r="A240" s="152">
        <v>226</v>
      </c>
      <c r="B240" s="145" t="s">
        <v>262</v>
      </c>
      <c r="C240" s="151" t="s">
        <v>457</v>
      </c>
    </row>
    <row r="241" spans="1:3" x14ac:dyDescent="0.2">
      <c r="A241" s="152">
        <v>227</v>
      </c>
      <c r="B241" s="145" t="s">
        <v>262</v>
      </c>
      <c r="C241" s="151" t="s">
        <v>457</v>
      </c>
    </row>
    <row r="242" spans="1:3" x14ac:dyDescent="0.2">
      <c r="A242" s="152">
        <v>228</v>
      </c>
      <c r="B242" s="145" t="s">
        <v>272</v>
      </c>
      <c r="C242" s="151" t="s">
        <v>458</v>
      </c>
    </row>
    <row r="243" spans="1:3" x14ac:dyDescent="0.2">
      <c r="A243" s="152">
        <v>229</v>
      </c>
      <c r="B243" s="145" t="s">
        <v>272</v>
      </c>
      <c r="C243" s="151" t="s">
        <v>458</v>
      </c>
    </row>
    <row r="244" spans="1:3" x14ac:dyDescent="0.2">
      <c r="A244" s="152">
        <v>230</v>
      </c>
      <c r="B244" s="145" t="s">
        <v>262</v>
      </c>
      <c r="C244" s="151" t="s">
        <v>458</v>
      </c>
    </row>
    <row r="245" spans="1:3" x14ac:dyDescent="0.2">
      <c r="A245" s="152">
        <v>231</v>
      </c>
      <c r="B245" s="145" t="s">
        <v>250</v>
      </c>
      <c r="C245" s="151" t="s">
        <v>457</v>
      </c>
    </row>
    <row r="246" spans="1:3" x14ac:dyDescent="0.2">
      <c r="A246" s="152">
        <v>233</v>
      </c>
      <c r="B246" s="145" t="s">
        <v>250</v>
      </c>
      <c r="C246" s="151" t="s">
        <v>457</v>
      </c>
    </row>
    <row r="247" spans="1:3" x14ac:dyDescent="0.2">
      <c r="A247" s="152">
        <v>234</v>
      </c>
      <c r="B247" s="145" t="s">
        <v>250</v>
      </c>
      <c r="C247" s="151" t="s">
        <v>457</v>
      </c>
    </row>
    <row r="248" spans="1:3" x14ac:dyDescent="0.2">
      <c r="A248" s="152">
        <v>235</v>
      </c>
      <c r="B248" s="145" t="s">
        <v>250</v>
      </c>
      <c r="C248" s="151" t="s">
        <v>457</v>
      </c>
    </row>
    <row r="249" spans="1:3" x14ac:dyDescent="0.2">
      <c r="A249" s="152">
        <v>236</v>
      </c>
      <c r="B249" s="145" t="s">
        <v>250</v>
      </c>
      <c r="C249" s="151" t="s">
        <v>457</v>
      </c>
    </row>
    <row r="250" spans="1:3" x14ac:dyDescent="0.2">
      <c r="A250" s="152">
        <v>237</v>
      </c>
      <c r="B250" s="145" t="s">
        <v>250</v>
      </c>
      <c r="C250" s="151" t="s">
        <v>457</v>
      </c>
    </row>
    <row r="251" spans="1:3" x14ac:dyDescent="0.2">
      <c r="A251" s="152">
        <v>238</v>
      </c>
      <c r="B251" s="145" t="s">
        <v>262</v>
      </c>
      <c r="C251" s="151" t="s">
        <v>457</v>
      </c>
    </row>
    <row r="252" spans="1:3" x14ac:dyDescent="0.2">
      <c r="A252" s="152">
        <v>241</v>
      </c>
      <c r="B252" s="145" t="s">
        <v>273</v>
      </c>
      <c r="C252" s="151" t="s">
        <v>457</v>
      </c>
    </row>
    <row r="253" spans="1:3" x14ac:dyDescent="0.2">
      <c r="A253" s="152">
        <v>242</v>
      </c>
      <c r="B253" s="145" t="s">
        <v>274</v>
      </c>
      <c r="C253" s="151" t="s">
        <v>457</v>
      </c>
    </row>
    <row r="254" spans="1:3" x14ac:dyDescent="0.2">
      <c r="A254" s="152">
        <v>243</v>
      </c>
      <c r="B254" s="145" t="s">
        <v>238</v>
      </c>
      <c r="C254" s="151" t="s">
        <v>457</v>
      </c>
    </row>
    <row r="255" spans="1:3" x14ac:dyDescent="0.2">
      <c r="A255" s="152">
        <v>244</v>
      </c>
      <c r="B255" s="145" t="s">
        <v>262</v>
      </c>
      <c r="C255" s="151" t="s">
        <v>457</v>
      </c>
    </row>
    <row r="256" spans="1:3" x14ac:dyDescent="0.2">
      <c r="A256" s="152">
        <v>245</v>
      </c>
      <c r="B256" s="145" t="s">
        <v>274</v>
      </c>
      <c r="C256" s="151" t="s">
        <v>457</v>
      </c>
    </row>
    <row r="257" spans="1:3" x14ac:dyDescent="0.2">
      <c r="A257" s="152">
        <v>246</v>
      </c>
      <c r="B257" s="145" t="s">
        <v>275</v>
      </c>
      <c r="C257" s="151" t="s">
        <v>457</v>
      </c>
    </row>
    <row r="258" spans="1:3" x14ac:dyDescent="0.2">
      <c r="A258" s="152">
        <v>247</v>
      </c>
      <c r="B258" s="145" t="s">
        <v>274</v>
      </c>
      <c r="C258" s="151" t="s">
        <v>457</v>
      </c>
    </row>
    <row r="259" spans="1:3" x14ac:dyDescent="0.2">
      <c r="A259" s="152">
        <v>248</v>
      </c>
      <c r="B259" s="145" t="s">
        <v>262</v>
      </c>
      <c r="C259" s="151" t="s">
        <v>457</v>
      </c>
    </row>
    <row r="260" spans="1:3" x14ac:dyDescent="0.2">
      <c r="A260" s="152">
        <v>249</v>
      </c>
      <c r="B260" s="145" t="s">
        <v>274</v>
      </c>
      <c r="C260" s="151" t="s">
        <v>457</v>
      </c>
    </row>
    <row r="261" spans="1:3" x14ac:dyDescent="0.2">
      <c r="A261" s="152">
        <v>250</v>
      </c>
      <c r="B261" s="145" t="s">
        <v>276</v>
      </c>
      <c r="C261" s="151" t="s">
        <v>458</v>
      </c>
    </row>
    <row r="262" spans="1:3" x14ac:dyDescent="0.2">
      <c r="A262" s="152">
        <v>251</v>
      </c>
      <c r="B262" s="145" t="s">
        <v>276</v>
      </c>
      <c r="C262" s="151" t="s">
        <v>458</v>
      </c>
    </row>
    <row r="263" spans="1:3" x14ac:dyDescent="0.2">
      <c r="A263" s="152">
        <v>252</v>
      </c>
      <c r="B263" s="145" t="s">
        <v>276</v>
      </c>
      <c r="C263" s="151" t="s">
        <v>458</v>
      </c>
    </row>
    <row r="264" spans="1:3" x14ac:dyDescent="0.2">
      <c r="A264" s="152">
        <v>253</v>
      </c>
      <c r="B264" s="145" t="s">
        <v>276</v>
      </c>
      <c r="C264" s="151" t="s">
        <v>458</v>
      </c>
    </row>
    <row r="265" spans="1:3" x14ac:dyDescent="0.2">
      <c r="A265" s="152">
        <v>254</v>
      </c>
      <c r="B265" s="145" t="s">
        <v>277</v>
      </c>
      <c r="C265" s="151" t="s">
        <v>457</v>
      </c>
    </row>
    <row r="266" spans="1:3" x14ac:dyDescent="0.2">
      <c r="A266" s="152">
        <v>255</v>
      </c>
      <c r="B266" s="145" t="s">
        <v>278</v>
      </c>
      <c r="C266" s="151" t="s">
        <v>457</v>
      </c>
    </row>
    <row r="267" spans="1:3" x14ac:dyDescent="0.2">
      <c r="A267" s="152">
        <v>257</v>
      </c>
      <c r="B267" s="145" t="s">
        <v>279</v>
      </c>
      <c r="C267" s="151" t="s">
        <v>457</v>
      </c>
    </row>
    <row r="268" spans="1:3" x14ac:dyDescent="0.2">
      <c r="A268" s="152">
        <v>258</v>
      </c>
      <c r="B268" s="145" t="s">
        <v>280</v>
      </c>
      <c r="C268" s="151" t="s">
        <v>457</v>
      </c>
    </row>
    <row r="269" spans="1:3" x14ac:dyDescent="0.2">
      <c r="A269" s="152">
        <v>259</v>
      </c>
      <c r="B269" s="145" t="s">
        <v>281</v>
      </c>
      <c r="C269" s="151" t="s">
        <v>457</v>
      </c>
    </row>
    <row r="270" spans="1:3" x14ac:dyDescent="0.2">
      <c r="A270" s="152">
        <v>260</v>
      </c>
      <c r="B270" s="145" t="s">
        <v>280</v>
      </c>
      <c r="C270" s="151" t="s">
        <v>458</v>
      </c>
    </row>
    <row r="271" spans="1:3" x14ac:dyDescent="0.2">
      <c r="A271" s="152">
        <v>261</v>
      </c>
      <c r="B271" s="145" t="s">
        <v>280</v>
      </c>
      <c r="C271" s="151" t="s">
        <v>457</v>
      </c>
    </row>
    <row r="272" spans="1:3" x14ac:dyDescent="0.2">
      <c r="A272" s="152">
        <v>262</v>
      </c>
      <c r="B272" s="145" t="s">
        <v>280</v>
      </c>
      <c r="C272" s="151" t="s">
        <v>457</v>
      </c>
    </row>
    <row r="273" spans="1:3" x14ac:dyDescent="0.2">
      <c r="A273" s="152">
        <v>263</v>
      </c>
      <c r="B273" s="145" t="s">
        <v>280</v>
      </c>
      <c r="C273" s="151" t="s">
        <v>457</v>
      </c>
    </row>
    <row r="274" spans="1:3" x14ac:dyDescent="0.2">
      <c r="A274" s="152">
        <v>264</v>
      </c>
      <c r="B274" s="145" t="s">
        <v>280</v>
      </c>
      <c r="C274" s="151" t="s">
        <v>457</v>
      </c>
    </row>
    <row r="275" spans="1:3" x14ac:dyDescent="0.2">
      <c r="A275" s="152">
        <v>265</v>
      </c>
      <c r="B275" s="145" t="s">
        <v>282</v>
      </c>
      <c r="C275" s="151" t="s">
        <v>458</v>
      </c>
    </row>
    <row r="276" spans="1:3" x14ac:dyDescent="0.2">
      <c r="A276" s="152">
        <v>266</v>
      </c>
      <c r="B276" s="145" t="s">
        <v>282</v>
      </c>
      <c r="C276" s="151" t="s">
        <v>458</v>
      </c>
    </row>
    <row r="277" spans="1:3" x14ac:dyDescent="0.2">
      <c r="A277" s="152">
        <v>267</v>
      </c>
      <c r="B277" s="145" t="s">
        <v>282</v>
      </c>
      <c r="C277" s="151" t="s">
        <v>458</v>
      </c>
    </row>
    <row r="278" spans="1:3" x14ac:dyDescent="0.2">
      <c r="A278" s="152">
        <v>268</v>
      </c>
      <c r="B278" s="145" t="s">
        <v>282</v>
      </c>
      <c r="C278" s="151" t="s">
        <v>458</v>
      </c>
    </row>
    <row r="279" spans="1:3" x14ac:dyDescent="0.2">
      <c r="A279" s="152">
        <v>269</v>
      </c>
      <c r="B279" s="145" t="s">
        <v>282</v>
      </c>
      <c r="C279" s="151" t="s">
        <v>458</v>
      </c>
    </row>
    <row r="280" spans="1:3" x14ac:dyDescent="0.2">
      <c r="A280" s="152">
        <v>270</v>
      </c>
      <c r="B280" s="145" t="s">
        <v>282</v>
      </c>
      <c r="C280" s="151" t="s">
        <v>458</v>
      </c>
    </row>
    <row r="281" spans="1:3" x14ac:dyDescent="0.2">
      <c r="A281" s="152">
        <v>271</v>
      </c>
      <c r="B281" s="145" t="s">
        <v>282</v>
      </c>
      <c r="C281" s="151" t="s">
        <v>458</v>
      </c>
    </row>
    <row r="282" spans="1:3" x14ac:dyDescent="0.2">
      <c r="A282" s="152">
        <v>272</v>
      </c>
      <c r="B282" s="145" t="s">
        <v>282</v>
      </c>
      <c r="C282" s="151" t="s">
        <v>458</v>
      </c>
    </row>
    <row r="283" spans="1:3" x14ac:dyDescent="0.2">
      <c r="A283" s="152">
        <v>273</v>
      </c>
      <c r="B283" s="145" t="s">
        <v>282</v>
      </c>
      <c r="C283" s="151" t="s">
        <v>458</v>
      </c>
    </row>
    <row r="284" spans="1:3" x14ac:dyDescent="0.2">
      <c r="A284" s="152">
        <v>274</v>
      </c>
      <c r="B284" s="145" t="s">
        <v>282</v>
      </c>
      <c r="C284" s="151" t="s">
        <v>458</v>
      </c>
    </row>
    <row r="285" spans="1:3" x14ac:dyDescent="0.2">
      <c r="A285" s="152">
        <v>276</v>
      </c>
      <c r="B285" s="145" t="s">
        <v>282</v>
      </c>
      <c r="C285" s="151" t="s">
        <v>458</v>
      </c>
    </row>
    <row r="286" spans="1:3" x14ac:dyDescent="0.2">
      <c r="A286" s="152">
        <v>277</v>
      </c>
      <c r="B286" s="145" t="s">
        <v>283</v>
      </c>
      <c r="C286" s="151" t="s">
        <v>458</v>
      </c>
    </row>
    <row r="287" spans="1:3" x14ac:dyDescent="0.2">
      <c r="A287" s="152">
        <v>278</v>
      </c>
      <c r="B287" s="145" t="s">
        <v>284</v>
      </c>
      <c r="C287" s="151" t="s">
        <v>458</v>
      </c>
    </row>
    <row r="288" spans="1:3" x14ac:dyDescent="0.2">
      <c r="A288" s="152">
        <v>279</v>
      </c>
      <c r="B288" s="145" t="s">
        <v>285</v>
      </c>
      <c r="C288" s="151" t="s">
        <v>458</v>
      </c>
    </row>
    <row r="289" spans="1:3" x14ac:dyDescent="0.2">
      <c r="A289" s="152">
        <v>280</v>
      </c>
      <c r="B289" s="145" t="s">
        <v>286</v>
      </c>
      <c r="C289" s="151" t="s">
        <v>458</v>
      </c>
    </row>
    <row r="290" spans="1:3" x14ac:dyDescent="0.2">
      <c r="A290" s="152">
        <v>281</v>
      </c>
      <c r="B290" s="145" t="s">
        <v>287</v>
      </c>
      <c r="C290" s="151" t="s">
        <v>457</v>
      </c>
    </row>
    <row r="291" spans="1:3" x14ac:dyDescent="0.2">
      <c r="A291" s="152">
        <v>283</v>
      </c>
      <c r="B291" s="145" t="s">
        <v>288</v>
      </c>
      <c r="C291" s="151" t="s">
        <v>457</v>
      </c>
    </row>
    <row r="292" spans="1:3" x14ac:dyDescent="0.2">
      <c r="A292" s="152">
        <v>284</v>
      </c>
      <c r="B292" s="145" t="s">
        <v>230</v>
      </c>
      <c r="C292" s="151" t="s">
        <v>458</v>
      </c>
    </row>
    <row r="293" spans="1:3" x14ac:dyDescent="0.2">
      <c r="A293" s="152">
        <v>285</v>
      </c>
      <c r="B293" s="145" t="s">
        <v>230</v>
      </c>
      <c r="C293" s="151" t="s">
        <v>458</v>
      </c>
    </row>
    <row r="294" spans="1:3" x14ac:dyDescent="0.2">
      <c r="A294" s="152">
        <v>286</v>
      </c>
      <c r="B294" s="145" t="s">
        <v>289</v>
      </c>
      <c r="C294" s="151" t="s">
        <v>458</v>
      </c>
    </row>
    <row r="295" spans="1:3" x14ac:dyDescent="0.2">
      <c r="A295" s="152">
        <v>287</v>
      </c>
      <c r="B295" s="145" t="s">
        <v>290</v>
      </c>
      <c r="C295" s="151" t="s">
        <v>458</v>
      </c>
    </row>
    <row r="296" spans="1:3" x14ac:dyDescent="0.2">
      <c r="A296" s="152">
        <v>288</v>
      </c>
      <c r="B296" s="145" t="s">
        <v>291</v>
      </c>
      <c r="C296" s="151" t="s">
        <v>458</v>
      </c>
    </row>
    <row r="297" spans="1:3" x14ac:dyDescent="0.2">
      <c r="A297" s="152">
        <v>289</v>
      </c>
      <c r="B297" s="145" t="s">
        <v>291</v>
      </c>
      <c r="C297" s="151" t="s">
        <v>458</v>
      </c>
    </row>
    <row r="298" spans="1:3" x14ac:dyDescent="0.2">
      <c r="A298" s="152">
        <v>290</v>
      </c>
      <c r="B298" s="145" t="s">
        <v>291</v>
      </c>
      <c r="C298" s="151" t="s">
        <v>458</v>
      </c>
    </row>
    <row r="299" spans="1:3" x14ac:dyDescent="0.2">
      <c r="A299" s="152">
        <v>291</v>
      </c>
      <c r="B299" s="145" t="s">
        <v>291</v>
      </c>
      <c r="C299" s="151" t="s">
        <v>458</v>
      </c>
    </row>
    <row r="300" spans="1:3" x14ac:dyDescent="0.2">
      <c r="A300" s="152">
        <v>292</v>
      </c>
      <c r="B300" s="145" t="s">
        <v>291</v>
      </c>
      <c r="C300" s="151" t="s">
        <v>458</v>
      </c>
    </row>
    <row r="301" spans="1:3" x14ac:dyDescent="0.2">
      <c r="A301" s="152">
        <v>297</v>
      </c>
      <c r="B301" s="145" t="s">
        <v>291</v>
      </c>
      <c r="C301" s="151" t="s">
        <v>458</v>
      </c>
    </row>
    <row r="302" spans="1:3" x14ac:dyDescent="0.2">
      <c r="A302" s="152">
        <v>298</v>
      </c>
      <c r="B302" s="145" t="s">
        <v>291</v>
      </c>
      <c r="C302" s="151" t="s">
        <v>458</v>
      </c>
    </row>
    <row r="303" spans="1:3" x14ac:dyDescent="0.2">
      <c r="A303" s="152">
        <v>299</v>
      </c>
      <c r="B303" s="145" t="s">
        <v>291</v>
      </c>
      <c r="C303" s="151" t="s">
        <v>458</v>
      </c>
    </row>
    <row r="304" spans="1:3" x14ac:dyDescent="0.2">
      <c r="A304" s="152">
        <v>300</v>
      </c>
      <c r="B304" s="145" t="s">
        <v>292</v>
      </c>
      <c r="C304" s="151" t="s">
        <v>457</v>
      </c>
    </row>
    <row r="305" spans="1:3" x14ac:dyDescent="0.2">
      <c r="A305" s="152">
        <v>301</v>
      </c>
      <c r="B305" s="145" t="s">
        <v>293</v>
      </c>
      <c r="C305" s="151" t="s">
        <v>457</v>
      </c>
    </row>
    <row r="306" spans="1:3" x14ac:dyDescent="0.2">
      <c r="A306" s="152">
        <v>302</v>
      </c>
      <c r="B306" s="145" t="s">
        <v>294</v>
      </c>
      <c r="C306" s="151" t="s">
        <v>457</v>
      </c>
    </row>
    <row r="307" spans="1:3" x14ac:dyDescent="0.2">
      <c r="A307" s="152">
        <v>303</v>
      </c>
      <c r="B307" s="145" t="s">
        <v>291</v>
      </c>
      <c r="C307" s="151" t="s">
        <v>458</v>
      </c>
    </row>
    <row r="308" spans="1:3" x14ac:dyDescent="0.2">
      <c r="A308" s="152">
        <v>304</v>
      </c>
      <c r="B308" s="145" t="s">
        <v>291</v>
      </c>
      <c r="C308" s="151" t="s">
        <v>458</v>
      </c>
    </row>
    <row r="309" spans="1:3" x14ac:dyDescent="0.2">
      <c r="A309" s="152">
        <v>305</v>
      </c>
      <c r="B309" s="145" t="s">
        <v>295</v>
      </c>
      <c r="C309" s="151" t="s">
        <v>457</v>
      </c>
    </row>
    <row r="310" spans="1:3" x14ac:dyDescent="0.2">
      <c r="A310" s="152">
        <v>306</v>
      </c>
      <c r="B310" s="145" t="s">
        <v>295</v>
      </c>
      <c r="C310" s="151" t="s">
        <v>457</v>
      </c>
    </row>
    <row r="311" spans="1:3" x14ac:dyDescent="0.2">
      <c r="A311" s="152">
        <v>307</v>
      </c>
      <c r="B311" s="145" t="s">
        <v>295</v>
      </c>
      <c r="C311" s="151" t="s">
        <v>457</v>
      </c>
    </row>
    <row r="312" spans="1:3" x14ac:dyDescent="0.2">
      <c r="A312" s="152">
        <v>308</v>
      </c>
      <c r="B312" s="145" t="s">
        <v>295</v>
      </c>
      <c r="C312" s="151" t="s">
        <v>457</v>
      </c>
    </row>
    <row r="313" spans="1:3" x14ac:dyDescent="0.2">
      <c r="A313" s="152">
        <v>309</v>
      </c>
      <c r="B313" s="145" t="s">
        <v>296</v>
      </c>
      <c r="C313" s="151" t="s">
        <v>457</v>
      </c>
    </row>
    <row r="314" spans="1:3" x14ac:dyDescent="0.2">
      <c r="A314" s="152">
        <v>310</v>
      </c>
      <c r="B314" s="145" t="s">
        <v>297</v>
      </c>
      <c r="C314" s="151" t="s">
        <v>457</v>
      </c>
    </row>
    <row r="315" spans="1:3" x14ac:dyDescent="0.2">
      <c r="A315" s="152">
        <v>312</v>
      </c>
      <c r="B315" s="145" t="s">
        <v>298</v>
      </c>
      <c r="C315" s="151" t="s">
        <v>457</v>
      </c>
    </row>
    <row r="316" spans="1:3" x14ac:dyDescent="0.2">
      <c r="A316" s="152">
        <v>313</v>
      </c>
      <c r="B316" s="145" t="s">
        <v>299</v>
      </c>
      <c r="C316" s="151" t="s">
        <v>458</v>
      </c>
    </row>
    <row r="317" spans="1:3" x14ac:dyDescent="0.2">
      <c r="A317" s="152">
        <v>314</v>
      </c>
      <c r="B317" s="145" t="s">
        <v>300</v>
      </c>
      <c r="C317" s="151" t="s">
        <v>458</v>
      </c>
    </row>
    <row r="318" spans="1:3" x14ac:dyDescent="0.2">
      <c r="A318" s="152">
        <v>315</v>
      </c>
      <c r="B318" s="145" t="s">
        <v>301</v>
      </c>
      <c r="C318" s="151" t="s">
        <v>458</v>
      </c>
    </row>
    <row r="319" spans="1:3" x14ac:dyDescent="0.2">
      <c r="A319" s="152">
        <v>316</v>
      </c>
      <c r="B319" s="145" t="s">
        <v>302</v>
      </c>
      <c r="C319" s="151" t="s">
        <v>457</v>
      </c>
    </row>
    <row r="320" spans="1:3" x14ac:dyDescent="0.2">
      <c r="A320" s="152">
        <v>317</v>
      </c>
      <c r="B320" s="145" t="s">
        <v>302</v>
      </c>
      <c r="C320" s="151" t="s">
        <v>457</v>
      </c>
    </row>
    <row r="321" spans="1:3" x14ac:dyDescent="0.2">
      <c r="A321" s="152">
        <v>318</v>
      </c>
      <c r="B321" s="145" t="s">
        <v>302</v>
      </c>
      <c r="C321" s="151" t="s">
        <v>457</v>
      </c>
    </row>
    <row r="322" spans="1:3" x14ac:dyDescent="0.2">
      <c r="A322" s="152">
        <v>319</v>
      </c>
      <c r="B322" s="145" t="s">
        <v>303</v>
      </c>
      <c r="C322" s="151" t="s">
        <v>457</v>
      </c>
    </row>
    <row r="323" spans="1:3" x14ac:dyDescent="0.2">
      <c r="A323" s="152">
        <v>320</v>
      </c>
      <c r="B323" s="145" t="s">
        <v>302</v>
      </c>
      <c r="C323" s="151" t="s">
        <v>457</v>
      </c>
    </row>
    <row r="324" spans="1:3" x14ac:dyDescent="0.2">
      <c r="A324" s="152">
        <v>321</v>
      </c>
      <c r="B324" s="145" t="s">
        <v>302</v>
      </c>
      <c r="C324" s="151" t="s">
        <v>457</v>
      </c>
    </row>
    <row r="325" spans="1:3" x14ac:dyDescent="0.2">
      <c r="A325" s="152">
        <v>322</v>
      </c>
      <c r="B325" s="145" t="s">
        <v>302</v>
      </c>
      <c r="C325" s="151" t="s">
        <v>457</v>
      </c>
    </row>
    <row r="326" spans="1:3" x14ac:dyDescent="0.2">
      <c r="A326" s="152">
        <v>323</v>
      </c>
      <c r="B326" s="145" t="s">
        <v>302</v>
      </c>
      <c r="C326" s="151" t="s">
        <v>457</v>
      </c>
    </row>
    <row r="327" spans="1:3" x14ac:dyDescent="0.2">
      <c r="A327" s="152">
        <v>324</v>
      </c>
      <c r="B327" s="145" t="s">
        <v>304</v>
      </c>
      <c r="C327" s="151" t="s">
        <v>457</v>
      </c>
    </row>
    <row r="328" spans="1:3" x14ac:dyDescent="0.2">
      <c r="A328" s="152">
        <v>325</v>
      </c>
      <c r="B328" s="145" t="s">
        <v>305</v>
      </c>
      <c r="C328" s="151" t="s">
        <v>457</v>
      </c>
    </row>
    <row r="329" spans="1:3" x14ac:dyDescent="0.2">
      <c r="A329" s="152">
        <v>326</v>
      </c>
      <c r="B329" s="145" t="s">
        <v>305</v>
      </c>
      <c r="C329" s="151" t="s">
        <v>457</v>
      </c>
    </row>
    <row r="330" spans="1:3" x14ac:dyDescent="0.2">
      <c r="A330" s="152">
        <v>327</v>
      </c>
      <c r="B330" s="145" t="s">
        <v>305</v>
      </c>
      <c r="C330" s="151" t="s">
        <v>457</v>
      </c>
    </row>
    <row r="331" spans="1:3" x14ac:dyDescent="0.2">
      <c r="A331" s="152">
        <v>328</v>
      </c>
      <c r="B331" s="145" t="s">
        <v>305</v>
      </c>
      <c r="C331" s="151" t="s">
        <v>457</v>
      </c>
    </row>
    <row r="332" spans="1:3" x14ac:dyDescent="0.2">
      <c r="A332" s="152">
        <v>329</v>
      </c>
      <c r="B332" s="145" t="s">
        <v>305</v>
      </c>
      <c r="C332" s="151" t="s">
        <v>457</v>
      </c>
    </row>
    <row r="333" spans="1:3" x14ac:dyDescent="0.2">
      <c r="A333" s="152">
        <v>330</v>
      </c>
      <c r="B333" s="145" t="s">
        <v>305</v>
      </c>
      <c r="C333" s="151" t="s">
        <v>457</v>
      </c>
    </row>
    <row r="334" spans="1:3" x14ac:dyDescent="0.2">
      <c r="A334" s="152">
        <v>331</v>
      </c>
      <c r="B334" s="145" t="s">
        <v>305</v>
      </c>
      <c r="C334" s="151" t="s">
        <v>457</v>
      </c>
    </row>
    <row r="335" spans="1:3" x14ac:dyDescent="0.2">
      <c r="A335" s="152">
        <v>332</v>
      </c>
      <c r="B335" s="145" t="s">
        <v>305</v>
      </c>
      <c r="C335" s="151" t="s">
        <v>458</v>
      </c>
    </row>
    <row r="336" spans="1:3" x14ac:dyDescent="0.2">
      <c r="A336" s="152">
        <v>334</v>
      </c>
      <c r="B336" s="145" t="s">
        <v>306</v>
      </c>
      <c r="C336" s="151" t="s">
        <v>457</v>
      </c>
    </row>
    <row r="337" spans="1:3" x14ac:dyDescent="0.2">
      <c r="A337" s="152">
        <v>335</v>
      </c>
      <c r="B337" s="145" t="s">
        <v>307</v>
      </c>
      <c r="C337" s="151" t="s">
        <v>457</v>
      </c>
    </row>
    <row r="338" spans="1:3" x14ac:dyDescent="0.2">
      <c r="A338" s="152">
        <v>336</v>
      </c>
      <c r="B338" s="145" t="s">
        <v>308</v>
      </c>
      <c r="C338" s="151" t="s">
        <v>458</v>
      </c>
    </row>
    <row r="339" spans="1:3" x14ac:dyDescent="0.2">
      <c r="A339" s="152">
        <v>337</v>
      </c>
      <c r="B339" s="145" t="s">
        <v>308</v>
      </c>
      <c r="C339" s="151" t="s">
        <v>458</v>
      </c>
    </row>
    <row r="340" spans="1:3" x14ac:dyDescent="0.2">
      <c r="A340" s="152">
        <v>338</v>
      </c>
      <c r="B340" s="145" t="s">
        <v>309</v>
      </c>
      <c r="C340" s="151" t="s">
        <v>457</v>
      </c>
    </row>
    <row r="341" spans="1:3" x14ac:dyDescent="0.2">
      <c r="A341" s="152">
        <v>339</v>
      </c>
      <c r="B341" s="145" t="s">
        <v>310</v>
      </c>
      <c r="C341" s="151" t="s">
        <v>458</v>
      </c>
    </row>
    <row r="342" spans="1:3" x14ac:dyDescent="0.2">
      <c r="A342" s="152">
        <v>340</v>
      </c>
      <c r="B342" s="145" t="s">
        <v>310</v>
      </c>
      <c r="C342" s="151" t="s">
        <v>458</v>
      </c>
    </row>
    <row r="343" spans="1:3" x14ac:dyDescent="0.2">
      <c r="A343" s="152">
        <v>341</v>
      </c>
      <c r="B343" s="145" t="s">
        <v>310</v>
      </c>
      <c r="C343" s="151" t="s">
        <v>458</v>
      </c>
    </row>
    <row r="344" spans="1:3" x14ac:dyDescent="0.2">
      <c r="A344" s="152">
        <v>342</v>
      </c>
      <c r="B344" s="145" t="s">
        <v>311</v>
      </c>
      <c r="C344" s="151" t="s">
        <v>457</v>
      </c>
    </row>
    <row r="345" spans="1:3" x14ac:dyDescent="0.2">
      <c r="A345" s="152">
        <v>343</v>
      </c>
      <c r="B345" s="145" t="s">
        <v>312</v>
      </c>
      <c r="C345" s="151" t="s">
        <v>457</v>
      </c>
    </row>
    <row r="346" spans="1:3" x14ac:dyDescent="0.2">
      <c r="A346" s="152">
        <v>344</v>
      </c>
      <c r="B346" s="145" t="s">
        <v>313</v>
      </c>
      <c r="C346" s="151" t="s">
        <v>457</v>
      </c>
    </row>
    <row r="347" spans="1:3" x14ac:dyDescent="0.2">
      <c r="A347" s="152">
        <v>344</v>
      </c>
      <c r="B347" s="145" t="s">
        <v>313</v>
      </c>
      <c r="C347" s="151" t="s">
        <v>458</v>
      </c>
    </row>
    <row r="348" spans="1:3" x14ac:dyDescent="0.2">
      <c r="A348" s="152">
        <v>345</v>
      </c>
      <c r="B348" s="145" t="s">
        <v>314</v>
      </c>
      <c r="C348" s="151" t="s">
        <v>457</v>
      </c>
    </row>
    <row r="349" spans="1:3" x14ac:dyDescent="0.2">
      <c r="A349" s="152">
        <v>346</v>
      </c>
      <c r="B349" s="145" t="s">
        <v>315</v>
      </c>
      <c r="C349" s="151" t="s">
        <v>458</v>
      </c>
    </row>
    <row r="350" spans="1:3" x14ac:dyDescent="0.2">
      <c r="A350" s="152">
        <v>347</v>
      </c>
      <c r="B350" s="145" t="s">
        <v>316</v>
      </c>
      <c r="C350" s="151" t="s">
        <v>458</v>
      </c>
    </row>
    <row r="351" spans="1:3" x14ac:dyDescent="0.2">
      <c r="A351" s="152">
        <v>348</v>
      </c>
      <c r="B351" s="145" t="s">
        <v>316</v>
      </c>
      <c r="C351" s="151" t="s">
        <v>458</v>
      </c>
    </row>
    <row r="352" spans="1:3" x14ac:dyDescent="0.2">
      <c r="A352" s="152">
        <v>349</v>
      </c>
      <c r="B352" s="145" t="s">
        <v>262</v>
      </c>
      <c r="C352" s="151" t="s">
        <v>457</v>
      </c>
    </row>
    <row r="353" spans="1:3" x14ac:dyDescent="0.2">
      <c r="A353" s="152">
        <v>350</v>
      </c>
      <c r="B353" s="145" t="s">
        <v>317</v>
      </c>
      <c r="C353" s="151" t="s">
        <v>458</v>
      </c>
    </row>
    <row r="354" spans="1:3" x14ac:dyDescent="0.2">
      <c r="A354" s="152">
        <v>351</v>
      </c>
      <c r="B354" s="145" t="s">
        <v>318</v>
      </c>
      <c r="C354" s="151" t="s">
        <v>457</v>
      </c>
    </row>
    <row r="355" spans="1:3" x14ac:dyDescent="0.2">
      <c r="A355" s="152">
        <v>352</v>
      </c>
      <c r="B355" s="145" t="s">
        <v>319</v>
      </c>
      <c r="C355" s="151" t="s">
        <v>457</v>
      </c>
    </row>
    <row r="356" spans="1:3" x14ac:dyDescent="0.2">
      <c r="A356" s="152">
        <v>353</v>
      </c>
      <c r="B356" s="145" t="s">
        <v>320</v>
      </c>
      <c r="C356" s="151" t="s">
        <v>457</v>
      </c>
    </row>
    <row r="357" spans="1:3" x14ac:dyDescent="0.2">
      <c r="A357" s="152">
        <v>354</v>
      </c>
      <c r="B357" s="145" t="s">
        <v>237</v>
      </c>
      <c r="C357" s="151" t="s">
        <v>458</v>
      </c>
    </row>
    <row r="358" spans="1:3" x14ac:dyDescent="0.2">
      <c r="A358" s="152">
        <v>355</v>
      </c>
      <c r="B358" s="145" t="s">
        <v>321</v>
      </c>
      <c r="C358" s="151" t="s">
        <v>457</v>
      </c>
    </row>
    <row r="359" spans="1:3" x14ac:dyDescent="0.2">
      <c r="A359" s="152">
        <v>357</v>
      </c>
      <c r="B359" s="145" t="s">
        <v>322</v>
      </c>
      <c r="C359" s="151" t="s">
        <v>458</v>
      </c>
    </row>
    <row r="360" spans="1:3" x14ac:dyDescent="0.2">
      <c r="A360" s="152">
        <v>358</v>
      </c>
      <c r="B360" s="145" t="s">
        <v>322</v>
      </c>
      <c r="C360" s="151" t="s">
        <v>458</v>
      </c>
    </row>
    <row r="361" spans="1:3" x14ac:dyDescent="0.2">
      <c r="A361" s="152">
        <v>359</v>
      </c>
      <c r="B361" s="145" t="s">
        <v>322</v>
      </c>
      <c r="C361" s="151" t="s">
        <v>458</v>
      </c>
    </row>
    <row r="362" spans="1:3" x14ac:dyDescent="0.2">
      <c r="A362" s="152">
        <v>360</v>
      </c>
      <c r="B362" s="145" t="s">
        <v>322</v>
      </c>
      <c r="C362" s="151" t="s">
        <v>458</v>
      </c>
    </row>
    <row r="363" spans="1:3" x14ac:dyDescent="0.2">
      <c r="A363" s="152">
        <v>361</v>
      </c>
      <c r="B363" s="145" t="s">
        <v>322</v>
      </c>
      <c r="C363" s="151" t="s">
        <v>458</v>
      </c>
    </row>
    <row r="364" spans="1:3" x14ac:dyDescent="0.2">
      <c r="A364" s="152">
        <v>362</v>
      </c>
      <c r="B364" s="145" t="s">
        <v>322</v>
      </c>
      <c r="C364" s="151" t="s">
        <v>458</v>
      </c>
    </row>
    <row r="365" spans="1:3" x14ac:dyDescent="0.2">
      <c r="A365" s="152">
        <v>363</v>
      </c>
      <c r="B365" s="145" t="s">
        <v>322</v>
      </c>
      <c r="C365" s="151" t="s">
        <v>458</v>
      </c>
    </row>
    <row r="366" spans="1:3" x14ac:dyDescent="0.2">
      <c r="A366" s="152">
        <v>364</v>
      </c>
      <c r="B366" s="145" t="s">
        <v>322</v>
      </c>
      <c r="C366" s="151" t="s">
        <v>458</v>
      </c>
    </row>
    <row r="367" spans="1:3" x14ac:dyDescent="0.2">
      <c r="A367" s="152">
        <v>365</v>
      </c>
      <c r="B367" s="145" t="s">
        <v>322</v>
      </c>
      <c r="C367" s="151" t="s">
        <v>458</v>
      </c>
    </row>
    <row r="368" spans="1:3" x14ac:dyDescent="0.2">
      <c r="A368" s="152">
        <v>366</v>
      </c>
      <c r="B368" s="145" t="s">
        <v>322</v>
      </c>
      <c r="C368" s="151" t="s">
        <v>458</v>
      </c>
    </row>
    <row r="369" spans="1:3" x14ac:dyDescent="0.2">
      <c r="A369" s="152">
        <v>367</v>
      </c>
      <c r="B369" s="145" t="s">
        <v>322</v>
      </c>
      <c r="C369" s="151" t="s">
        <v>458</v>
      </c>
    </row>
    <row r="370" spans="1:3" x14ac:dyDescent="0.2">
      <c r="A370" s="152">
        <v>368</v>
      </c>
      <c r="B370" s="145" t="s">
        <v>322</v>
      </c>
      <c r="C370" s="151" t="s">
        <v>458</v>
      </c>
    </row>
    <row r="371" spans="1:3" x14ac:dyDescent="0.2">
      <c r="A371" s="152">
        <v>369</v>
      </c>
      <c r="B371" s="145" t="s">
        <v>322</v>
      </c>
      <c r="C371" s="151" t="s">
        <v>458</v>
      </c>
    </row>
    <row r="372" spans="1:3" x14ac:dyDescent="0.2">
      <c r="A372" s="152">
        <v>370</v>
      </c>
      <c r="B372" s="145" t="s">
        <v>322</v>
      </c>
      <c r="C372" s="151" t="s">
        <v>458</v>
      </c>
    </row>
    <row r="373" spans="1:3" x14ac:dyDescent="0.2">
      <c r="A373" s="152">
        <v>371</v>
      </c>
      <c r="B373" s="145" t="s">
        <v>322</v>
      </c>
      <c r="C373" s="151" t="s">
        <v>458</v>
      </c>
    </row>
    <row r="374" spans="1:3" x14ac:dyDescent="0.2">
      <c r="A374" s="152">
        <v>372</v>
      </c>
      <c r="B374" s="145" t="s">
        <v>302</v>
      </c>
      <c r="C374" s="151" t="s">
        <v>457</v>
      </c>
    </row>
    <row r="375" spans="1:3" x14ac:dyDescent="0.2">
      <c r="A375" s="152">
        <v>373</v>
      </c>
      <c r="B375" s="145" t="s">
        <v>250</v>
      </c>
      <c r="C375" s="151" t="s">
        <v>457</v>
      </c>
    </row>
    <row r="376" spans="1:3" x14ac:dyDescent="0.2">
      <c r="A376" s="152">
        <v>374</v>
      </c>
      <c r="B376" s="145" t="s">
        <v>250</v>
      </c>
      <c r="C376" s="151" t="s">
        <v>457</v>
      </c>
    </row>
    <row r="377" spans="1:3" x14ac:dyDescent="0.2">
      <c r="A377" s="152">
        <v>375</v>
      </c>
      <c r="B377" s="145" t="s">
        <v>250</v>
      </c>
      <c r="C377" s="151" t="s">
        <v>457</v>
      </c>
    </row>
    <row r="378" spans="1:3" x14ac:dyDescent="0.2">
      <c r="A378" s="152">
        <v>376</v>
      </c>
      <c r="B378" s="145" t="s">
        <v>250</v>
      </c>
      <c r="C378" s="151" t="s">
        <v>457</v>
      </c>
    </row>
    <row r="379" spans="1:3" x14ac:dyDescent="0.2">
      <c r="A379" s="152">
        <v>377</v>
      </c>
      <c r="B379" s="145" t="s">
        <v>250</v>
      </c>
      <c r="C379" s="151" t="s">
        <v>457</v>
      </c>
    </row>
    <row r="380" spans="1:3" x14ac:dyDescent="0.2">
      <c r="A380" s="152">
        <v>378</v>
      </c>
      <c r="B380" s="145" t="s">
        <v>250</v>
      </c>
      <c r="C380" s="151" t="s">
        <v>457</v>
      </c>
    </row>
    <row r="381" spans="1:3" x14ac:dyDescent="0.2">
      <c r="A381" s="152">
        <v>380</v>
      </c>
      <c r="B381" s="145" t="s">
        <v>250</v>
      </c>
      <c r="C381" s="151" t="s">
        <v>457</v>
      </c>
    </row>
    <row r="382" spans="1:3" x14ac:dyDescent="0.2">
      <c r="A382" s="152">
        <v>381</v>
      </c>
      <c r="B382" s="145" t="s">
        <v>250</v>
      </c>
      <c r="C382" s="151" t="s">
        <v>457</v>
      </c>
    </row>
    <row r="383" spans="1:3" x14ac:dyDescent="0.2">
      <c r="A383" s="152">
        <v>382</v>
      </c>
      <c r="B383" s="145" t="s">
        <v>250</v>
      </c>
      <c r="C383" s="151" t="s">
        <v>457</v>
      </c>
    </row>
    <row r="384" spans="1:3" x14ac:dyDescent="0.2">
      <c r="A384" s="152">
        <v>384</v>
      </c>
      <c r="B384" s="145" t="s">
        <v>262</v>
      </c>
      <c r="C384" s="151" t="s">
        <v>457</v>
      </c>
    </row>
    <row r="385" spans="1:3" x14ac:dyDescent="0.2">
      <c r="A385" s="152">
        <v>385</v>
      </c>
      <c r="B385" s="145" t="s">
        <v>250</v>
      </c>
      <c r="C385" s="151" t="s">
        <v>458</v>
      </c>
    </row>
    <row r="386" spans="1:3" x14ac:dyDescent="0.2">
      <c r="A386" s="152">
        <v>386</v>
      </c>
      <c r="B386" s="145" t="s">
        <v>230</v>
      </c>
      <c r="C386" s="151" t="s">
        <v>458</v>
      </c>
    </row>
    <row r="387" spans="1:3" x14ac:dyDescent="0.2">
      <c r="A387" s="152">
        <v>387</v>
      </c>
      <c r="B387" s="145" t="s">
        <v>255</v>
      </c>
      <c r="C387" s="151" t="s">
        <v>458</v>
      </c>
    </row>
    <row r="388" spans="1:3" x14ac:dyDescent="0.2">
      <c r="A388" s="152">
        <v>388</v>
      </c>
      <c r="B388" s="145" t="s">
        <v>250</v>
      </c>
      <c r="C388" s="151" t="s">
        <v>458</v>
      </c>
    </row>
    <row r="389" spans="1:3" x14ac:dyDescent="0.2">
      <c r="A389" s="152">
        <v>389</v>
      </c>
      <c r="B389" s="145" t="s">
        <v>241</v>
      </c>
      <c r="C389" s="151" t="s">
        <v>458</v>
      </c>
    </row>
    <row r="390" spans="1:3" x14ac:dyDescent="0.2">
      <c r="A390" s="152">
        <v>390</v>
      </c>
      <c r="B390" s="145" t="s">
        <v>250</v>
      </c>
      <c r="C390" s="151" t="s">
        <v>457</v>
      </c>
    </row>
    <row r="391" spans="1:3" x14ac:dyDescent="0.2">
      <c r="A391" s="152">
        <v>391</v>
      </c>
      <c r="B391" s="145" t="s">
        <v>323</v>
      </c>
      <c r="C391" s="151" t="s">
        <v>458</v>
      </c>
    </row>
    <row r="392" spans="1:3" x14ac:dyDescent="0.2">
      <c r="A392" s="152">
        <v>392</v>
      </c>
      <c r="B392" s="145" t="s">
        <v>324</v>
      </c>
      <c r="C392" s="151" t="s">
        <v>457</v>
      </c>
    </row>
    <row r="393" spans="1:3" x14ac:dyDescent="0.2">
      <c r="A393" s="152">
        <v>393</v>
      </c>
      <c r="B393" s="145" t="s">
        <v>325</v>
      </c>
      <c r="C393" s="151" t="s">
        <v>457</v>
      </c>
    </row>
    <row r="394" spans="1:3" x14ac:dyDescent="0.2">
      <c r="A394" s="152">
        <v>394</v>
      </c>
      <c r="B394" s="145" t="s">
        <v>281</v>
      </c>
      <c r="C394" s="151" t="s">
        <v>457</v>
      </c>
    </row>
    <row r="395" spans="1:3" x14ac:dyDescent="0.2">
      <c r="A395" s="152">
        <v>395</v>
      </c>
      <c r="B395" s="145" t="s">
        <v>326</v>
      </c>
      <c r="C395" s="151" t="s">
        <v>457</v>
      </c>
    </row>
    <row r="396" spans="1:3" x14ac:dyDescent="0.2">
      <c r="A396" s="152">
        <v>396</v>
      </c>
      <c r="B396" s="145" t="s">
        <v>260</v>
      </c>
      <c r="C396" s="151" t="s">
        <v>457</v>
      </c>
    </row>
    <row r="397" spans="1:3" x14ac:dyDescent="0.2">
      <c r="A397" s="152">
        <v>397</v>
      </c>
      <c r="B397" s="145" t="s">
        <v>327</v>
      </c>
      <c r="C397" s="151" t="s">
        <v>457</v>
      </c>
    </row>
    <row r="398" spans="1:3" x14ac:dyDescent="0.2">
      <c r="A398" s="152">
        <v>398</v>
      </c>
      <c r="B398" s="145" t="s">
        <v>328</v>
      </c>
      <c r="C398" s="151" t="s">
        <v>457</v>
      </c>
    </row>
    <row r="399" spans="1:3" x14ac:dyDescent="0.2">
      <c r="A399" s="152">
        <v>399</v>
      </c>
      <c r="B399" s="145" t="s">
        <v>329</v>
      </c>
      <c r="C399" s="151" t="s">
        <v>458</v>
      </c>
    </row>
    <row r="400" spans="1:3" x14ac:dyDescent="0.2">
      <c r="A400" s="152">
        <v>400</v>
      </c>
      <c r="B400" s="145" t="s">
        <v>280</v>
      </c>
      <c r="C400" s="151" t="s">
        <v>457</v>
      </c>
    </row>
    <row r="401" spans="1:3" x14ac:dyDescent="0.2">
      <c r="A401" s="152">
        <v>401</v>
      </c>
      <c r="B401" s="145" t="s">
        <v>330</v>
      </c>
      <c r="C401" s="151" t="s">
        <v>458</v>
      </c>
    </row>
    <row r="402" spans="1:3" x14ac:dyDescent="0.2">
      <c r="A402" s="152">
        <v>403</v>
      </c>
      <c r="B402" s="145" t="s">
        <v>236</v>
      </c>
      <c r="C402" s="151" t="s">
        <v>457</v>
      </c>
    </row>
    <row r="403" spans="1:3" x14ac:dyDescent="0.2">
      <c r="A403" s="152">
        <v>404</v>
      </c>
      <c r="B403" s="145" t="s">
        <v>331</v>
      </c>
      <c r="C403" s="151" t="s">
        <v>457</v>
      </c>
    </row>
    <row r="404" spans="1:3" x14ac:dyDescent="0.2">
      <c r="A404" s="152">
        <v>405</v>
      </c>
      <c r="B404" s="145" t="s">
        <v>332</v>
      </c>
      <c r="C404" s="151" t="s">
        <v>458</v>
      </c>
    </row>
    <row r="405" spans="1:3" x14ac:dyDescent="0.2">
      <c r="A405" s="152">
        <v>406</v>
      </c>
      <c r="B405" s="145" t="s">
        <v>333</v>
      </c>
      <c r="C405" s="151" t="s">
        <v>458</v>
      </c>
    </row>
    <row r="406" spans="1:3" x14ac:dyDescent="0.2">
      <c r="A406" s="152">
        <v>407</v>
      </c>
      <c r="B406" s="145" t="s">
        <v>334</v>
      </c>
      <c r="C406" s="151" t="s">
        <v>458</v>
      </c>
    </row>
    <row r="407" spans="1:3" x14ac:dyDescent="0.2">
      <c r="A407" s="152">
        <v>408</v>
      </c>
      <c r="B407" s="145" t="s">
        <v>335</v>
      </c>
      <c r="C407" s="151" t="s">
        <v>458</v>
      </c>
    </row>
    <row r="408" spans="1:3" x14ac:dyDescent="0.2">
      <c r="A408" s="152">
        <v>409</v>
      </c>
      <c r="B408" s="145" t="s">
        <v>336</v>
      </c>
      <c r="C408" s="151" t="s">
        <v>458</v>
      </c>
    </row>
    <row r="409" spans="1:3" x14ac:dyDescent="0.2">
      <c r="A409" s="152">
        <v>410</v>
      </c>
      <c r="B409" s="145" t="s">
        <v>337</v>
      </c>
      <c r="C409" s="151" t="s">
        <v>458</v>
      </c>
    </row>
    <row r="410" spans="1:3" x14ac:dyDescent="0.2">
      <c r="A410" s="152">
        <v>411</v>
      </c>
      <c r="B410" s="145" t="s">
        <v>338</v>
      </c>
      <c r="C410" s="151" t="s">
        <v>458</v>
      </c>
    </row>
    <row r="411" spans="1:3" x14ac:dyDescent="0.2">
      <c r="A411" s="152">
        <v>412</v>
      </c>
      <c r="B411" s="145" t="s">
        <v>339</v>
      </c>
      <c r="C411" s="151" t="s">
        <v>458</v>
      </c>
    </row>
    <row r="412" spans="1:3" x14ac:dyDescent="0.2">
      <c r="A412" s="152">
        <v>413</v>
      </c>
      <c r="B412" s="145" t="s">
        <v>340</v>
      </c>
      <c r="C412" s="151" t="s">
        <v>458</v>
      </c>
    </row>
    <row r="413" spans="1:3" x14ac:dyDescent="0.2">
      <c r="A413" s="152">
        <v>414</v>
      </c>
      <c r="B413" s="145" t="s">
        <v>341</v>
      </c>
      <c r="C413" s="151" t="s">
        <v>458</v>
      </c>
    </row>
    <row r="414" spans="1:3" x14ac:dyDescent="0.2">
      <c r="A414" s="152">
        <v>415</v>
      </c>
      <c r="B414" s="145" t="s">
        <v>342</v>
      </c>
      <c r="C414" s="151" t="s">
        <v>458</v>
      </c>
    </row>
    <row r="415" spans="1:3" x14ac:dyDescent="0.2">
      <c r="A415" s="152">
        <v>416</v>
      </c>
      <c r="B415" s="145" t="s">
        <v>343</v>
      </c>
      <c r="C415" s="151" t="s">
        <v>458</v>
      </c>
    </row>
    <row r="416" spans="1:3" x14ac:dyDescent="0.2">
      <c r="A416" s="152">
        <v>417</v>
      </c>
      <c r="B416" s="145" t="s">
        <v>344</v>
      </c>
      <c r="C416" s="151" t="s">
        <v>458</v>
      </c>
    </row>
    <row r="417" spans="1:3" x14ac:dyDescent="0.2">
      <c r="A417" s="152">
        <v>418</v>
      </c>
      <c r="B417" s="145" t="s">
        <v>345</v>
      </c>
      <c r="C417" s="151" t="s">
        <v>458</v>
      </c>
    </row>
    <row r="418" spans="1:3" x14ac:dyDescent="0.2">
      <c r="A418" s="152">
        <v>419</v>
      </c>
      <c r="B418" s="145" t="s">
        <v>346</v>
      </c>
      <c r="C418" s="151" t="s">
        <v>458</v>
      </c>
    </row>
    <row r="419" spans="1:3" x14ac:dyDescent="0.2">
      <c r="A419" s="152">
        <v>420</v>
      </c>
      <c r="B419" s="145" t="s">
        <v>347</v>
      </c>
      <c r="C419" s="151" t="s">
        <v>458</v>
      </c>
    </row>
    <row r="420" spans="1:3" x14ac:dyDescent="0.2">
      <c r="A420" s="152">
        <v>421</v>
      </c>
      <c r="B420" s="145" t="s">
        <v>348</v>
      </c>
      <c r="C420" s="151" t="s">
        <v>458</v>
      </c>
    </row>
    <row r="421" spans="1:3" x14ac:dyDescent="0.2">
      <c r="A421" s="152">
        <v>422</v>
      </c>
      <c r="B421" s="145" t="s">
        <v>349</v>
      </c>
      <c r="C421" s="151" t="s">
        <v>458</v>
      </c>
    </row>
    <row r="422" spans="1:3" x14ac:dyDescent="0.2">
      <c r="A422" s="152">
        <v>423</v>
      </c>
      <c r="B422" s="145" t="s">
        <v>350</v>
      </c>
      <c r="C422" s="151" t="s">
        <v>458</v>
      </c>
    </row>
    <row r="423" spans="1:3" x14ac:dyDescent="0.2">
      <c r="A423" s="152">
        <v>424</v>
      </c>
      <c r="B423" s="145" t="s">
        <v>351</v>
      </c>
      <c r="C423" s="151" t="s">
        <v>458</v>
      </c>
    </row>
    <row r="424" spans="1:3" x14ac:dyDescent="0.2">
      <c r="A424" s="152">
        <v>425</v>
      </c>
      <c r="B424" s="145" t="s">
        <v>352</v>
      </c>
      <c r="C424" s="151" t="s">
        <v>457</v>
      </c>
    </row>
    <row r="425" spans="1:3" x14ac:dyDescent="0.2">
      <c r="A425" s="152">
        <v>426</v>
      </c>
      <c r="B425" s="145" t="s">
        <v>262</v>
      </c>
      <c r="C425" s="151" t="s">
        <v>457</v>
      </c>
    </row>
    <row r="426" spans="1:3" x14ac:dyDescent="0.2">
      <c r="A426" s="152">
        <v>427</v>
      </c>
      <c r="B426" s="145" t="s">
        <v>353</v>
      </c>
      <c r="C426" s="151" t="s">
        <v>457</v>
      </c>
    </row>
    <row r="427" spans="1:3" x14ac:dyDescent="0.2">
      <c r="A427" s="152">
        <v>428</v>
      </c>
      <c r="B427" s="145" t="s">
        <v>354</v>
      </c>
      <c r="C427" s="151" t="s">
        <v>453</v>
      </c>
    </row>
    <row r="428" spans="1:3" x14ac:dyDescent="0.2">
      <c r="A428" s="152">
        <v>429</v>
      </c>
      <c r="B428" s="145" t="s">
        <v>355</v>
      </c>
      <c r="C428" s="151" t="s">
        <v>453</v>
      </c>
    </row>
    <row r="429" spans="1:3" x14ac:dyDescent="0.2">
      <c r="A429" s="152">
        <v>430</v>
      </c>
      <c r="B429" s="145" t="s">
        <v>356</v>
      </c>
      <c r="C429" s="151" t="s">
        <v>453</v>
      </c>
    </row>
    <row r="430" spans="1:3" x14ac:dyDescent="0.2">
      <c r="A430" s="152">
        <v>431</v>
      </c>
      <c r="B430" s="145" t="s">
        <v>357</v>
      </c>
      <c r="C430" s="151" t="s">
        <v>453</v>
      </c>
    </row>
    <row r="431" spans="1:3" x14ac:dyDescent="0.2">
      <c r="A431" s="152">
        <v>432</v>
      </c>
      <c r="B431" s="145" t="s">
        <v>262</v>
      </c>
      <c r="C431" s="151" t="s">
        <v>457</v>
      </c>
    </row>
    <row r="432" spans="1:3" x14ac:dyDescent="0.2">
      <c r="A432" s="152">
        <v>434</v>
      </c>
      <c r="B432" s="145" t="s">
        <v>358</v>
      </c>
      <c r="C432" s="151" t="s">
        <v>458</v>
      </c>
    </row>
    <row r="433" spans="1:3" x14ac:dyDescent="0.2">
      <c r="A433" s="152">
        <v>435</v>
      </c>
      <c r="B433" s="145" t="s">
        <v>359</v>
      </c>
      <c r="C433" s="151" t="s">
        <v>457</v>
      </c>
    </row>
    <row r="434" spans="1:3" x14ac:dyDescent="0.2">
      <c r="A434" s="152">
        <v>436</v>
      </c>
      <c r="B434" s="145" t="s">
        <v>360</v>
      </c>
      <c r="C434" s="151" t="s">
        <v>457</v>
      </c>
    </row>
    <row r="435" spans="1:3" x14ac:dyDescent="0.2">
      <c r="A435" s="152">
        <v>437</v>
      </c>
      <c r="B435" s="145" t="s">
        <v>361</v>
      </c>
      <c r="C435" s="151" t="s">
        <v>457</v>
      </c>
    </row>
    <row r="436" spans="1:3" x14ac:dyDescent="0.2">
      <c r="A436" s="152">
        <v>439</v>
      </c>
      <c r="B436" s="145" t="s">
        <v>362</v>
      </c>
      <c r="C436" s="151" t="s">
        <v>457</v>
      </c>
    </row>
    <row r="437" spans="1:3" x14ac:dyDescent="0.2">
      <c r="A437" s="152">
        <v>440</v>
      </c>
      <c r="B437" s="145" t="s">
        <v>363</v>
      </c>
      <c r="C437" s="151" t="s">
        <v>457</v>
      </c>
    </row>
    <row r="438" spans="1:3" x14ac:dyDescent="0.2">
      <c r="A438" s="152">
        <v>441</v>
      </c>
      <c r="B438" s="145" t="s">
        <v>266</v>
      </c>
      <c r="C438" s="151" t="s">
        <v>457</v>
      </c>
    </row>
    <row r="439" spans="1:3" x14ac:dyDescent="0.2">
      <c r="A439" s="152">
        <v>442</v>
      </c>
      <c r="B439" s="145" t="s">
        <v>262</v>
      </c>
      <c r="C439" s="151" t="s">
        <v>458</v>
      </c>
    </row>
    <row r="440" spans="1:3" x14ac:dyDescent="0.2">
      <c r="A440" s="152">
        <v>443</v>
      </c>
      <c r="B440" s="145" t="s">
        <v>302</v>
      </c>
      <c r="C440" s="151" t="s">
        <v>457</v>
      </c>
    </row>
    <row r="441" spans="1:3" x14ac:dyDescent="0.2">
      <c r="A441" s="152">
        <v>444</v>
      </c>
      <c r="B441" s="145" t="s">
        <v>305</v>
      </c>
      <c r="C441" s="151" t="s">
        <v>457</v>
      </c>
    </row>
    <row r="442" spans="1:3" x14ac:dyDescent="0.2">
      <c r="A442" s="152">
        <v>444</v>
      </c>
      <c r="B442" s="145" t="s">
        <v>305</v>
      </c>
      <c r="C442" s="151" t="s">
        <v>458</v>
      </c>
    </row>
    <row r="443" spans="1:3" x14ac:dyDescent="0.2">
      <c r="A443" s="152">
        <v>445</v>
      </c>
      <c r="B443" s="145" t="s">
        <v>364</v>
      </c>
      <c r="C443" s="151" t="s">
        <v>457</v>
      </c>
    </row>
    <row r="444" spans="1:3" x14ac:dyDescent="0.2">
      <c r="A444" s="152">
        <v>446</v>
      </c>
      <c r="B444" s="145" t="s">
        <v>364</v>
      </c>
      <c r="C444" s="151" t="s">
        <v>457</v>
      </c>
    </row>
    <row r="445" spans="1:3" x14ac:dyDescent="0.2">
      <c r="A445" s="152">
        <v>447</v>
      </c>
      <c r="B445" s="145" t="s">
        <v>276</v>
      </c>
      <c r="C445" s="151" t="s">
        <v>457</v>
      </c>
    </row>
    <row r="446" spans="1:3" x14ac:dyDescent="0.2">
      <c r="A446" s="152">
        <v>448</v>
      </c>
      <c r="B446" s="145" t="s">
        <v>276</v>
      </c>
      <c r="C446" s="151" t="s">
        <v>457</v>
      </c>
    </row>
    <row r="447" spans="1:3" x14ac:dyDescent="0.2">
      <c r="A447" s="152">
        <v>449</v>
      </c>
      <c r="B447" s="145" t="s">
        <v>276</v>
      </c>
      <c r="C447" s="151" t="s">
        <v>457</v>
      </c>
    </row>
    <row r="448" spans="1:3" x14ac:dyDescent="0.2">
      <c r="A448" s="152">
        <v>450</v>
      </c>
      <c r="B448" s="145" t="s">
        <v>276</v>
      </c>
      <c r="C448" s="151" t="s">
        <v>457</v>
      </c>
    </row>
    <row r="449" spans="1:3" x14ac:dyDescent="0.2">
      <c r="A449" s="152">
        <v>451</v>
      </c>
      <c r="B449" s="145" t="s">
        <v>276</v>
      </c>
      <c r="C449" s="151" t="s">
        <v>457</v>
      </c>
    </row>
    <row r="450" spans="1:3" x14ac:dyDescent="0.2">
      <c r="A450" s="152">
        <v>452</v>
      </c>
      <c r="B450" s="145" t="s">
        <v>276</v>
      </c>
      <c r="C450" s="151" t="s">
        <v>457</v>
      </c>
    </row>
    <row r="451" spans="1:3" x14ac:dyDescent="0.2">
      <c r="A451" s="152">
        <v>453</v>
      </c>
      <c r="B451" s="145" t="s">
        <v>276</v>
      </c>
      <c r="C451" s="151" t="s">
        <v>457</v>
      </c>
    </row>
    <row r="452" spans="1:3" x14ac:dyDescent="0.2">
      <c r="A452" s="152">
        <v>454</v>
      </c>
      <c r="B452" s="145" t="s">
        <v>276</v>
      </c>
      <c r="C452" s="151" t="s">
        <v>457</v>
      </c>
    </row>
    <row r="453" spans="1:3" x14ac:dyDescent="0.2">
      <c r="A453" s="152">
        <v>455</v>
      </c>
      <c r="B453" s="145" t="s">
        <v>276</v>
      </c>
      <c r="C453" s="151" t="s">
        <v>457</v>
      </c>
    </row>
    <row r="454" spans="1:3" x14ac:dyDescent="0.2">
      <c r="A454" s="152">
        <v>456</v>
      </c>
      <c r="B454" s="145" t="s">
        <v>276</v>
      </c>
      <c r="C454" s="151" t="s">
        <v>457</v>
      </c>
    </row>
    <row r="455" spans="1:3" x14ac:dyDescent="0.2">
      <c r="A455" s="152">
        <v>459</v>
      </c>
      <c r="B455" s="145" t="s">
        <v>276</v>
      </c>
      <c r="C455" s="151" t="s">
        <v>457</v>
      </c>
    </row>
    <row r="456" spans="1:3" x14ac:dyDescent="0.2">
      <c r="A456" s="152">
        <v>460</v>
      </c>
      <c r="B456" s="145" t="s">
        <v>365</v>
      </c>
      <c r="C456" s="151" t="s">
        <v>458</v>
      </c>
    </row>
    <row r="457" spans="1:3" x14ac:dyDescent="0.2">
      <c r="A457" s="152">
        <v>461</v>
      </c>
      <c r="B457" s="145" t="s">
        <v>365</v>
      </c>
      <c r="C457" s="151" t="s">
        <v>458</v>
      </c>
    </row>
    <row r="458" spans="1:3" x14ac:dyDescent="0.2">
      <c r="A458" s="152">
        <v>462</v>
      </c>
      <c r="B458" s="145" t="s">
        <v>366</v>
      </c>
      <c r="C458" s="151" t="s">
        <v>458</v>
      </c>
    </row>
    <row r="459" spans="1:3" x14ac:dyDescent="0.2">
      <c r="A459" s="152">
        <v>463</v>
      </c>
      <c r="B459" s="145" t="s">
        <v>367</v>
      </c>
      <c r="C459" s="151" t="s">
        <v>458</v>
      </c>
    </row>
    <row r="460" spans="1:3" x14ac:dyDescent="0.2">
      <c r="A460" s="152">
        <v>464</v>
      </c>
      <c r="B460" s="145" t="s">
        <v>368</v>
      </c>
      <c r="C460" s="151" t="s">
        <v>457</v>
      </c>
    </row>
    <row r="461" spans="1:3" x14ac:dyDescent="0.2">
      <c r="A461" s="152">
        <v>465</v>
      </c>
      <c r="B461" s="145" t="s">
        <v>369</v>
      </c>
      <c r="C461" s="151" t="s">
        <v>457</v>
      </c>
    </row>
    <row r="462" spans="1:3" x14ac:dyDescent="0.2">
      <c r="A462" s="152">
        <v>466</v>
      </c>
      <c r="B462" s="145" t="s">
        <v>370</v>
      </c>
      <c r="C462" s="151" t="s">
        <v>457</v>
      </c>
    </row>
    <row r="463" spans="1:3" x14ac:dyDescent="0.2">
      <c r="A463" s="152">
        <v>467</v>
      </c>
      <c r="B463" s="145" t="s">
        <v>370</v>
      </c>
      <c r="C463" s="151" t="s">
        <v>457</v>
      </c>
    </row>
    <row r="464" spans="1:3" x14ac:dyDescent="0.2">
      <c r="A464" s="152">
        <v>468</v>
      </c>
      <c r="B464" s="145" t="s">
        <v>370</v>
      </c>
      <c r="C464" s="151" t="s">
        <v>457</v>
      </c>
    </row>
    <row r="465" spans="1:3" x14ac:dyDescent="0.2">
      <c r="A465" s="152">
        <v>469</v>
      </c>
      <c r="B465" s="145" t="s">
        <v>370</v>
      </c>
      <c r="C465" s="151" t="s">
        <v>457</v>
      </c>
    </row>
    <row r="466" spans="1:3" x14ac:dyDescent="0.2">
      <c r="A466" s="152">
        <v>470</v>
      </c>
      <c r="B466" s="145" t="s">
        <v>370</v>
      </c>
      <c r="C466" s="151" t="s">
        <v>457</v>
      </c>
    </row>
    <row r="467" spans="1:3" x14ac:dyDescent="0.2">
      <c r="A467" s="152">
        <v>473</v>
      </c>
      <c r="B467" s="145" t="s">
        <v>371</v>
      </c>
      <c r="C467" s="151" t="s">
        <v>457</v>
      </c>
    </row>
    <row r="468" spans="1:3" x14ac:dyDescent="0.2">
      <c r="A468" s="152">
        <v>474</v>
      </c>
      <c r="B468" s="145" t="s">
        <v>372</v>
      </c>
      <c r="C468" s="151" t="s">
        <v>458</v>
      </c>
    </row>
    <row r="469" spans="1:3" x14ac:dyDescent="0.2">
      <c r="A469" s="152">
        <v>475</v>
      </c>
      <c r="B469" s="145" t="s">
        <v>373</v>
      </c>
      <c r="C469" s="151" t="s">
        <v>457</v>
      </c>
    </row>
    <row r="470" spans="1:3" x14ac:dyDescent="0.2">
      <c r="A470" s="152">
        <v>476</v>
      </c>
      <c r="B470" s="145" t="s">
        <v>374</v>
      </c>
      <c r="C470" s="151" t="s">
        <v>458</v>
      </c>
    </row>
    <row r="471" spans="1:3" x14ac:dyDescent="0.2">
      <c r="A471" s="152">
        <v>477</v>
      </c>
      <c r="B471" s="145" t="s">
        <v>374</v>
      </c>
      <c r="C471" s="151" t="s">
        <v>458</v>
      </c>
    </row>
    <row r="472" spans="1:3" x14ac:dyDescent="0.2">
      <c r="A472" s="152">
        <v>478</v>
      </c>
      <c r="B472" s="145" t="s">
        <v>305</v>
      </c>
      <c r="C472" s="151" t="s">
        <v>457</v>
      </c>
    </row>
    <row r="473" spans="1:3" x14ac:dyDescent="0.2">
      <c r="A473" s="152">
        <v>479</v>
      </c>
      <c r="B473" s="145" t="s">
        <v>362</v>
      </c>
      <c r="C473" s="151" t="s">
        <v>457</v>
      </c>
    </row>
    <row r="474" spans="1:3" x14ac:dyDescent="0.2">
      <c r="A474" s="152">
        <v>480</v>
      </c>
      <c r="B474" s="145" t="s">
        <v>362</v>
      </c>
      <c r="C474" s="151" t="s">
        <v>457</v>
      </c>
    </row>
    <row r="475" spans="1:3" x14ac:dyDescent="0.2">
      <c r="A475" s="152">
        <v>481</v>
      </c>
      <c r="B475" s="145" t="s">
        <v>362</v>
      </c>
      <c r="C475" s="151" t="s">
        <v>457</v>
      </c>
    </row>
    <row r="476" spans="1:3" x14ac:dyDescent="0.2">
      <c r="A476" s="152">
        <v>482</v>
      </c>
      <c r="B476" s="145" t="s">
        <v>375</v>
      </c>
      <c r="C476" s="151" t="s">
        <v>454</v>
      </c>
    </row>
    <row r="477" spans="1:3" x14ac:dyDescent="0.2">
      <c r="A477" s="152">
        <v>483</v>
      </c>
      <c r="B477" s="145" t="s">
        <v>376</v>
      </c>
      <c r="C477" s="151" t="s">
        <v>454</v>
      </c>
    </row>
    <row r="478" spans="1:3" x14ac:dyDescent="0.2">
      <c r="A478" s="152">
        <v>484</v>
      </c>
      <c r="B478" s="145" t="s">
        <v>377</v>
      </c>
      <c r="C478" s="151" t="s">
        <v>454</v>
      </c>
    </row>
    <row r="479" spans="1:3" x14ac:dyDescent="0.2">
      <c r="A479" s="152">
        <v>485</v>
      </c>
      <c r="B479" s="145" t="s">
        <v>378</v>
      </c>
      <c r="C479" s="151" t="s">
        <v>454</v>
      </c>
    </row>
    <row r="480" spans="1:3" x14ac:dyDescent="0.2">
      <c r="A480" s="152">
        <v>486</v>
      </c>
      <c r="B480" s="145" t="s">
        <v>379</v>
      </c>
      <c r="C480" s="151" t="s">
        <v>454</v>
      </c>
    </row>
    <row r="481" spans="1:3" x14ac:dyDescent="0.2">
      <c r="A481" s="152">
        <v>487</v>
      </c>
      <c r="B481" s="145" t="s">
        <v>380</v>
      </c>
      <c r="C481" s="151" t="s">
        <v>454</v>
      </c>
    </row>
    <row r="482" spans="1:3" x14ac:dyDescent="0.2">
      <c r="A482" s="152">
        <v>488</v>
      </c>
      <c r="B482" s="145" t="s">
        <v>381</v>
      </c>
      <c r="C482" s="151" t="s">
        <v>454</v>
      </c>
    </row>
    <row r="483" spans="1:3" x14ac:dyDescent="0.2">
      <c r="A483" s="152">
        <v>489</v>
      </c>
      <c r="B483" s="145" t="s">
        <v>382</v>
      </c>
      <c r="C483" s="151" t="s">
        <v>454</v>
      </c>
    </row>
    <row r="484" spans="1:3" x14ac:dyDescent="0.2">
      <c r="A484" s="152">
        <v>490</v>
      </c>
      <c r="B484" s="145" t="s">
        <v>383</v>
      </c>
      <c r="C484" s="151" t="s">
        <v>454</v>
      </c>
    </row>
    <row r="485" spans="1:3" x14ac:dyDescent="0.2">
      <c r="A485" s="152">
        <v>491</v>
      </c>
      <c r="B485" s="145" t="s">
        <v>384</v>
      </c>
      <c r="C485" s="151" t="s">
        <v>454</v>
      </c>
    </row>
    <row r="486" spans="1:3" x14ac:dyDescent="0.2">
      <c r="A486" s="152">
        <v>492</v>
      </c>
      <c r="B486" s="145" t="s">
        <v>385</v>
      </c>
      <c r="C486" s="151" t="s">
        <v>454</v>
      </c>
    </row>
    <row r="487" spans="1:3" x14ac:dyDescent="0.2">
      <c r="A487" s="152">
        <v>493</v>
      </c>
      <c r="B487" s="145" t="s">
        <v>386</v>
      </c>
      <c r="C487" s="151" t="s">
        <v>454</v>
      </c>
    </row>
    <row r="488" spans="1:3" x14ac:dyDescent="0.2">
      <c r="A488" s="152">
        <v>494</v>
      </c>
      <c r="B488" s="145" t="s">
        <v>387</v>
      </c>
      <c r="C488" s="151" t="s">
        <v>454</v>
      </c>
    </row>
    <row r="489" spans="1:3" x14ac:dyDescent="0.2">
      <c r="A489" s="152">
        <v>495</v>
      </c>
      <c r="B489" s="145" t="s">
        <v>388</v>
      </c>
      <c r="C489" s="151" t="s">
        <v>454</v>
      </c>
    </row>
    <row r="490" spans="1:3" x14ac:dyDescent="0.2">
      <c r="A490" s="152">
        <v>496</v>
      </c>
      <c r="B490" s="145" t="s">
        <v>389</v>
      </c>
      <c r="C490" s="151" t="s">
        <v>454</v>
      </c>
    </row>
    <row r="491" spans="1:3" x14ac:dyDescent="0.2">
      <c r="A491" s="152">
        <v>497</v>
      </c>
      <c r="B491" s="145" t="s">
        <v>390</v>
      </c>
      <c r="C491" s="151" t="s">
        <v>454</v>
      </c>
    </row>
    <row r="492" spans="1:3" x14ac:dyDescent="0.2">
      <c r="A492" s="152">
        <v>498</v>
      </c>
      <c r="B492" s="145" t="s">
        <v>391</v>
      </c>
      <c r="C492" s="151" t="s">
        <v>454</v>
      </c>
    </row>
    <row r="493" spans="1:3" x14ac:dyDescent="0.2">
      <c r="A493" s="152">
        <v>701</v>
      </c>
      <c r="B493" s="145" t="s">
        <v>392</v>
      </c>
      <c r="C493" s="151" t="s">
        <v>458</v>
      </c>
    </row>
    <row r="494" spans="1:3" x14ac:dyDescent="0.2">
      <c r="A494" s="152">
        <v>702</v>
      </c>
      <c r="B494" s="145" t="s">
        <v>392</v>
      </c>
      <c r="C494" s="151" t="s">
        <v>458</v>
      </c>
    </row>
    <row r="495" spans="1:3" x14ac:dyDescent="0.2">
      <c r="A495" s="152">
        <v>703</v>
      </c>
      <c r="B495" s="145" t="s">
        <v>328</v>
      </c>
      <c r="C495" s="151" t="s">
        <v>458</v>
      </c>
    </row>
    <row r="496" spans="1:3" x14ac:dyDescent="0.2">
      <c r="A496" s="152">
        <v>704</v>
      </c>
      <c r="B496" s="145" t="s">
        <v>328</v>
      </c>
      <c r="C496" s="151" t="s">
        <v>458</v>
      </c>
    </row>
    <row r="497" spans="1:3" x14ac:dyDescent="0.2">
      <c r="A497" s="152">
        <v>705</v>
      </c>
      <c r="B497" s="145" t="s">
        <v>328</v>
      </c>
      <c r="C497" s="151" t="s">
        <v>458</v>
      </c>
    </row>
    <row r="498" spans="1:3" x14ac:dyDescent="0.2">
      <c r="A498" s="152">
        <v>706</v>
      </c>
      <c r="B498" s="145" t="s">
        <v>328</v>
      </c>
      <c r="C498" s="151" t="s">
        <v>458</v>
      </c>
    </row>
    <row r="499" spans="1:3" x14ac:dyDescent="0.2">
      <c r="A499" s="152">
        <v>707</v>
      </c>
      <c r="B499" s="145" t="s">
        <v>328</v>
      </c>
      <c r="C499" s="151" t="s">
        <v>458</v>
      </c>
    </row>
    <row r="500" spans="1:3" x14ac:dyDescent="0.2">
      <c r="A500" s="152">
        <v>708</v>
      </c>
      <c r="B500" s="145" t="s">
        <v>328</v>
      </c>
      <c r="C500" s="151" t="s">
        <v>458</v>
      </c>
    </row>
    <row r="501" spans="1:3" x14ac:dyDescent="0.2">
      <c r="A501" s="152">
        <v>709</v>
      </c>
      <c r="B501" s="145" t="s">
        <v>328</v>
      </c>
      <c r="C501" s="151" t="s">
        <v>458</v>
      </c>
    </row>
    <row r="502" spans="1:3" x14ac:dyDescent="0.2">
      <c r="A502" s="152">
        <v>710</v>
      </c>
      <c r="B502" s="145" t="s">
        <v>328</v>
      </c>
      <c r="C502" s="151" t="s">
        <v>458</v>
      </c>
    </row>
    <row r="503" spans="1:3" x14ac:dyDescent="0.2">
      <c r="A503" s="152">
        <v>711</v>
      </c>
      <c r="B503" s="145" t="s">
        <v>328</v>
      </c>
      <c r="C503" s="151" t="s">
        <v>458</v>
      </c>
    </row>
    <row r="504" spans="1:3" x14ac:dyDescent="0.2">
      <c r="A504" s="152">
        <v>712</v>
      </c>
      <c r="B504" s="145" t="s">
        <v>393</v>
      </c>
      <c r="C504" s="151" t="s">
        <v>458</v>
      </c>
    </row>
    <row r="505" spans="1:3" x14ac:dyDescent="0.2">
      <c r="A505" s="152">
        <v>713</v>
      </c>
      <c r="B505" s="145" t="s">
        <v>393</v>
      </c>
      <c r="C505" s="151" t="s">
        <v>458</v>
      </c>
    </row>
    <row r="506" spans="1:3" x14ac:dyDescent="0.2">
      <c r="A506" s="152">
        <v>714</v>
      </c>
      <c r="B506" s="145" t="s">
        <v>393</v>
      </c>
      <c r="C506" s="151" t="s">
        <v>458</v>
      </c>
    </row>
    <row r="507" spans="1:3" x14ac:dyDescent="0.2">
      <c r="A507" s="152">
        <v>715</v>
      </c>
      <c r="B507" s="145" t="s">
        <v>393</v>
      </c>
      <c r="C507" s="151" t="s">
        <v>458</v>
      </c>
    </row>
    <row r="508" spans="1:3" x14ac:dyDescent="0.2">
      <c r="A508" s="152">
        <v>716</v>
      </c>
      <c r="B508" s="145" t="s">
        <v>394</v>
      </c>
      <c r="C508" s="151" t="s">
        <v>458</v>
      </c>
    </row>
    <row r="509" spans="1:3" x14ac:dyDescent="0.2">
      <c r="A509" s="152">
        <v>717</v>
      </c>
      <c r="B509" s="145" t="s">
        <v>394</v>
      </c>
      <c r="C509" s="151" t="s">
        <v>458</v>
      </c>
    </row>
    <row r="510" spans="1:3" x14ac:dyDescent="0.2">
      <c r="A510" s="152">
        <v>718</v>
      </c>
      <c r="B510" s="145" t="s">
        <v>395</v>
      </c>
      <c r="C510" s="151" t="s">
        <v>458</v>
      </c>
    </row>
    <row r="511" spans="1:3" x14ac:dyDescent="0.2">
      <c r="A511" s="152">
        <v>719</v>
      </c>
      <c r="B511" s="145" t="s">
        <v>395</v>
      </c>
      <c r="C511" s="151" t="s">
        <v>458</v>
      </c>
    </row>
    <row r="512" spans="1:3" x14ac:dyDescent="0.2">
      <c r="A512" s="152">
        <v>720</v>
      </c>
      <c r="B512" s="145" t="s">
        <v>263</v>
      </c>
      <c r="C512" s="151" t="s">
        <v>457</v>
      </c>
    </row>
    <row r="513" spans="1:3" x14ac:dyDescent="0.2">
      <c r="A513" s="152">
        <v>721</v>
      </c>
      <c r="B513" s="145" t="s">
        <v>396</v>
      </c>
      <c r="C513" s="151" t="s">
        <v>457</v>
      </c>
    </row>
    <row r="514" spans="1:3" x14ac:dyDescent="0.2">
      <c r="A514" s="152">
        <v>722</v>
      </c>
      <c r="B514" s="145" t="s">
        <v>396</v>
      </c>
      <c r="C514" s="151" t="s">
        <v>457</v>
      </c>
    </row>
    <row r="515" spans="1:3" x14ac:dyDescent="0.2">
      <c r="A515" s="152">
        <v>723</v>
      </c>
      <c r="B515" s="145" t="s">
        <v>396</v>
      </c>
      <c r="C515" s="151" t="s">
        <v>457</v>
      </c>
    </row>
    <row r="516" spans="1:3" x14ac:dyDescent="0.2">
      <c r="A516" s="152">
        <v>724</v>
      </c>
      <c r="B516" s="145" t="s">
        <v>396</v>
      </c>
      <c r="C516" s="151" t="s">
        <v>457</v>
      </c>
    </row>
    <row r="517" spans="1:3" x14ac:dyDescent="0.2">
      <c r="A517" s="152">
        <v>725</v>
      </c>
      <c r="B517" s="145" t="s">
        <v>396</v>
      </c>
      <c r="C517" s="151" t="s">
        <v>457</v>
      </c>
    </row>
    <row r="518" spans="1:3" x14ac:dyDescent="0.2">
      <c r="A518" s="152">
        <v>726</v>
      </c>
      <c r="B518" s="145" t="s">
        <v>396</v>
      </c>
      <c r="C518" s="151" t="s">
        <v>457</v>
      </c>
    </row>
    <row r="519" spans="1:3" x14ac:dyDescent="0.2">
      <c r="A519" s="152">
        <v>727</v>
      </c>
      <c r="B519" s="145" t="s">
        <v>396</v>
      </c>
      <c r="C519" s="151" t="s">
        <v>457</v>
      </c>
    </row>
    <row r="520" spans="1:3" x14ac:dyDescent="0.2">
      <c r="A520" s="152">
        <v>728</v>
      </c>
      <c r="B520" s="145" t="s">
        <v>397</v>
      </c>
      <c r="C520" s="151" t="s">
        <v>457</v>
      </c>
    </row>
    <row r="521" spans="1:3" x14ac:dyDescent="0.2">
      <c r="A521" s="152">
        <v>729</v>
      </c>
      <c r="B521" s="145" t="s">
        <v>396</v>
      </c>
      <c r="C521" s="151" t="s">
        <v>457</v>
      </c>
    </row>
    <row r="522" spans="1:3" x14ac:dyDescent="0.2">
      <c r="A522" s="152">
        <v>730</v>
      </c>
      <c r="B522" s="145" t="s">
        <v>397</v>
      </c>
      <c r="C522" s="151" t="s">
        <v>457</v>
      </c>
    </row>
    <row r="523" spans="1:3" x14ac:dyDescent="0.2">
      <c r="A523" s="152">
        <v>731</v>
      </c>
      <c r="B523" s="145" t="s">
        <v>396</v>
      </c>
      <c r="C523" s="151" t="s">
        <v>457</v>
      </c>
    </row>
    <row r="524" spans="1:3" x14ac:dyDescent="0.2">
      <c r="A524" s="152">
        <v>732</v>
      </c>
      <c r="B524" s="145" t="s">
        <v>397</v>
      </c>
      <c r="C524" s="151" t="s">
        <v>457</v>
      </c>
    </row>
    <row r="525" spans="1:3" x14ac:dyDescent="0.2">
      <c r="A525" s="152">
        <v>733</v>
      </c>
      <c r="B525" s="145" t="s">
        <v>396</v>
      </c>
      <c r="C525" s="151" t="s">
        <v>457</v>
      </c>
    </row>
    <row r="526" spans="1:3" x14ac:dyDescent="0.2">
      <c r="A526" s="152">
        <v>734</v>
      </c>
      <c r="B526" s="145" t="s">
        <v>397</v>
      </c>
      <c r="C526" s="151" t="s">
        <v>457</v>
      </c>
    </row>
    <row r="527" spans="1:3" x14ac:dyDescent="0.2">
      <c r="A527" s="152">
        <v>735</v>
      </c>
      <c r="B527" s="145" t="s">
        <v>396</v>
      </c>
      <c r="C527" s="151" t="s">
        <v>457</v>
      </c>
    </row>
    <row r="528" spans="1:3" x14ac:dyDescent="0.2">
      <c r="A528" s="152">
        <v>736</v>
      </c>
      <c r="B528" s="145" t="s">
        <v>397</v>
      </c>
      <c r="C528" s="151" t="s">
        <v>457</v>
      </c>
    </row>
    <row r="529" spans="1:3" x14ac:dyDescent="0.2">
      <c r="A529" s="152">
        <v>737</v>
      </c>
      <c r="B529" s="145" t="s">
        <v>396</v>
      </c>
      <c r="C529" s="151" t="s">
        <v>457</v>
      </c>
    </row>
    <row r="530" spans="1:3" x14ac:dyDescent="0.2">
      <c r="A530" s="152">
        <v>738</v>
      </c>
      <c r="B530" s="145" t="s">
        <v>397</v>
      </c>
      <c r="C530" s="151" t="s">
        <v>457</v>
      </c>
    </row>
    <row r="531" spans="1:3" x14ac:dyDescent="0.2">
      <c r="A531" s="152">
        <v>739</v>
      </c>
      <c r="B531" s="145" t="s">
        <v>396</v>
      </c>
      <c r="C531" s="151" t="s">
        <v>457</v>
      </c>
    </row>
    <row r="532" spans="1:3" x14ac:dyDescent="0.2">
      <c r="A532" s="152">
        <v>740</v>
      </c>
      <c r="B532" s="145" t="s">
        <v>397</v>
      </c>
      <c r="C532" s="151" t="s">
        <v>457</v>
      </c>
    </row>
    <row r="533" spans="1:3" x14ac:dyDescent="0.2">
      <c r="A533" s="152">
        <v>741</v>
      </c>
      <c r="B533" s="145" t="s">
        <v>396</v>
      </c>
      <c r="C533" s="151" t="s">
        <v>457</v>
      </c>
    </row>
    <row r="534" spans="1:3" x14ac:dyDescent="0.2">
      <c r="A534" s="152">
        <v>742</v>
      </c>
      <c r="B534" s="145" t="s">
        <v>397</v>
      </c>
      <c r="C534" s="151" t="s">
        <v>457</v>
      </c>
    </row>
    <row r="535" spans="1:3" x14ac:dyDescent="0.2">
      <c r="A535" s="152">
        <v>743</v>
      </c>
      <c r="B535" s="145" t="s">
        <v>396</v>
      </c>
      <c r="C535" s="151" t="s">
        <v>457</v>
      </c>
    </row>
    <row r="536" spans="1:3" x14ac:dyDescent="0.2">
      <c r="A536" s="152">
        <v>744</v>
      </c>
      <c r="B536" s="145" t="s">
        <v>397</v>
      </c>
      <c r="C536" s="151" t="s">
        <v>457</v>
      </c>
    </row>
    <row r="537" spans="1:3" x14ac:dyDescent="0.2">
      <c r="A537" s="152">
        <v>745</v>
      </c>
      <c r="B537" s="145" t="s">
        <v>396</v>
      </c>
      <c r="C537" s="151" t="s">
        <v>457</v>
      </c>
    </row>
    <row r="538" spans="1:3" x14ac:dyDescent="0.2">
      <c r="A538" s="152">
        <v>746</v>
      </c>
      <c r="B538" s="145" t="s">
        <v>397</v>
      </c>
      <c r="C538" s="151" t="s">
        <v>457</v>
      </c>
    </row>
    <row r="539" spans="1:3" x14ac:dyDescent="0.2">
      <c r="A539" s="152">
        <v>747</v>
      </c>
      <c r="B539" s="145" t="s">
        <v>396</v>
      </c>
      <c r="C539" s="151" t="s">
        <v>457</v>
      </c>
    </row>
    <row r="540" spans="1:3" x14ac:dyDescent="0.2">
      <c r="A540" s="152">
        <v>748</v>
      </c>
      <c r="B540" s="145" t="s">
        <v>396</v>
      </c>
      <c r="C540" s="151" t="s">
        <v>457</v>
      </c>
    </row>
    <row r="541" spans="1:3" x14ac:dyDescent="0.2">
      <c r="A541" s="152">
        <v>749</v>
      </c>
      <c r="B541" s="145" t="s">
        <v>397</v>
      </c>
      <c r="C541" s="151" t="s">
        <v>457</v>
      </c>
    </row>
    <row r="542" spans="1:3" x14ac:dyDescent="0.2">
      <c r="A542" s="152">
        <v>752</v>
      </c>
      <c r="B542" s="145" t="s">
        <v>396</v>
      </c>
      <c r="C542" s="151" t="s">
        <v>457</v>
      </c>
    </row>
    <row r="543" spans="1:3" x14ac:dyDescent="0.2">
      <c r="A543" s="152">
        <v>753</v>
      </c>
      <c r="B543" s="145" t="s">
        <v>398</v>
      </c>
      <c r="C543" s="151" t="s">
        <v>457</v>
      </c>
    </row>
    <row r="544" spans="1:3" x14ac:dyDescent="0.2">
      <c r="A544" s="152">
        <v>754</v>
      </c>
      <c r="B544" s="145" t="s">
        <v>396</v>
      </c>
      <c r="C544" s="151" t="s">
        <v>457</v>
      </c>
    </row>
    <row r="545" spans="1:3" x14ac:dyDescent="0.2">
      <c r="A545" s="152">
        <v>755</v>
      </c>
      <c r="B545" s="145" t="s">
        <v>398</v>
      </c>
      <c r="C545" s="151" t="s">
        <v>457</v>
      </c>
    </row>
    <row r="546" spans="1:3" x14ac:dyDescent="0.2">
      <c r="A546" s="152">
        <v>756</v>
      </c>
      <c r="B546" s="145" t="s">
        <v>396</v>
      </c>
      <c r="C546" s="151" t="s">
        <v>457</v>
      </c>
    </row>
    <row r="547" spans="1:3" x14ac:dyDescent="0.2">
      <c r="A547" s="152">
        <v>757</v>
      </c>
      <c r="B547" s="145" t="s">
        <v>398</v>
      </c>
      <c r="C547" s="151" t="s">
        <v>457</v>
      </c>
    </row>
    <row r="548" spans="1:3" x14ac:dyDescent="0.2">
      <c r="A548" s="152">
        <v>758</v>
      </c>
      <c r="B548" s="145" t="s">
        <v>396</v>
      </c>
      <c r="C548" s="151" t="s">
        <v>457</v>
      </c>
    </row>
    <row r="549" spans="1:3" x14ac:dyDescent="0.2">
      <c r="A549" s="152">
        <v>759</v>
      </c>
      <c r="B549" s="145" t="s">
        <v>398</v>
      </c>
      <c r="C549" s="151" t="s">
        <v>457</v>
      </c>
    </row>
    <row r="550" spans="1:3" x14ac:dyDescent="0.2">
      <c r="A550" s="152">
        <v>760</v>
      </c>
      <c r="B550" s="145" t="s">
        <v>396</v>
      </c>
      <c r="C550" s="151" t="s">
        <v>457</v>
      </c>
    </row>
    <row r="551" spans="1:3" x14ac:dyDescent="0.2">
      <c r="A551" s="152">
        <v>761</v>
      </c>
      <c r="B551" s="145" t="s">
        <v>398</v>
      </c>
      <c r="C551" s="151" t="s">
        <v>457</v>
      </c>
    </row>
    <row r="552" spans="1:3" x14ac:dyDescent="0.2">
      <c r="A552" s="152">
        <v>762</v>
      </c>
      <c r="B552" s="145" t="s">
        <v>396</v>
      </c>
      <c r="C552" s="151" t="s">
        <v>457</v>
      </c>
    </row>
    <row r="553" spans="1:3" x14ac:dyDescent="0.2">
      <c r="A553" s="152">
        <v>763</v>
      </c>
      <c r="B553" s="145" t="s">
        <v>398</v>
      </c>
      <c r="C553" s="151" t="s">
        <v>457</v>
      </c>
    </row>
    <row r="554" spans="1:3" x14ac:dyDescent="0.2">
      <c r="A554" s="152">
        <v>764</v>
      </c>
      <c r="B554" s="145" t="s">
        <v>396</v>
      </c>
      <c r="C554" s="151" t="s">
        <v>457</v>
      </c>
    </row>
    <row r="555" spans="1:3" x14ac:dyDescent="0.2">
      <c r="A555" s="152">
        <v>765</v>
      </c>
      <c r="B555" s="145" t="s">
        <v>398</v>
      </c>
      <c r="C555" s="151" t="s">
        <v>457</v>
      </c>
    </row>
    <row r="556" spans="1:3" x14ac:dyDescent="0.2">
      <c r="A556" s="152">
        <v>766</v>
      </c>
      <c r="B556" s="145" t="s">
        <v>396</v>
      </c>
      <c r="C556" s="151" t="s">
        <v>457</v>
      </c>
    </row>
    <row r="557" spans="1:3" x14ac:dyDescent="0.2">
      <c r="A557" s="152">
        <v>767</v>
      </c>
      <c r="B557" s="145" t="s">
        <v>398</v>
      </c>
      <c r="C557" s="151" t="s">
        <v>457</v>
      </c>
    </row>
    <row r="558" spans="1:3" x14ac:dyDescent="0.2">
      <c r="A558" s="152">
        <v>768</v>
      </c>
      <c r="B558" s="145" t="s">
        <v>396</v>
      </c>
      <c r="C558" s="151" t="s">
        <v>457</v>
      </c>
    </row>
    <row r="559" spans="1:3" x14ac:dyDescent="0.2">
      <c r="A559" s="152">
        <v>769</v>
      </c>
      <c r="B559" s="145" t="s">
        <v>398</v>
      </c>
      <c r="C559" s="151" t="s">
        <v>457</v>
      </c>
    </row>
    <row r="560" spans="1:3" x14ac:dyDescent="0.2">
      <c r="A560" s="152">
        <v>770</v>
      </c>
      <c r="B560" s="145" t="s">
        <v>399</v>
      </c>
      <c r="C560" s="151" t="s">
        <v>457</v>
      </c>
    </row>
    <row r="561" spans="1:3" x14ac:dyDescent="0.2">
      <c r="A561" s="152">
        <v>775</v>
      </c>
      <c r="B561" s="145" t="s">
        <v>400</v>
      </c>
      <c r="C561" s="151" t="s">
        <v>457</v>
      </c>
    </row>
    <row r="562" spans="1:3" x14ac:dyDescent="0.2">
      <c r="A562" s="152">
        <v>776</v>
      </c>
      <c r="B562" s="145" t="s">
        <v>400</v>
      </c>
      <c r="C562" s="151" t="s">
        <v>457</v>
      </c>
    </row>
    <row r="563" spans="1:3" x14ac:dyDescent="0.2">
      <c r="A563" s="152">
        <v>781</v>
      </c>
      <c r="B563" s="145" t="s">
        <v>396</v>
      </c>
      <c r="C563" s="151" t="s">
        <v>458</v>
      </c>
    </row>
    <row r="564" spans="1:3" x14ac:dyDescent="0.2">
      <c r="A564" s="152">
        <v>782</v>
      </c>
      <c r="B564" s="145" t="s">
        <v>396</v>
      </c>
      <c r="C564" s="151" t="s">
        <v>457</v>
      </c>
    </row>
    <row r="565" spans="1:3" x14ac:dyDescent="0.2">
      <c r="A565" s="152">
        <v>783</v>
      </c>
      <c r="B565" s="145" t="s">
        <v>396</v>
      </c>
      <c r="C565" s="151" t="s">
        <v>457</v>
      </c>
    </row>
    <row r="566" spans="1:3" x14ac:dyDescent="0.2">
      <c r="A566" s="152">
        <v>784</v>
      </c>
      <c r="B566" s="145" t="s">
        <v>396</v>
      </c>
      <c r="C566" s="151" t="s">
        <v>457</v>
      </c>
    </row>
    <row r="567" spans="1:3" x14ac:dyDescent="0.2">
      <c r="A567" s="152">
        <v>785</v>
      </c>
      <c r="B567" s="145" t="s">
        <v>396</v>
      </c>
      <c r="C567" s="151" t="s">
        <v>457</v>
      </c>
    </row>
    <row r="568" spans="1:3" x14ac:dyDescent="0.2">
      <c r="A568" s="152">
        <v>786</v>
      </c>
      <c r="B568" s="145" t="s">
        <v>396</v>
      </c>
      <c r="C568" s="151" t="s">
        <v>457</v>
      </c>
    </row>
    <row r="569" spans="1:3" x14ac:dyDescent="0.2">
      <c r="A569" s="152">
        <v>787</v>
      </c>
      <c r="B569" s="145" t="s">
        <v>401</v>
      </c>
      <c r="C569" s="151" t="s">
        <v>457</v>
      </c>
    </row>
    <row r="570" spans="1:3" x14ac:dyDescent="0.2">
      <c r="A570" s="152">
        <v>788</v>
      </c>
      <c r="B570" s="145" t="s">
        <v>402</v>
      </c>
      <c r="C570" s="151" t="s">
        <v>457</v>
      </c>
    </row>
    <row r="571" spans="1:3" x14ac:dyDescent="0.2">
      <c r="A571" s="152">
        <v>789</v>
      </c>
      <c r="B571" s="145" t="s">
        <v>403</v>
      </c>
      <c r="C571" s="151" t="s">
        <v>457</v>
      </c>
    </row>
    <row r="572" spans="1:3" x14ac:dyDescent="0.2">
      <c r="A572" s="152">
        <v>790</v>
      </c>
      <c r="B572" s="145" t="s">
        <v>404</v>
      </c>
      <c r="C572" s="151" t="s">
        <v>457</v>
      </c>
    </row>
    <row r="573" spans="1:3" x14ac:dyDescent="0.2">
      <c r="A573" s="152">
        <v>791</v>
      </c>
      <c r="B573" s="145" t="s">
        <v>405</v>
      </c>
      <c r="C573" s="151" t="s">
        <v>457</v>
      </c>
    </row>
    <row r="574" spans="1:3" x14ac:dyDescent="0.2">
      <c r="A574" s="152">
        <v>792</v>
      </c>
      <c r="B574" s="145" t="s">
        <v>406</v>
      </c>
      <c r="C574" s="151" t="s">
        <v>457</v>
      </c>
    </row>
    <row r="575" spans="1:3" x14ac:dyDescent="0.2">
      <c r="A575" s="152">
        <v>793</v>
      </c>
      <c r="B575" s="145" t="s">
        <v>396</v>
      </c>
      <c r="C575" s="151" t="s">
        <v>457</v>
      </c>
    </row>
    <row r="576" spans="1:3" x14ac:dyDescent="0.2">
      <c r="A576" s="152">
        <v>794</v>
      </c>
      <c r="B576" s="145" t="s">
        <v>397</v>
      </c>
      <c r="C576" s="151" t="s">
        <v>457</v>
      </c>
    </row>
    <row r="577" spans="1:3" x14ac:dyDescent="0.2">
      <c r="A577" s="152">
        <v>801</v>
      </c>
      <c r="B577" s="145" t="s">
        <v>325</v>
      </c>
      <c r="C577" s="151" t="s">
        <v>457</v>
      </c>
    </row>
    <row r="578" spans="1:3" x14ac:dyDescent="0.2">
      <c r="A578" s="152">
        <v>802</v>
      </c>
      <c r="B578" s="145" t="s">
        <v>407</v>
      </c>
      <c r="C578" s="151" t="s">
        <v>457</v>
      </c>
    </row>
    <row r="579" spans="1:3" x14ac:dyDescent="0.2">
      <c r="A579" s="152">
        <v>803</v>
      </c>
      <c r="B579" s="145" t="s">
        <v>408</v>
      </c>
      <c r="C579" s="151" t="s">
        <v>458</v>
      </c>
    </row>
    <row r="580" spans="1:3" x14ac:dyDescent="0.2">
      <c r="A580" s="152">
        <v>804</v>
      </c>
      <c r="B580" s="145" t="s">
        <v>407</v>
      </c>
      <c r="C580" s="151" t="s">
        <v>457</v>
      </c>
    </row>
    <row r="581" spans="1:3" x14ac:dyDescent="0.2">
      <c r="A581" s="152">
        <v>805</v>
      </c>
      <c r="B581" s="145" t="s">
        <v>408</v>
      </c>
      <c r="C581" s="151" t="s">
        <v>458</v>
      </c>
    </row>
    <row r="582" spans="1:3" x14ac:dyDescent="0.2">
      <c r="A582" s="152">
        <v>806</v>
      </c>
      <c r="B582" s="145" t="s">
        <v>407</v>
      </c>
      <c r="C582" s="151" t="s">
        <v>457</v>
      </c>
    </row>
    <row r="583" spans="1:3" x14ac:dyDescent="0.2">
      <c r="A583" s="152">
        <v>807</v>
      </c>
      <c r="B583" s="145" t="s">
        <v>408</v>
      </c>
      <c r="C583" s="151" t="s">
        <v>458</v>
      </c>
    </row>
    <row r="584" spans="1:3" x14ac:dyDescent="0.2">
      <c r="A584" s="152">
        <v>808</v>
      </c>
      <c r="B584" s="145" t="s">
        <v>407</v>
      </c>
      <c r="C584" s="151" t="s">
        <v>457</v>
      </c>
    </row>
    <row r="585" spans="1:3" x14ac:dyDescent="0.2">
      <c r="A585" s="152">
        <v>809</v>
      </c>
      <c r="B585" s="145" t="s">
        <v>408</v>
      </c>
      <c r="C585" s="151" t="s">
        <v>458</v>
      </c>
    </row>
    <row r="586" spans="1:3" x14ac:dyDescent="0.2">
      <c r="A586" s="152">
        <v>810</v>
      </c>
      <c r="B586" s="145" t="s">
        <v>407</v>
      </c>
      <c r="C586" s="151" t="s">
        <v>457</v>
      </c>
    </row>
    <row r="587" spans="1:3" x14ac:dyDescent="0.2">
      <c r="A587" s="152">
        <v>811</v>
      </c>
      <c r="B587" s="145" t="s">
        <v>408</v>
      </c>
      <c r="C587" s="151" t="s">
        <v>458</v>
      </c>
    </row>
    <row r="588" spans="1:3" x14ac:dyDescent="0.2">
      <c r="A588" s="152">
        <v>812</v>
      </c>
      <c r="B588" s="145" t="s">
        <v>407</v>
      </c>
      <c r="C588" s="151" t="s">
        <v>457</v>
      </c>
    </row>
    <row r="589" spans="1:3" x14ac:dyDescent="0.2">
      <c r="A589" s="152">
        <v>813</v>
      </c>
      <c r="B589" s="145" t="s">
        <v>408</v>
      </c>
      <c r="C589" s="151" t="s">
        <v>458</v>
      </c>
    </row>
    <row r="590" spans="1:3" x14ac:dyDescent="0.2">
      <c r="A590" s="152">
        <v>814</v>
      </c>
      <c r="B590" s="145" t="s">
        <v>407</v>
      </c>
      <c r="C590" s="151" t="s">
        <v>457</v>
      </c>
    </row>
    <row r="591" spans="1:3" x14ac:dyDescent="0.2">
      <c r="A591" s="152">
        <v>815</v>
      </c>
      <c r="B591" s="145" t="s">
        <v>408</v>
      </c>
      <c r="C591" s="151" t="s">
        <v>458</v>
      </c>
    </row>
    <row r="592" spans="1:3" x14ac:dyDescent="0.2">
      <c r="A592" s="152">
        <v>816</v>
      </c>
      <c r="B592" s="145" t="s">
        <v>407</v>
      </c>
      <c r="C592" s="151" t="s">
        <v>457</v>
      </c>
    </row>
    <row r="593" spans="1:3" x14ac:dyDescent="0.2">
      <c r="A593" s="152">
        <v>817</v>
      </c>
      <c r="B593" s="145" t="s">
        <v>408</v>
      </c>
      <c r="C593" s="151" t="s">
        <v>458</v>
      </c>
    </row>
    <row r="594" spans="1:3" x14ac:dyDescent="0.2">
      <c r="A594" s="152">
        <v>818</v>
      </c>
      <c r="B594" s="145" t="s">
        <v>407</v>
      </c>
      <c r="C594" s="151" t="s">
        <v>457</v>
      </c>
    </row>
    <row r="595" spans="1:3" x14ac:dyDescent="0.2">
      <c r="A595" s="152">
        <v>819</v>
      </c>
      <c r="B595" s="145" t="s">
        <v>408</v>
      </c>
      <c r="C595" s="151" t="s">
        <v>458</v>
      </c>
    </row>
    <row r="596" spans="1:3" x14ac:dyDescent="0.2">
      <c r="A596" s="152">
        <v>820</v>
      </c>
      <c r="B596" s="145" t="s">
        <v>407</v>
      </c>
      <c r="C596" s="151" t="s">
        <v>457</v>
      </c>
    </row>
    <row r="597" spans="1:3" x14ac:dyDescent="0.2">
      <c r="A597" s="152">
        <v>821</v>
      </c>
      <c r="B597" s="145" t="s">
        <v>408</v>
      </c>
      <c r="C597" s="151" t="s">
        <v>458</v>
      </c>
    </row>
    <row r="598" spans="1:3" x14ac:dyDescent="0.2">
      <c r="A598" s="152">
        <v>822</v>
      </c>
      <c r="B598" s="145" t="s">
        <v>407</v>
      </c>
      <c r="C598" s="151" t="s">
        <v>457</v>
      </c>
    </row>
    <row r="599" spans="1:3" x14ac:dyDescent="0.2">
      <c r="A599" s="152">
        <v>823</v>
      </c>
      <c r="B599" s="145" t="s">
        <v>408</v>
      </c>
      <c r="C599" s="151" t="s">
        <v>458</v>
      </c>
    </row>
    <row r="600" spans="1:3" x14ac:dyDescent="0.2">
      <c r="A600" s="152">
        <v>824</v>
      </c>
      <c r="B600" s="145" t="s">
        <v>407</v>
      </c>
      <c r="C600" s="151" t="s">
        <v>457</v>
      </c>
    </row>
    <row r="601" spans="1:3" x14ac:dyDescent="0.2">
      <c r="A601" s="152">
        <v>825</v>
      </c>
      <c r="B601" s="145" t="s">
        <v>408</v>
      </c>
      <c r="C601" s="151" t="s">
        <v>458</v>
      </c>
    </row>
    <row r="602" spans="1:3" x14ac:dyDescent="0.2">
      <c r="A602" s="152">
        <v>826</v>
      </c>
      <c r="B602" s="145" t="s">
        <v>407</v>
      </c>
      <c r="C602" s="151" t="s">
        <v>457</v>
      </c>
    </row>
    <row r="603" spans="1:3" x14ac:dyDescent="0.2">
      <c r="A603" s="152">
        <v>827</v>
      </c>
      <c r="B603" s="145" t="s">
        <v>408</v>
      </c>
      <c r="C603" s="151" t="s">
        <v>458</v>
      </c>
    </row>
    <row r="604" spans="1:3" x14ac:dyDescent="0.2">
      <c r="A604" s="152">
        <v>828</v>
      </c>
      <c r="B604" s="145" t="s">
        <v>407</v>
      </c>
      <c r="C604" s="151" t="s">
        <v>457</v>
      </c>
    </row>
    <row r="605" spans="1:3" x14ac:dyDescent="0.2">
      <c r="A605" s="152">
        <v>829</v>
      </c>
      <c r="B605" s="145" t="s">
        <v>408</v>
      </c>
      <c r="C605" s="151" t="s">
        <v>458</v>
      </c>
    </row>
    <row r="606" spans="1:3" x14ac:dyDescent="0.2">
      <c r="A606" s="152">
        <v>830</v>
      </c>
      <c r="B606" s="145" t="s">
        <v>407</v>
      </c>
      <c r="C606" s="151" t="s">
        <v>457</v>
      </c>
    </row>
    <row r="607" spans="1:3" x14ac:dyDescent="0.2">
      <c r="A607" s="152">
        <v>831</v>
      </c>
      <c r="B607" s="145" t="s">
        <v>408</v>
      </c>
      <c r="C607" s="151" t="s">
        <v>458</v>
      </c>
    </row>
    <row r="608" spans="1:3" x14ac:dyDescent="0.2">
      <c r="A608" s="152">
        <v>832</v>
      </c>
      <c r="B608" s="145" t="s">
        <v>407</v>
      </c>
      <c r="C608" s="151" t="s">
        <v>457</v>
      </c>
    </row>
    <row r="609" spans="1:3" x14ac:dyDescent="0.2">
      <c r="A609" s="152">
        <v>833</v>
      </c>
      <c r="B609" s="145" t="s">
        <v>408</v>
      </c>
      <c r="C609" s="151" t="s">
        <v>458</v>
      </c>
    </row>
    <row r="610" spans="1:3" x14ac:dyDescent="0.2">
      <c r="A610" s="152">
        <v>834</v>
      </c>
      <c r="B610" s="145" t="s">
        <v>407</v>
      </c>
      <c r="C610" s="151" t="s">
        <v>457</v>
      </c>
    </row>
    <row r="611" spans="1:3" x14ac:dyDescent="0.2">
      <c r="A611" s="152">
        <v>835</v>
      </c>
      <c r="B611" s="145" t="s">
        <v>408</v>
      </c>
      <c r="C611" s="151" t="s">
        <v>458</v>
      </c>
    </row>
    <row r="612" spans="1:3" x14ac:dyDescent="0.2">
      <c r="A612" s="152">
        <v>836</v>
      </c>
      <c r="B612" s="145" t="s">
        <v>407</v>
      </c>
      <c r="C612" s="151" t="s">
        <v>457</v>
      </c>
    </row>
    <row r="613" spans="1:3" x14ac:dyDescent="0.2">
      <c r="A613" s="152">
        <v>837</v>
      </c>
      <c r="B613" s="145" t="s">
        <v>408</v>
      </c>
      <c r="C613" s="151" t="s">
        <v>458</v>
      </c>
    </row>
    <row r="614" spans="1:3" x14ac:dyDescent="0.2">
      <c r="A614" s="152">
        <v>838</v>
      </c>
      <c r="B614" s="145" t="s">
        <v>407</v>
      </c>
      <c r="C614" s="151" t="s">
        <v>457</v>
      </c>
    </row>
    <row r="615" spans="1:3" x14ac:dyDescent="0.2">
      <c r="A615" s="152">
        <v>839</v>
      </c>
      <c r="B615" s="145" t="s">
        <v>408</v>
      </c>
      <c r="C615" s="151" t="s">
        <v>458</v>
      </c>
    </row>
    <row r="616" spans="1:3" x14ac:dyDescent="0.2">
      <c r="A616" s="152">
        <v>840</v>
      </c>
      <c r="B616" s="145" t="s">
        <v>407</v>
      </c>
      <c r="C616" s="151" t="s">
        <v>457</v>
      </c>
    </row>
    <row r="617" spans="1:3" x14ac:dyDescent="0.2">
      <c r="A617" s="152">
        <v>841</v>
      </c>
      <c r="B617" s="145" t="s">
        <v>408</v>
      </c>
      <c r="C617" s="151" t="s">
        <v>458</v>
      </c>
    </row>
    <row r="618" spans="1:3" x14ac:dyDescent="0.2">
      <c r="A618" s="152">
        <v>842</v>
      </c>
      <c r="B618" s="145" t="s">
        <v>407</v>
      </c>
      <c r="C618" s="151" t="s">
        <v>457</v>
      </c>
    </row>
    <row r="619" spans="1:3" x14ac:dyDescent="0.2">
      <c r="A619" s="152">
        <v>843</v>
      </c>
      <c r="B619" s="145" t="s">
        <v>408</v>
      </c>
      <c r="C619" s="151" t="s">
        <v>458</v>
      </c>
    </row>
    <row r="620" spans="1:3" x14ac:dyDescent="0.2">
      <c r="A620" s="152">
        <v>844</v>
      </c>
      <c r="B620" s="145" t="s">
        <v>407</v>
      </c>
      <c r="C620" s="151" t="s">
        <v>457</v>
      </c>
    </row>
    <row r="621" spans="1:3" x14ac:dyDescent="0.2">
      <c r="A621" s="152">
        <v>845</v>
      </c>
      <c r="B621" s="145" t="s">
        <v>408</v>
      </c>
      <c r="C621" s="151" t="s">
        <v>458</v>
      </c>
    </row>
    <row r="622" spans="1:3" x14ac:dyDescent="0.2">
      <c r="A622" s="152">
        <v>846</v>
      </c>
      <c r="B622" s="145" t="s">
        <v>407</v>
      </c>
      <c r="C622" s="151" t="s">
        <v>457</v>
      </c>
    </row>
    <row r="623" spans="1:3" x14ac:dyDescent="0.2">
      <c r="A623" s="152">
        <v>847</v>
      </c>
      <c r="B623" s="145" t="s">
        <v>408</v>
      </c>
      <c r="C623" s="151" t="s">
        <v>458</v>
      </c>
    </row>
    <row r="624" spans="1:3" x14ac:dyDescent="0.2">
      <c r="A624" s="152">
        <v>848</v>
      </c>
      <c r="B624" s="145" t="s">
        <v>407</v>
      </c>
      <c r="C624" s="151" t="s">
        <v>457</v>
      </c>
    </row>
    <row r="625" spans="1:3" x14ac:dyDescent="0.2">
      <c r="A625" s="152">
        <v>849</v>
      </c>
      <c r="B625" s="145" t="s">
        <v>408</v>
      </c>
      <c r="C625" s="151" t="s">
        <v>458</v>
      </c>
    </row>
    <row r="626" spans="1:3" x14ac:dyDescent="0.2">
      <c r="A626" s="152">
        <v>850</v>
      </c>
      <c r="B626" s="145" t="s">
        <v>408</v>
      </c>
      <c r="C626" s="151" t="s">
        <v>458</v>
      </c>
    </row>
    <row r="627" spans="1:3" x14ac:dyDescent="0.2">
      <c r="A627" s="152">
        <v>851</v>
      </c>
      <c r="B627" s="145" t="s">
        <v>408</v>
      </c>
      <c r="C627" s="151" t="s">
        <v>458</v>
      </c>
    </row>
    <row r="628" spans="1:3" x14ac:dyDescent="0.2">
      <c r="A628" s="152">
        <v>852</v>
      </c>
      <c r="B628" s="145" t="s">
        <v>407</v>
      </c>
      <c r="C628" s="151" t="s">
        <v>457</v>
      </c>
    </row>
    <row r="629" spans="1:3" x14ac:dyDescent="0.2">
      <c r="A629" s="152">
        <v>853</v>
      </c>
      <c r="B629" s="145" t="s">
        <v>407</v>
      </c>
      <c r="C629" s="151" t="s">
        <v>457</v>
      </c>
    </row>
    <row r="630" spans="1:3" x14ac:dyDescent="0.2">
      <c r="A630" s="152">
        <v>854</v>
      </c>
      <c r="B630" s="145" t="s">
        <v>407</v>
      </c>
      <c r="C630" s="151" t="s">
        <v>457</v>
      </c>
    </row>
    <row r="631" spans="1:3" x14ac:dyDescent="0.2">
      <c r="A631" s="152">
        <v>855</v>
      </c>
      <c r="B631" s="145" t="s">
        <v>407</v>
      </c>
      <c r="C631" s="151" t="s">
        <v>457</v>
      </c>
    </row>
    <row r="632" spans="1:3" x14ac:dyDescent="0.2">
      <c r="A632" s="152">
        <v>856</v>
      </c>
      <c r="B632" s="145" t="s">
        <v>407</v>
      </c>
      <c r="C632" s="151" t="s">
        <v>457</v>
      </c>
    </row>
    <row r="633" spans="1:3" x14ac:dyDescent="0.2">
      <c r="A633" s="152">
        <v>857</v>
      </c>
      <c r="B633" s="145" t="s">
        <v>407</v>
      </c>
      <c r="C633" s="151" t="s">
        <v>457</v>
      </c>
    </row>
    <row r="634" spans="1:3" x14ac:dyDescent="0.2">
      <c r="A634" s="152">
        <v>858</v>
      </c>
      <c r="B634" s="145" t="s">
        <v>407</v>
      </c>
      <c r="C634" s="151" t="s">
        <v>457</v>
      </c>
    </row>
    <row r="635" spans="1:3" x14ac:dyDescent="0.2">
      <c r="A635" s="152">
        <v>859</v>
      </c>
      <c r="B635" s="145" t="s">
        <v>407</v>
      </c>
      <c r="C635" s="151" t="s">
        <v>457</v>
      </c>
    </row>
    <row r="636" spans="1:3" x14ac:dyDescent="0.2">
      <c r="A636" s="152">
        <v>860</v>
      </c>
      <c r="B636" s="145" t="s">
        <v>407</v>
      </c>
      <c r="C636" s="151" t="s">
        <v>457</v>
      </c>
    </row>
    <row r="637" spans="1:3" x14ac:dyDescent="0.2">
      <c r="A637" s="152">
        <v>861</v>
      </c>
      <c r="B637" s="145" t="s">
        <v>407</v>
      </c>
      <c r="C637" s="151" t="s">
        <v>457</v>
      </c>
    </row>
    <row r="638" spans="1:3" x14ac:dyDescent="0.2">
      <c r="A638" s="152">
        <v>862</v>
      </c>
      <c r="B638" s="145" t="s">
        <v>407</v>
      </c>
      <c r="C638" s="151" t="s">
        <v>457</v>
      </c>
    </row>
    <row r="639" spans="1:3" x14ac:dyDescent="0.2">
      <c r="A639" s="152">
        <v>863</v>
      </c>
      <c r="B639" s="145" t="s">
        <v>407</v>
      </c>
      <c r="C639" s="151" t="s">
        <v>457</v>
      </c>
    </row>
    <row r="640" spans="1:3" x14ac:dyDescent="0.2">
      <c r="A640" s="152">
        <v>864</v>
      </c>
      <c r="B640" s="145" t="s">
        <v>407</v>
      </c>
      <c r="C640" s="151" t="s">
        <v>457</v>
      </c>
    </row>
    <row r="641" spans="1:3" x14ac:dyDescent="0.2">
      <c r="A641" s="152">
        <v>865</v>
      </c>
      <c r="B641" s="145" t="s">
        <v>407</v>
      </c>
      <c r="C641" s="151" t="s">
        <v>457</v>
      </c>
    </row>
    <row r="642" spans="1:3" x14ac:dyDescent="0.2">
      <c r="A642" s="152">
        <v>866</v>
      </c>
      <c r="B642" s="145" t="s">
        <v>408</v>
      </c>
      <c r="C642" s="151" t="s">
        <v>458</v>
      </c>
    </row>
    <row r="643" spans="1:3" x14ac:dyDescent="0.2">
      <c r="A643" s="152">
        <v>867</v>
      </c>
      <c r="B643" s="145" t="s">
        <v>407</v>
      </c>
      <c r="C643" s="151" t="s">
        <v>457</v>
      </c>
    </row>
    <row r="644" spans="1:3" x14ac:dyDescent="0.2">
      <c r="A644" s="152">
        <v>868</v>
      </c>
      <c r="B644" s="145" t="s">
        <v>408</v>
      </c>
      <c r="C644" s="151" t="s">
        <v>458</v>
      </c>
    </row>
    <row r="645" spans="1:3" x14ac:dyDescent="0.2">
      <c r="A645" s="152">
        <v>869</v>
      </c>
      <c r="B645" s="145" t="s">
        <v>407</v>
      </c>
      <c r="C645" s="151" t="s">
        <v>457</v>
      </c>
    </row>
    <row r="646" spans="1:3" x14ac:dyDescent="0.2">
      <c r="A646" s="152">
        <v>870</v>
      </c>
      <c r="B646" s="145" t="s">
        <v>408</v>
      </c>
      <c r="C646" s="151" t="s">
        <v>458</v>
      </c>
    </row>
    <row r="647" spans="1:3" x14ac:dyDescent="0.2">
      <c r="A647" s="152">
        <v>871</v>
      </c>
      <c r="B647" s="145" t="s">
        <v>407</v>
      </c>
      <c r="C647" s="151" t="s">
        <v>457</v>
      </c>
    </row>
    <row r="648" spans="1:3" x14ac:dyDescent="0.2">
      <c r="A648" s="152">
        <v>872</v>
      </c>
      <c r="B648" s="145" t="s">
        <v>408</v>
      </c>
      <c r="C648" s="151" t="s">
        <v>458</v>
      </c>
    </row>
    <row r="649" spans="1:3" x14ac:dyDescent="0.2">
      <c r="A649" s="152">
        <v>873</v>
      </c>
      <c r="B649" s="145" t="s">
        <v>407</v>
      </c>
      <c r="C649" s="151" t="s">
        <v>457</v>
      </c>
    </row>
    <row r="650" spans="1:3" x14ac:dyDescent="0.2">
      <c r="A650" s="152">
        <v>874</v>
      </c>
      <c r="B650" s="145" t="s">
        <v>408</v>
      </c>
      <c r="C650" s="151" t="s">
        <v>458</v>
      </c>
    </row>
    <row r="651" spans="1:3" x14ac:dyDescent="0.2">
      <c r="A651" s="152">
        <v>875</v>
      </c>
      <c r="B651" s="145" t="s">
        <v>407</v>
      </c>
      <c r="C651" s="151" t="s">
        <v>457</v>
      </c>
    </row>
    <row r="652" spans="1:3" x14ac:dyDescent="0.2">
      <c r="A652" s="152">
        <v>876</v>
      </c>
      <c r="B652" s="145" t="s">
        <v>408</v>
      </c>
      <c r="C652" s="151" t="s">
        <v>458</v>
      </c>
    </row>
    <row r="653" spans="1:3" x14ac:dyDescent="0.2">
      <c r="A653" s="152">
        <v>877</v>
      </c>
      <c r="B653" s="145" t="s">
        <v>407</v>
      </c>
      <c r="C653" s="151" t="s">
        <v>457</v>
      </c>
    </row>
    <row r="654" spans="1:3" x14ac:dyDescent="0.2">
      <c r="A654" s="152">
        <v>878</v>
      </c>
      <c r="B654" s="145" t="s">
        <v>408</v>
      </c>
      <c r="C654" s="151" t="s">
        <v>458</v>
      </c>
    </row>
    <row r="655" spans="1:3" x14ac:dyDescent="0.2">
      <c r="A655" s="152">
        <v>879</v>
      </c>
      <c r="B655" s="145" t="s">
        <v>407</v>
      </c>
      <c r="C655" s="151" t="s">
        <v>457</v>
      </c>
    </row>
    <row r="656" spans="1:3" x14ac:dyDescent="0.2">
      <c r="A656" s="152">
        <v>880</v>
      </c>
      <c r="B656" s="145" t="s">
        <v>408</v>
      </c>
      <c r="C656" s="151" t="s">
        <v>458</v>
      </c>
    </row>
    <row r="657" spans="1:3" x14ac:dyDescent="0.2">
      <c r="A657" s="152">
        <v>881</v>
      </c>
      <c r="B657" s="145" t="s">
        <v>407</v>
      </c>
      <c r="C657" s="151" t="s">
        <v>457</v>
      </c>
    </row>
    <row r="658" spans="1:3" x14ac:dyDescent="0.2">
      <c r="A658" s="152">
        <v>882</v>
      </c>
      <c r="B658" s="145" t="s">
        <v>408</v>
      </c>
      <c r="C658" s="151" t="s">
        <v>458</v>
      </c>
    </row>
    <row r="659" spans="1:3" x14ac:dyDescent="0.2">
      <c r="A659" s="152">
        <v>883</v>
      </c>
      <c r="B659" s="145" t="s">
        <v>407</v>
      </c>
      <c r="C659" s="151" t="s">
        <v>457</v>
      </c>
    </row>
    <row r="660" spans="1:3" x14ac:dyDescent="0.2">
      <c r="A660" s="152">
        <v>884</v>
      </c>
      <c r="B660" s="145" t="s">
        <v>408</v>
      </c>
      <c r="C660" s="151" t="s">
        <v>458</v>
      </c>
    </row>
    <row r="661" spans="1:3" x14ac:dyDescent="0.2">
      <c r="A661" s="152">
        <v>885</v>
      </c>
      <c r="B661" s="145" t="s">
        <v>407</v>
      </c>
      <c r="C661" s="151" t="s">
        <v>457</v>
      </c>
    </row>
    <row r="662" spans="1:3" x14ac:dyDescent="0.2">
      <c r="A662" s="152">
        <v>886</v>
      </c>
      <c r="B662" s="145" t="s">
        <v>408</v>
      </c>
      <c r="C662" s="151" t="s">
        <v>458</v>
      </c>
    </row>
    <row r="663" spans="1:3" x14ac:dyDescent="0.2">
      <c r="A663" s="152">
        <v>887</v>
      </c>
      <c r="B663" s="145" t="s">
        <v>407</v>
      </c>
      <c r="C663" s="151" t="s">
        <v>457</v>
      </c>
    </row>
    <row r="664" spans="1:3" x14ac:dyDescent="0.2">
      <c r="A664" s="152">
        <v>888</v>
      </c>
      <c r="B664" s="145" t="s">
        <v>408</v>
      </c>
      <c r="C664" s="151" t="s">
        <v>458</v>
      </c>
    </row>
    <row r="665" spans="1:3" x14ac:dyDescent="0.2">
      <c r="A665" s="152">
        <v>889</v>
      </c>
      <c r="B665" s="145" t="s">
        <v>407</v>
      </c>
      <c r="C665" s="151" t="s">
        <v>457</v>
      </c>
    </row>
    <row r="666" spans="1:3" x14ac:dyDescent="0.2">
      <c r="A666" s="152">
        <v>890</v>
      </c>
      <c r="B666" s="145" t="s">
        <v>408</v>
      </c>
      <c r="C666" s="151" t="s">
        <v>458</v>
      </c>
    </row>
    <row r="667" spans="1:3" x14ac:dyDescent="0.2">
      <c r="A667" s="152">
        <v>891</v>
      </c>
      <c r="B667" s="145" t="s">
        <v>408</v>
      </c>
      <c r="C667" s="151" t="s">
        <v>458</v>
      </c>
    </row>
    <row r="668" spans="1:3" x14ac:dyDescent="0.2">
      <c r="A668" s="152">
        <v>892</v>
      </c>
      <c r="B668" s="145" t="s">
        <v>408</v>
      </c>
      <c r="C668" s="151" t="s">
        <v>458</v>
      </c>
    </row>
    <row r="669" spans="1:3" x14ac:dyDescent="0.2">
      <c r="A669" s="152">
        <v>893</v>
      </c>
      <c r="B669" s="145" t="s">
        <v>408</v>
      </c>
      <c r="C669" s="151" t="s">
        <v>458</v>
      </c>
    </row>
    <row r="670" spans="1:3" x14ac:dyDescent="0.2">
      <c r="A670" s="152">
        <v>894</v>
      </c>
      <c r="B670" s="145" t="s">
        <v>366</v>
      </c>
      <c r="C670" s="151" t="s">
        <v>458</v>
      </c>
    </row>
    <row r="671" spans="1:3" x14ac:dyDescent="0.2">
      <c r="A671" s="152">
        <v>895</v>
      </c>
      <c r="B671" s="145" t="s">
        <v>366</v>
      </c>
      <c r="C671" s="151" t="s">
        <v>458</v>
      </c>
    </row>
    <row r="672" spans="1:3" x14ac:dyDescent="0.2">
      <c r="A672" s="152">
        <v>896</v>
      </c>
      <c r="B672" s="145" t="s">
        <v>366</v>
      </c>
      <c r="C672" s="151" t="s">
        <v>458</v>
      </c>
    </row>
    <row r="673" spans="1:3" x14ac:dyDescent="0.2">
      <c r="A673" s="152">
        <v>897</v>
      </c>
      <c r="B673" s="145" t="s">
        <v>408</v>
      </c>
      <c r="C673" s="151" t="s">
        <v>458</v>
      </c>
    </row>
    <row r="674" spans="1:3" x14ac:dyDescent="0.2">
      <c r="A674" s="152">
        <v>898</v>
      </c>
      <c r="B674" s="145" t="s">
        <v>408</v>
      </c>
      <c r="C674" s="151" t="s">
        <v>458</v>
      </c>
    </row>
    <row r="675" spans="1:3" x14ac:dyDescent="0.2">
      <c r="A675" s="152">
        <v>899</v>
      </c>
      <c r="B675" s="145" t="s">
        <v>409</v>
      </c>
      <c r="C675" s="151" t="s">
        <v>458</v>
      </c>
    </row>
    <row r="676" spans="1:3" x14ac:dyDescent="0.2">
      <c r="A676" s="152">
        <v>900</v>
      </c>
      <c r="B676" s="145" t="s">
        <v>409</v>
      </c>
      <c r="C676" s="151" t="s">
        <v>458</v>
      </c>
    </row>
    <row r="677" spans="1:3" x14ac:dyDescent="0.2">
      <c r="A677" s="152">
        <v>901</v>
      </c>
      <c r="B677" s="145" t="s">
        <v>409</v>
      </c>
      <c r="C677" s="151" t="s">
        <v>458</v>
      </c>
    </row>
    <row r="678" spans="1:3" x14ac:dyDescent="0.2">
      <c r="A678" s="152">
        <v>902</v>
      </c>
      <c r="B678" s="145" t="s">
        <v>409</v>
      </c>
      <c r="C678" s="151" t="s">
        <v>458</v>
      </c>
    </row>
    <row r="679" spans="1:3" x14ac:dyDescent="0.2">
      <c r="A679" s="152">
        <v>903</v>
      </c>
      <c r="B679" s="145" t="s">
        <v>409</v>
      </c>
      <c r="C679" s="151" t="s">
        <v>458</v>
      </c>
    </row>
    <row r="680" spans="1:3" x14ac:dyDescent="0.2">
      <c r="A680" s="152">
        <v>904</v>
      </c>
      <c r="B680" s="145" t="s">
        <v>410</v>
      </c>
      <c r="C680" s="151" t="s">
        <v>458</v>
      </c>
    </row>
    <row r="681" spans="1:3" x14ac:dyDescent="0.2">
      <c r="A681" s="152">
        <v>905</v>
      </c>
      <c r="B681" s="145" t="s">
        <v>410</v>
      </c>
      <c r="C681" s="151" t="s">
        <v>458</v>
      </c>
    </row>
    <row r="682" spans="1:3" x14ac:dyDescent="0.2">
      <c r="A682" s="152">
        <v>906</v>
      </c>
      <c r="B682" s="145" t="s">
        <v>410</v>
      </c>
      <c r="C682" s="151" t="s">
        <v>458</v>
      </c>
    </row>
    <row r="683" spans="1:3" x14ac:dyDescent="0.2">
      <c r="A683" s="152">
        <v>907</v>
      </c>
      <c r="B683" s="145" t="s">
        <v>411</v>
      </c>
      <c r="C683" s="151" t="s">
        <v>458</v>
      </c>
    </row>
    <row r="684" spans="1:3" x14ac:dyDescent="0.2">
      <c r="A684" s="152">
        <v>908</v>
      </c>
      <c r="B684" s="145" t="s">
        <v>411</v>
      </c>
      <c r="C684" s="151" t="s">
        <v>458</v>
      </c>
    </row>
    <row r="685" spans="1:3" x14ac:dyDescent="0.2">
      <c r="A685" s="152">
        <v>909</v>
      </c>
      <c r="B685" s="145" t="s">
        <v>411</v>
      </c>
      <c r="C685" s="151" t="s">
        <v>458</v>
      </c>
    </row>
    <row r="686" spans="1:3" x14ac:dyDescent="0.2">
      <c r="A686" s="152">
        <v>910</v>
      </c>
      <c r="B686" s="145" t="s">
        <v>411</v>
      </c>
      <c r="C686" s="151" t="s">
        <v>458</v>
      </c>
    </row>
    <row r="687" spans="1:3" x14ac:dyDescent="0.2">
      <c r="A687" s="152">
        <v>911</v>
      </c>
      <c r="B687" s="145" t="s">
        <v>411</v>
      </c>
      <c r="C687" s="151" t="s">
        <v>458</v>
      </c>
    </row>
    <row r="688" spans="1:3" x14ac:dyDescent="0.2">
      <c r="A688" s="152">
        <v>912</v>
      </c>
      <c r="B688" s="145" t="s">
        <v>411</v>
      </c>
      <c r="C688" s="151" t="s">
        <v>458</v>
      </c>
    </row>
    <row r="689" spans="1:3" x14ac:dyDescent="0.2">
      <c r="A689" s="152">
        <v>913</v>
      </c>
      <c r="B689" s="145" t="s">
        <v>411</v>
      </c>
      <c r="C689" s="151" t="s">
        <v>458</v>
      </c>
    </row>
    <row r="690" spans="1:3" x14ac:dyDescent="0.2">
      <c r="A690" s="152">
        <v>914</v>
      </c>
      <c r="B690" s="145" t="s">
        <v>412</v>
      </c>
      <c r="C690" s="151" t="s">
        <v>457</v>
      </c>
    </row>
    <row r="691" spans="1:3" x14ac:dyDescent="0.2">
      <c r="A691" s="152">
        <v>915</v>
      </c>
      <c r="B691" s="145" t="s">
        <v>366</v>
      </c>
      <c r="C691" s="151" t="s">
        <v>457</v>
      </c>
    </row>
    <row r="692" spans="1:3" x14ac:dyDescent="0.2">
      <c r="A692" s="152">
        <v>916</v>
      </c>
      <c r="B692" s="145" t="s">
        <v>366</v>
      </c>
      <c r="C692" s="151" t="s">
        <v>457</v>
      </c>
    </row>
    <row r="693" spans="1:3" x14ac:dyDescent="0.2">
      <c r="A693" s="152">
        <v>917</v>
      </c>
      <c r="B693" s="145" t="s">
        <v>366</v>
      </c>
      <c r="C693" s="151" t="s">
        <v>457</v>
      </c>
    </row>
    <row r="694" spans="1:3" x14ac:dyDescent="0.2">
      <c r="A694" s="152">
        <v>918</v>
      </c>
      <c r="B694" s="145" t="s">
        <v>302</v>
      </c>
      <c r="C694" s="151" t="s">
        <v>457</v>
      </c>
    </row>
    <row r="695" spans="1:3" x14ac:dyDescent="0.2">
      <c r="A695" s="152">
        <v>919</v>
      </c>
      <c r="B695" s="145" t="s">
        <v>413</v>
      </c>
      <c r="C695" s="151" t="s">
        <v>457</v>
      </c>
    </row>
    <row r="696" spans="1:3" x14ac:dyDescent="0.2">
      <c r="A696" s="152">
        <v>920</v>
      </c>
      <c r="B696" s="145" t="s">
        <v>413</v>
      </c>
      <c r="C696" s="151" t="s">
        <v>457</v>
      </c>
    </row>
    <row r="697" spans="1:3" x14ac:dyDescent="0.2">
      <c r="A697" s="152">
        <v>922</v>
      </c>
      <c r="B697" s="145" t="s">
        <v>325</v>
      </c>
      <c r="C697" s="151" t="s">
        <v>457</v>
      </c>
    </row>
    <row r="698" spans="1:3" x14ac:dyDescent="0.2">
      <c r="A698" s="152">
        <v>923</v>
      </c>
      <c r="B698" s="145" t="s">
        <v>325</v>
      </c>
      <c r="C698" s="151" t="s">
        <v>457</v>
      </c>
    </row>
    <row r="699" spans="1:3" x14ac:dyDescent="0.2">
      <c r="A699" s="152">
        <v>924</v>
      </c>
      <c r="B699" s="145" t="s">
        <v>325</v>
      </c>
      <c r="C699" s="151" t="s">
        <v>457</v>
      </c>
    </row>
    <row r="700" spans="1:3" x14ac:dyDescent="0.2">
      <c r="A700" s="152">
        <v>925</v>
      </c>
      <c r="B700" s="145" t="s">
        <v>414</v>
      </c>
      <c r="C700" s="151" t="s">
        <v>453</v>
      </c>
    </row>
    <row r="701" spans="1:3" x14ac:dyDescent="0.2">
      <c r="A701" s="152">
        <v>926</v>
      </c>
      <c r="B701" s="145" t="s">
        <v>355</v>
      </c>
      <c r="C701" s="151" t="s">
        <v>453</v>
      </c>
    </row>
    <row r="702" spans="1:3" x14ac:dyDescent="0.2">
      <c r="A702" s="152">
        <v>927</v>
      </c>
      <c r="B702" s="145" t="s">
        <v>357</v>
      </c>
      <c r="C702" s="151" t="s">
        <v>453</v>
      </c>
    </row>
    <row r="703" spans="1:3" x14ac:dyDescent="0.2">
      <c r="A703" s="152">
        <v>928</v>
      </c>
      <c r="B703" s="145" t="s">
        <v>356</v>
      </c>
      <c r="C703" s="151" t="s">
        <v>453</v>
      </c>
    </row>
    <row r="704" spans="1:3" x14ac:dyDescent="0.2">
      <c r="A704" s="152">
        <v>929</v>
      </c>
      <c r="B704" s="145" t="s">
        <v>409</v>
      </c>
      <c r="C704" s="151" t="s">
        <v>458</v>
      </c>
    </row>
    <row r="705" spans="1:3" x14ac:dyDescent="0.2">
      <c r="A705" s="152">
        <v>930</v>
      </c>
      <c r="B705" s="145" t="s">
        <v>409</v>
      </c>
      <c r="C705" s="151" t="s">
        <v>458</v>
      </c>
    </row>
    <row r="706" spans="1:3" x14ac:dyDescent="0.2">
      <c r="A706" s="152">
        <v>931</v>
      </c>
      <c r="B706" s="145" t="s">
        <v>409</v>
      </c>
      <c r="C706" s="151" t="s">
        <v>458</v>
      </c>
    </row>
    <row r="707" spans="1:3" x14ac:dyDescent="0.2">
      <c r="A707" s="152">
        <v>932</v>
      </c>
      <c r="B707" s="145" t="s">
        <v>415</v>
      </c>
      <c r="C707" s="151" t="s">
        <v>457</v>
      </c>
    </row>
    <row r="708" spans="1:3" x14ac:dyDescent="0.2">
      <c r="A708" s="152">
        <v>933</v>
      </c>
      <c r="B708" s="145" t="s">
        <v>407</v>
      </c>
      <c r="C708" s="151" t="s">
        <v>457</v>
      </c>
    </row>
    <row r="709" spans="1:3" x14ac:dyDescent="0.2">
      <c r="A709" s="152">
        <v>934</v>
      </c>
      <c r="B709" s="145" t="s">
        <v>408</v>
      </c>
      <c r="C709" s="151" t="s">
        <v>458</v>
      </c>
    </row>
    <row r="710" spans="1:3" x14ac:dyDescent="0.2">
      <c r="A710" s="152">
        <v>935</v>
      </c>
      <c r="B710" s="145" t="s">
        <v>416</v>
      </c>
      <c r="C710" s="151" t="s">
        <v>457</v>
      </c>
    </row>
    <row r="711" spans="1:3" x14ac:dyDescent="0.2">
      <c r="A711" s="152">
        <v>936</v>
      </c>
      <c r="B711" s="145" t="s">
        <v>416</v>
      </c>
      <c r="C711" s="151" t="s">
        <v>457</v>
      </c>
    </row>
    <row r="712" spans="1:3" x14ac:dyDescent="0.2">
      <c r="A712" s="152">
        <v>937</v>
      </c>
      <c r="B712" s="145" t="s">
        <v>416</v>
      </c>
      <c r="C712" s="151" t="s">
        <v>457</v>
      </c>
    </row>
    <row r="713" spans="1:3" x14ac:dyDescent="0.2">
      <c r="A713" s="152">
        <v>938</v>
      </c>
      <c r="B713" s="145" t="s">
        <v>416</v>
      </c>
      <c r="C713" s="151" t="s">
        <v>457</v>
      </c>
    </row>
    <row r="714" spans="1:3" x14ac:dyDescent="0.2">
      <c r="A714" s="152">
        <v>939</v>
      </c>
      <c r="B714" s="145" t="s">
        <v>416</v>
      </c>
      <c r="C714" s="151" t="s">
        <v>457</v>
      </c>
    </row>
    <row r="715" spans="1:3" x14ac:dyDescent="0.2">
      <c r="A715" s="152">
        <v>940</v>
      </c>
      <c r="B715" s="145" t="s">
        <v>417</v>
      </c>
      <c r="C715" s="151" t="s">
        <v>454</v>
      </c>
    </row>
    <row r="716" spans="1:3" x14ac:dyDescent="0.2">
      <c r="A716" s="152">
        <v>941</v>
      </c>
      <c r="B716" s="145" t="s">
        <v>418</v>
      </c>
      <c r="C716" s="151" t="s">
        <v>454</v>
      </c>
    </row>
    <row r="717" spans="1:3" x14ac:dyDescent="0.2">
      <c r="A717" s="152">
        <v>942</v>
      </c>
      <c r="B717" s="145" t="s">
        <v>271</v>
      </c>
      <c r="C717" s="151" t="s">
        <v>457</v>
      </c>
    </row>
    <row r="718" spans="1:3" x14ac:dyDescent="0.2">
      <c r="A718" s="152">
        <v>943</v>
      </c>
      <c r="B718" s="145" t="s">
        <v>262</v>
      </c>
      <c r="C718" s="151" t="s">
        <v>457</v>
      </c>
    </row>
    <row r="719" spans="1:3" x14ac:dyDescent="0.2">
      <c r="A719" s="152">
        <v>944</v>
      </c>
      <c r="B719" s="145" t="s">
        <v>262</v>
      </c>
      <c r="C719" s="151" t="s">
        <v>457</v>
      </c>
    </row>
    <row r="720" spans="1:3" x14ac:dyDescent="0.2">
      <c r="A720" s="152">
        <v>945</v>
      </c>
      <c r="B720" s="145" t="s">
        <v>262</v>
      </c>
      <c r="C720" s="151" t="s">
        <v>457</v>
      </c>
    </row>
    <row r="721" spans="1:3" x14ac:dyDescent="0.2">
      <c r="A721" s="152">
        <v>946</v>
      </c>
      <c r="B721" s="145" t="s">
        <v>262</v>
      </c>
      <c r="C721" s="151" t="s">
        <v>457</v>
      </c>
    </row>
    <row r="722" spans="1:3" x14ac:dyDescent="0.2">
      <c r="A722" s="152">
        <v>947</v>
      </c>
      <c r="B722" s="145" t="s">
        <v>419</v>
      </c>
      <c r="C722" s="151" t="s">
        <v>457</v>
      </c>
    </row>
    <row r="723" spans="1:3" x14ac:dyDescent="0.2">
      <c r="A723" s="152">
        <v>948</v>
      </c>
      <c r="B723" s="145" t="s">
        <v>420</v>
      </c>
      <c r="C723" s="151" t="s">
        <v>457</v>
      </c>
    </row>
    <row r="724" spans="1:3" x14ac:dyDescent="0.2">
      <c r="A724" s="152">
        <v>949</v>
      </c>
      <c r="B724" s="145" t="s">
        <v>421</v>
      </c>
      <c r="C724" s="151" t="s">
        <v>457</v>
      </c>
    </row>
    <row r="725" spans="1:3" x14ac:dyDescent="0.2">
      <c r="A725" s="152">
        <v>950</v>
      </c>
      <c r="B725" s="145" t="s">
        <v>422</v>
      </c>
      <c r="C725" s="151" t="s">
        <v>458</v>
      </c>
    </row>
    <row r="726" spans="1:3" x14ac:dyDescent="0.2">
      <c r="A726" s="152">
        <v>951</v>
      </c>
      <c r="B726" s="145" t="s">
        <v>423</v>
      </c>
      <c r="C726" s="151" t="s">
        <v>458</v>
      </c>
    </row>
    <row r="727" spans="1:3" x14ac:dyDescent="0.2">
      <c r="A727" s="152">
        <v>952</v>
      </c>
      <c r="B727" s="145" t="s">
        <v>424</v>
      </c>
      <c r="C727" s="151" t="s">
        <v>457</v>
      </c>
    </row>
    <row r="728" spans="1:3" x14ac:dyDescent="0.2">
      <c r="A728" s="152">
        <v>953</v>
      </c>
      <c r="B728" s="145" t="s">
        <v>425</v>
      </c>
      <c r="C728" s="151" t="s">
        <v>457</v>
      </c>
    </row>
    <row r="729" spans="1:3" x14ac:dyDescent="0.2">
      <c r="A729" s="152">
        <v>954</v>
      </c>
      <c r="B729" s="145" t="s">
        <v>426</v>
      </c>
      <c r="C729" s="151" t="s">
        <v>457</v>
      </c>
    </row>
    <row r="730" spans="1:3" x14ac:dyDescent="0.2">
      <c r="A730" s="152">
        <v>955</v>
      </c>
      <c r="B730" s="145" t="s">
        <v>427</v>
      </c>
      <c r="C730" s="151" t="s">
        <v>457</v>
      </c>
    </row>
    <row r="731" spans="1:3" x14ac:dyDescent="0.2">
      <c r="A731" s="152">
        <v>956</v>
      </c>
      <c r="B731" s="145" t="s">
        <v>428</v>
      </c>
      <c r="C731" s="151" t="s">
        <v>457</v>
      </c>
    </row>
    <row r="732" spans="1:3" x14ac:dyDescent="0.2">
      <c r="A732" s="152">
        <v>957</v>
      </c>
      <c r="B732" s="145" t="s">
        <v>429</v>
      </c>
      <c r="C732" s="151" t="s">
        <v>457</v>
      </c>
    </row>
    <row r="733" spans="1:3" x14ac:dyDescent="0.2">
      <c r="A733" s="152">
        <v>958</v>
      </c>
      <c r="B733" s="145" t="s">
        <v>430</v>
      </c>
      <c r="C733" s="151" t="s">
        <v>457</v>
      </c>
    </row>
    <row r="734" spans="1:3" x14ac:dyDescent="0.2">
      <c r="A734" s="152">
        <v>959</v>
      </c>
      <c r="B734" s="145" t="s">
        <v>431</v>
      </c>
      <c r="C734" s="151" t="s">
        <v>457</v>
      </c>
    </row>
    <row r="735" spans="1:3" x14ac:dyDescent="0.2">
      <c r="A735" s="152">
        <v>960</v>
      </c>
      <c r="B735" s="145" t="s">
        <v>432</v>
      </c>
      <c r="C735" s="151" t="s">
        <v>457</v>
      </c>
    </row>
    <row r="736" spans="1:3" x14ac:dyDescent="0.2">
      <c r="A736" s="152">
        <v>961</v>
      </c>
      <c r="B736" s="145" t="s">
        <v>433</v>
      </c>
      <c r="C736" s="151" t="s">
        <v>457</v>
      </c>
    </row>
    <row r="737" spans="1:3" x14ac:dyDescent="0.2">
      <c r="A737" s="152">
        <v>962</v>
      </c>
      <c r="B737" s="145" t="s">
        <v>434</v>
      </c>
      <c r="C737" s="151" t="s">
        <v>457</v>
      </c>
    </row>
    <row r="738" spans="1:3" x14ac:dyDescent="0.2">
      <c r="A738" s="152">
        <v>963</v>
      </c>
      <c r="B738" s="145" t="s">
        <v>435</v>
      </c>
      <c r="C738" s="151" t="s">
        <v>457</v>
      </c>
    </row>
    <row r="739" spans="1:3" x14ac:dyDescent="0.2">
      <c r="A739" s="152">
        <v>964</v>
      </c>
      <c r="B739" s="145" t="s">
        <v>436</v>
      </c>
      <c r="C739" s="151" t="s">
        <v>457</v>
      </c>
    </row>
    <row r="740" spans="1:3" x14ac:dyDescent="0.2">
      <c r="A740" s="152">
        <v>965</v>
      </c>
      <c r="B740" s="145" t="s">
        <v>437</v>
      </c>
      <c r="C740" s="151" t="s">
        <v>457</v>
      </c>
    </row>
    <row r="741" spans="1:3" x14ac:dyDescent="0.2">
      <c r="A741" s="152">
        <v>966</v>
      </c>
      <c r="B741" s="145" t="s">
        <v>282</v>
      </c>
      <c r="C741" s="151" t="s">
        <v>458</v>
      </c>
    </row>
    <row r="742" spans="1:3" x14ac:dyDescent="0.2">
      <c r="A742" s="152">
        <v>967</v>
      </c>
      <c r="B742" s="145" t="s">
        <v>294</v>
      </c>
      <c r="C742" s="151" t="s">
        <v>457</v>
      </c>
    </row>
    <row r="743" spans="1:3" x14ac:dyDescent="0.2">
      <c r="A743" s="152">
        <v>968</v>
      </c>
      <c r="B743" s="145" t="s">
        <v>294</v>
      </c>
      <c r="C743" s="151" t="s">
        <v>457</v>
      </c>
    </row>
    <row r="744" spans="1:3" x14ac:dyDescent="0.2">
      <c r="A744" s="152">
        <v>969</v>
      </c>
      <c r="B744" s="145" t="s">
        <v>437</v>
      </c>
      <c r="C744" s="151" t="s">
        <v>457</v>
      </c>
    </row>
    <row r="745" spans="1:3" x14ac:dyDescent="0.2">
      <c r="A745" s="152">
        <v>970</v>
      </c>
      <c r="B745" s="145" t="s">
        <v>250</v>
      </c>
      <c r="C745" s="151" t="s">
        <v>457</v>
      </c>
    </row>
    <row r="746" spans="1:3" x14ac:dyDescent="0.2">
      <c r="A746" s="152">
        <v>971</v>
      </c>
      <c r="B746" s="145" t="s">
        <v>438</v>
      </c>
      <c r="C746" s="151" t="s">
        <v>457</v>
      </c>
    </row>
    <row r="747" spans="1:3" x14ac:dyDescent="0.2">
      <c r="A747" s="152">
        <v>972</v>
      </c>
      <c r="B747" s="145" t="s">
        <v>439</v>
      </c>
      <c r="C747" s="151" t="s">
        <v>457</v>
      </c>
    </row>
    <row r="748" spans="1:3" x14ac:dyDescent="0.2">
      <c r="A748" s="152">
        <v>973</v>
      </c>
      <c r="B748" s="145" t="s">
        <v>292</v>
      </c>
      <c r="C748" s="151" t="s">
        <v>457</v>
      </c>
    </row>
    <row r="749" spans="1:3" x14ac:dyDescent="0.2">
      <c r="A749" s="152">
        <v>974</v>
      </c>
      <c r="B749" s="145" t="s">
        <v>318</v>
      </c>
      <c r="C749" s="151" t="s">
        <v>457</v>
      </c>
    </row>
    <row r="750" spans="1:3" x14ac:dyDescent="0.2">
      <c r="A750" s="152">
        <v>975</v>
      </c>
      <c r="B750" s="145" t="s">
        <v>440</v>
      </c>
      <c r="C750" s="151" t="s">
        <v>457</v>
      </c>
    </row>
    <row r="751" spans="1:3" x14ac:dyDescent="0.2">
      <c r="A751" s="152">
        <v>976</v>
      </c>
      <c r="B751" s="145" t="s">
        <v>441</v>
      </c>
      <c r="C751" s="151" t="s">
        <v>457</v>
      </c>
    </row>
    <row r="752" spans="1:3" x14ac:dyDescent="0.2">
      <c r="A752" s="152">
        <v>978</v>
      </c>
      <c r="B752" s="145" t="s">
        <v>276</v>
      </c>
      <c r="C752" s="151" t="s">
        <v>458</v>
      </c>
    </row>
    <row r="753" spans="1:3" x14ac:dyDescent="0.2">
      <c r="A753" s="152">
        <v>979</v>
      </c>
      <c r="B753" s="145" t="s">
        <v>315</v>
      </c>
      <c r="C753" s="151" t="s">
        <v>458</v>
      </c>
    </row>
    <row r="754" spans="1:3" x14ac:dyDescent="0.2">
      <c r="A754" s="152">
        <v>980</v>
      </c>
      <c r="B754" s="145" t="s">
        <v>442</v>
      </c>
      <c r="C754" s="151" t="s">
        <v>457</v>
      </c>
    </row>
    <row r="755" spans="1:3" x14ac:dyDescent="0.2">
      <c r="A755" s="152">
        <v>981</v>
      </c>
      <c r="B755" s="145" t="s">
        <v>443</v>
      </c>
      <c r="C755" s="151" t="s">
        <v>458</v>
      </c>
    </row>
    <row r="756" spans="1:3" x14ac:dyDescent="0.2">
      <c r="A756" s="152">
        <v>982</v>
      </c>
      <c r="B756" s="145" t="s">
        <v>444</v>
      </c>
      <c r="C756" s="151" t="s">
        <v>457</v>
      </c>
    </row>
    <row r="757" spans="1:3" x14ac:dyDescent="0.2">
      <c r="A757" s="152">
        <v>983</v>
      </c>
      <c r="B757" s="145" t="s">
        <v>445</v>
      </c>
      <c r="C757" s="151" t="s">
        <v>457</v>
      </c>
    </row>
    <row r="758" spans="1:3" x14ac:dyDescent="0.2">
      <c r="A758" s="152">
        <v>984</v>
      </c>
      <c r="B758" s="145" t="s">
        <v>446</v>
      </c>
      <c r="C758" s="151" t="s">
        <v>457</v>
      </c>
    </row>
    <row r="759" spans="1:3" x14ac:dyDescent="0.2">
      <c r="A759" s="152">
        <v>985</v>
      </c>
      <c r="B759" s="145" t="s">
        <v>447</v>
      </c>
      <c r="C759" s="151" t="s">
        <v>457</v>
      </c>
    </row>
    <row r="760" spans="1:3" x14ac:dyDescent="0.2">
      <c r="A760" s="152">
        <v>989</v>
      </c>
      <c r="B760" s="145" t="s">
        <v>331</v>
      </c>
      <c r="C760" s="151" t="s">
        <v>457</v>
      </c>
    </row>
    <row r="761" spans="1:3" x14ac:dyDescent="0.2">
      <c r="A761" s="152">
        <v>990</v>
      </c>
      <c r="B761" s="145" t="s">
        <v>332</v>
      </c>
      <c r="C761" s="151" t="s">
        <v>458</v>
      </c>
    </row>
    <row r="762" spans="1:3" x14ac:dyDescent="0.2">
      <c r="A762" s="152">
        <v>991</v>
      </c>
      <c r="B762" s="145" t="s">
        <v>282</v>
      </c>
      <c r="C762" s="151" t="s">
        <v>458</v>
      </c>
    </row>
    <row r="763" spans="1:3" x14ac:dyDescent="0.2">
      <c r="A763" s="152">
        <v>996</v>
      </c>
      <c r="B763" s="145" t="s">
        <v>361</v>
      </c>
      <c r="C763" s="151" t="s">
        <v>457</v>
      </c>
    </row>
    <row r="764" spans="1:3" x14ac:dyDescent="0.2">
      <c r="A764" s="152">
        <v>997</v>
      </c>
      <c r="B764" s="145" t="s">
        <v>448</v>
      </c>
      <c r="C764" s="151"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2.75" x14ac:dyDescent="0.2"/>
  <cols>
    <col min="1" max="1" width="32.140625" bestFit="1" customWidth="1"/>
    <col min="2" max="2" width="37.7109375" bestFit="1" customWidth="1"/>
    <col min="3" max="3" width="53.28515625" customWidth="1"/>
  </cols>
  <sheetData>
    <row r="1" spans="1:3" x14ac:dyDescent="0.2">
      <c r="A1" s="150" t="s">
        <v>27</v>
      </c>
    </row>
    <row r="2" spans="1:3" ht="36.75" customHeight="1" x14ac:dyDescent="0.2">
      <c r="A2" s="295" t="str">
        <f>Overview!B4&amp; " - Effective from "&amp;Overview!C4&amp;" - "&amp;Overview!E4&amp;" Residual Charging Bandings"</f>
        <v>Western Power Distribution (South West) plc - Effective from 2023/24 - Final Residual Charging Bandings</v>
      </c>
      <c r="B2" s="296"/>
      <c r="C2" s="296"/>
    </row>
    <row r="3" spans="1:3" x14ac:dyDescent="0.2">
      <c r="A3" s="166"/>
      <c r="B3" s="166"/>
      <c r="C3" s="166"/>
    </row>
    <row r="4" spans="1:3" x14ac:dyDescent="0.2">
      <c r="A4" s="167" t="s">
        <v>689</v>
      </c>
      <c r="B4" s="167" t="s">
        <v>690</v>
      </c>
      <c r="C4" s="167" t="s">
        <v>691</v>
      </c>
    </row>
    <row r="5" spans="1:3" ht="14.25" x14ac:dyDescent="0.2">
      <c r="A5" s="168" t="s">
        <v>525</v>
      </c>
      <c r="B5" s="169" t="s">
        <v>765</v>
      </c>
      <c r="C5" s="338" t="s">
        <v>780</v>
      </c>
    </row>
    <row r="6" spans="1:3" ht="14.25" x14ac:dyDescent="0.2">
      <c r="A6" s="168" t="s">
        <v>526</v>
      </c>
      <c r="B6" s="169" t="s">
        <v>766</v>
      </c>
      <c r="C6" s="339"/>
    </row>
    <row r="7" spans="1:3" ht="14.25" x14ac:dyDescent="0.2">
      <c r="A7" s="168" t="s">
        <v>527</v>
      </c>
      <c r="B7" s="169" t="s">
        <v>767</v>
      </c>
      <c r="C7" s="339"/>
    </row>
    <row r="8" spans="1:3" ht="14.25" x14ac:dyDescent="0.2">
      <c r="A8" s="168" t="s">
        <v>528</v>
      </c>
      <c r="B8" s="169" t="s">
        <v>768</v>
      </c>
      <c r="C8" s="340"/>
    </row>
    <row r="9" spans="1:3" ht="14.25" x14ac:dyDescent="0.2">
      <c r="A9" s="168" t="s">
        <v>530</v>
      </c>
      <c r="B9" s="169" t="s">
        <v>769</v>
      </c>
      <c r="C9" s="341" t="s">
        <v>697</v>
      </c>
    </row>
    <row r="10" spans="1:3" ht="14.25" x14ac:dyDescent="0.2">
      <c r="A10" s="168" t="s">
        <v>531</v>
      </c>
      <c r="B10" s="169" t="s">
        <v>770</v>
      </c>
      <c r="C10" s="336"/>
    </row>
    <row r="11" spans="1:3" ht="14.25" x14ac:dyDescent="0.2">
      <c r="A11" s="168" t="s">
        <v>532</v>
      </c>
      <c r="B11" s="169" t="s">
        <v>771</v>
      </c>
      <c r="C11" s="336"/>
    </row>
    <row r="12" spans="1:3" ht="14.25" x14ac:dyDescent="0.2">
      <c r="A12" s="168" t="s">
        <v>533</v>
      </c>
      <c r="B12" s="169" t="s">
        <v>772</v>
      </c>
      <c r="C12" s="337"/>
    </row>
    <row r="13" spans="1:3" ht="14.25" x14ac:dyDescent="0.2">
      <c r="A13" s="168" t="s">
        <v>535</v>
      </c>
      <c r="B13" s="169" t="s">
        <v>769</v>
      </c>
      <c r="C13" s="335" t="s">
        <v>697</v>
      </c>
    </row>
    <row r="14" spans="1:3" ht="14.25" x14ac:dyDescent="0.2">
      <c r="A14" s="168" t="s">
        <v>536</v>
      </c>
      <c r="B14" s="169" t="s">
        <v>770</v>
      </c>
      <c r="C14" s="336"/>
    </row>
    <row r="15" spans="1:3" ht="14.25" x14ac:dyDescent="0.2">
      <c r="A15" s="168" t="s">
        <v>537</v>
      </c>
      <c r="B15" s="169" t="s">
        <v>771</v>
      </c>
      <c r="C15" s="336"/>
    </row>
    <row r="16" spans="1:3" ht="14.25" x14ac:dyDescent="0.2">
      <c r="A16" s="168" t="s">
        <v>538</v>
      </c>
      <c r="B16" s="169" t="s">
        <v>772</v>
      </c>
      <c r="C16" s="337"/>
    </row>
    <row r="17" spans="1:3" ht="14.25" x14ac:dyDescent="0.2">
      <c r="A17" s="168" t="s">
        <v>540</v>
      </c>
      <c r="B17" s="169" t="s">
        <v>773</v>
      </c>
      <c r="C17" s="335" t="s">
        <v>697</v>
      </c>
    </row>
    <row r="18" spans="1:3" ht="14.25" x14ac:dyDescent="0.2">
      <c r="A18" s="168" t="s">
        <v>541</v>
      </c>
      <c r="B18" s="169" t="s">
        <v>774</v>
      </c>
      <c r="C18" s="336"/>
    </row>
    <row r="19" spans="1:3" ht="14.25" x14ac:dyDescent="0.2">
      <c r="A19" s="168" t="s">
        <v>542</v>
      </c>
      <c r="B19" s="169" t="s">
        <v>775</v>
      </c>
      <c r="C19" s="336"/>
    </row>
    <row r="20" spans="1:3" ht="14.25" x14ac:dyDescent="0.2">
      <c r="A20" s="168" t="s">
        <v>543</v>
      </c>
      <c r="B20" s="169" t="s">
        <v>776</v>
      </c>
      <c r="C20" s="337"/>
    </row>
    <row r="21" spans="1:3" ht="14.25" x14ac:dyDescent="0.2">
      <c r="A21" s="168" t="s">
        <v>693</v>
      </c>
      <c r="B21" s="169" t="s">
        <v>692</v>
      </c>
      <c r="C21" s="335" t="s">
        <v>697</v>
      </c>
    </row>
    <row r="22" spans="1:3" ht="14.25" x14ac:dyDescent="0.2">
      <c r="A22" s="168" t="s">
        <v>694</v>
      </c>
      <c r="B22" s="169" t="s">
        <v>777</v>
      </c>
      <c r="C22" s="336"/>
    </row>
    <row r="23" spans="1:3" ht="14.25" x14ac:dyDescent="0.2">
      <c r="A23" s="168" t="s">
        <v>695</v>
      </c>
      <c r="B23" s="169" t="s">
        <v>778</v>
      </c>
      <c r="C23" s="336"/>
    </row>
    <row r="24" spans="1:3" ht="14.25" x14ac:dyDescent="0.2">
      <c r="A24" s="168" t="s">
        <v>696</v>
      </c>
      <c r="B24" s="169" t="s">
        <v>779</v>
      </c>
      <c r="C24" s="337"/>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H1" zoomScaleNormal="100" workbookViewId="0">
      <selection activeCell="L10" sqref="L10"/>
    </sheetView>
  </sheetViews>
  <sheetFormatPr defaultRowHeight="12.75" x14ac:dyDescent="0.2"/>
  <cols>
    <col min="1" max="1" width="2.42578125" style="91" customWidth="1"/>
    <col min="2" max="2" width="33.7109375" style="91" customWidth="1"/>
    <col min="3" max="4" width="14.140625" style="91" customWidth="1"/>
    <col min="5" max="9" width="12.140625" style="91" customWidth="1"/>
    <col min="10" max="10" width="5.5703125" style="91" customWidth="1"/>
    <col min="11" max="11" width="5.28515625" style="91" customWidth="1"/>
    <col min="12" max="12" width="35.28515625" style="91" customWidth="1"/>
    <col min="13" max="20" width="11.7109375" style="91" customWidth="1"/>
    <col min="21" max="27" width="9.140625" style="91"/>
    <col min="28" max="28" width="25" style="91" bestFit="1" customWidth="1"/>
    <col min="29" max="29" width="14.5703125" style="91" bestFit="1" customWidth="1"/>
    <col min="30" max="16384" width="9.140625" style="91"/>
  </cols>
  <sheetData>
    <row r="1" spans="1:154" x14ac:dyDescent="0.2">
      <c r="B1" s="78" t="s">
        <v>27</v>
      </c>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row>
    <row r="2" spans="1:154" s="93" customFormat="1" ht="21.75" customHeight="1" x14ac:dyDescent="0.2">
      <c r="B2" s="342" t="str">
        <f>Overview!B4&amp; " - Effective from "&amp;TEXT(Overview!D4,"D MMMM YYYY")&amp;" - "&amp;Overview!E4</f>
        <v>Western Power Distribution (South West) plc - Effective from 1 April 2023 - Final</v>
      </c>
      <c r="C2" s="343"/>
      <c r="D2" s="343"/>
      <c r="E2" s="343"/>
      <c r="F2" s="343"/>
      <c r="G2" s="343"/>
      <c r="H2" s="343"/>
      <c r="I2" s="343"/>
      <c r="J2" s="343"/>
      <c r="K2" s="343"/>
      <c r="L2" s="343"/>
      <c r="M2" s="343"/>
      <c r="N2" s="343"/>
      <c r="O2" s="343"/>
      <c r="P2" s="343"/>
      <c r="Q2" s="343"/>
      <c r="R2" s="343"/>
      <c r="S2" s="343"/>
      <c r="T2" s="344"/>
      <c r="U2" s="92"/>
      <c r="V2" s="92"/>
      <c r="W2" s="92"/>
      <c r="X2" s="92"/>
      <c r="Y2" s="92"/>
      <c r="Z2" s="92"/>
      <c r="AA2" s="92"/>
      <c r="AB2" s="24"/>
      <c r="AC2" s="48" t="s">
        <v>206</v>
      </c>
      <c r="AD2" s="48" t="s">
        <v>208</v>
      </c>
      <c r="AE2" s="48" t="s">
        <v>207</v>
      </c>
      <c r="AF2" s="126" t="s">
        <v>33</v>
      </c>
      <c r="AG2" s="126" t="s">
        <v>34</v>
      </c>
      <c r="AH2" s="24" t="s">
        <v>174</v>
      </c>
      <c r="AI2" s="126" t="s">
        <v>61</v>
      </c>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row>
    <row r="3" spans="1:154" s="95" customFormat="1" ht="9" customHeight="1" x14ac:dyDescent="0.2">
      <c r="A3" s="94"/>
      <c r="B3" s="94"/>
      <c r="C3" s="94"/>
      <c r="D3" s="94"/>
      <c r="E3" s="94"/>
      <c r="F3" s="94"/>
      <c r="G3" s="94"/>
      <c r="H3" s="94"/>
      <c r="I3" s="94"/>
      <c r="J3" s="94"/>
      <c r="K3" s="94"/>
      <c r="L3" s="92"/>
      <c r="M3" s="92"/>
      <c r="N3" s="92"/>
      <c r="O3" s="92"/>
      <c r="P3" s="92"/>
      <c r="Q3" s="92"/>
      <c r="R3" s="92"/>
      <c r="S3" s="92"/>
      <c r="T3" s="92"/>
      <c r="U3" s="92"/>
      <c r="V3" s="92"/>
      <c r="W3" s="92"/>
      <c r="X3" s="92"/>
      <c r="Y3" s="92"/>
      <c r="Z3" s="92"/>
      <c r="AA3" s="92"/>
      <c r="AB3" s="15" t="s">
        <v>188</v>
      </c>
      <c r="AC3" s="128" t="s">
        <v>212</v>
      </c>
      <c r="AD3" s="129" t="s">
        <v>214</v>
      </c>
      <c r="AE3" s="130" t="s">
        <v>207</v>
      </c>
      <c r="AF3" s="136" t="s">
        <v>216</v>
      </c>
      <c r="AG3" s="131" t="s">
        <v>219</v>
      </c>
      <c r="AH3" s="131" t="s">
        <v>219</v>
      </c>
      <c r="AI3" s="132" t="s">
        <v>219</v>
      </c>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row>
    <row r="4" spans="1:154" ht="26.25" customHeight="1" x14ac:dyDescent="0.2">
      <c r="B4" s="348" t="s">
        <v>210</v>
      </c>
      <c r="C4" s="349"/>
      <c r="D4" s="349"/>
      <c r="E4" s="349"/>
      <c r="F4" s="349"/>
      <c r="G4" s="349"/>
      <c r="H4" s="349"/>
      <c r="I4" s="350"/>
      <c r="L4" s="348" t="s">
        <v>211</v>
      </c>
      <c r="M4" s="349"/>
      <c r="N4" s="349"/>
      <c r="O4" s="349"/>
      <c r="P4" s="349"/>
      <c r="Q4" s="349"/>
      <c r="R4" s="349"/>
      <c r="S4" s="349"/>
      <c r="T4" s="350"/>
      <c r="AB4" s="15" t="s">
        <v>189</v>
      </c>
      <c r="AC4" s="128" t="s">
        <v>212</v>
      </c>
      <c r="AD4" s="129" t="s">
        <v>214</v>
      </c>
      <c r="AE4" s="130" t="s">
        <v>207</v>
      </c>
      <c r="AF4" s="131" t="s">
        <v>219</v>
      </c>
      <c r="AG4" s="131" t="s">
        <v>219</v>
      </c>
      <c r="AH4" s="131" t="s">
        <v>219</v>
      </c>
      <c r="AI4" s="132" t="s">
        <v>219</v>
      </c>
    </row>
    <row r="5" spans="1:154" ht="18" customHeight="1" x14ac:dyDescent="0.2">
      <c r="B5" s="352" t="s">
        <v>144</v>
      </c>
      <c r="C5" s="352"/>
      <c r="D5" s="352"/>
      <c r="E5" s="352"/>
      <c r="F5" s="352"/>
      <c r="G5" s="352"/>
      <c r="H5" s="352"/>
      <c r="I5" s="352"/>
      <c r="L5" s="352" t="s">
        <v>146</v>
      </c>
      <c r="M5" s="352"/>
      <c r="N5" s="352"/>
      <c r="O5" s="352"/>
      <c r="P5" s="352"/>
      <c r="Q5" s="352"/>
      <c r="R5" s="352"/>
      <c r="S5" s="352"/>
      <c r="T5" s="352"/>
      <c r="AB5" s="15" t="s">
        <v>190</v>
      </c>
      <c r="AC5" s="128" t="s">
        <v>212</v>
      </c>
      <c r="AD5" s="129" t="s">
        <v>214</v>
      </c>
      <c r="AE5" s="130" t="s">
        <v>207</v>
      </c>
      <c r="AF5" s="136" t="s">
        <v>216</v>
      </c>
      <c r="AG5" s="131" t="s">
        <v>219</v>
      </c>
      <c r="AH5" s="131" t="s">
        <v>219</v>
      </c>
      <c r="AI5" s="132" t="s">
        <v>219</v>
      </c>
    </row>
    <row r="6" spans="1:154" s="96" customFormat="1" ht="27.75" customHeight="1" x14ac:dyDescent="0.2">
      <c r="B6" s="351" t="s">
        <v>150</v>
      </c>
      <c r="C6" s="351"/>
      <c r="D6" s="351"/>
      <c r="E6" s="351"/>
      <c r="F6" s="351"/>
      <c r="G6" s="351"/>
      <c r="H6" s="351"/>
      <c r="I6" s="351"/>
      <c r="L6" s="351" t="s">
        <v>151</v>
      </c>
      <c r="M6" s="351"/>
      <c r="N6" s="351"/>
      <c r="O6" s="351"/>
      <c r="P6" s="351"/>
      <c r="Q6" s="351"/>
      <c r="R6" s="351"/>
      <c r="S6" s="351"/>
      <c r="T6" s="351"/>
      <c r="AB6" s="15" t="s">
        <v>191</v>
      </c>
      <c r="AC6" s="128" t="s">
        <v>212</v>
      </c>
      <c r="AD6" s="129" t="s">
        <v>214</v>
      </c>
      <c r="AE6" s="130" t="s">
        <v>207</v>
      </c>
      <c r="AF6" s="131" t="s">
        <v>219</v>
      </c>
      <c r="AG6" s="131" t="s">
        <v>219</v>
      </c>
      <c r="AH6" s="131" t="s">
        <v>219</v>
      </c>
      <c r="AI6" s="132" t="s">
        <v>219</v>
      </c>
    </row>
    <row r="7" spans="1:154" ht="18" customHeight="1" x14ac:dyDescent="0.2">
      <c r="B7" s="352" t="s">
        <v>145</v>
      </c>
      <c r="C7" s="352"/>
      <c r="D7" s="352"/>
      <c r="E7" s="352"/>
      <c r="F7" s="352"/>
      <c r="G7" s="352"/>
      <c r="H7" s="352"/>
      <c r="I7" s="352"/>
      <c r="L7" s="352" t="s">
        <v>147</v>
      </c>
      <c r="M7" s="352"/>
      <c r="N7" s="352"/>
      <c r="O7" s="352"/>
      <c r="P7" s="352"/>
      <c r="Q7" s="352"/>
      <c r="R7" s="352"/>
      <c r="S7" s="352"/>
      <c r="T7" s="352"/>
      <c r="AB7" s="15" t="s">
        <v>192</v>
      </c>
      <c r="AC7" s="128" t="s">
        <v>212</v>
      </c>
      <c r="AD7" s="129" t="s">
        <v>214</v>
      </c>
      <c r="AE7" s="130" t="s">
        <v>207</v>
      </c>
      <c r="AF7" s="136" t="s">
        <v>216</v>
      </c>
      <c r="AG7" s="136" t="s">
        <v>217</v>
      </c>
      <c r="AH7" s="137" t="s">
        <v>218</v>
      </c>
      <c r="AI7" s="138" t="s">
        <v>61</v>
      </c>
    </row>
    <row r="8" spans="1:154" ht="8.25" customHeight="1" x14ac:dyDescent="0.2">
      <c r="AB8" s="15" t="s">
        <v>193</v>
      </c>
      <c r="AC8" s="128" t="s">
        <v>212</v>
      </c>
      <c r="AD8" s="129" t="s">
        <v>214</v>
      </c>
      <c r="AE8" s="130" t="s">
        <v>207</v>
      </c>
      <c r="AF8" s="136" t="s">
        <v>216</v>
      </c>
      <c r="AG8" s="136" t="s">
        <v>217</v>
      </c>
      <c r="AH8" s="137" t="s">
        <v>218</v>
      </c>
      <c r="AI8" s="133" t="s">
        <v>61</v>
      </c>
    </row>
    <row r="9" spans="1:154" ht="72" customHeight="1" x14ac:dyDescent="0.2">
      <c r="B9" s="97" t="s">
        <v>148</v>
      </c>
      <c r="C9" s="98" t="str">
        <f>IFERROR(VLOOKUP($B$10,$AB$2:$AI$18,2,FALSE),AC2)</f>
        <v>Red unit charge
p/kWh</v>
      </c>
      <c r="D9" s="98" t="str">
        <f>IFERROR(VLOOKUP($B$10,$AB$2:$AI$18,3,FALSE),AD2)</f>
        <v>Amber unit charge
p/kWh</v>
      </c>
      <c r="E9" s="98" t="str">
        <f>IFERROR(VLOOKUP($B$10,$AB$2:$AI$18,4,FALSE),AE2)</f>
        <v>Green unit charge
p/kWh</v>
      </c>
      <c r="F9" s="98" t="str">
        <f>IFERROR(VLOOKUP($B$10,$AB$2:$AI$18,5,FALSE),AF2)</f>
        <v>Fixed charge 
p/MPAN/day</v>
      </c>
      <c r="G9" s="98" t="str">
        <f>IFERROR(VLOOKUP($B$10,$AB$2:$AI$18,6,FALSE),AG2)</f>
        <v>Capacity charge 
p/kVA/day</v>
      </c>
      <c r="H9" s="98" t="str">
        <f>IFERROR(VLOOKUP($B$10,$AB$2:$AI$18,7,FALSE),AH2)</f>
        <v>Exceeded Capacity charge 
p/kVA/day</v>
      </c>
      <c r="I9" s="98" t="str">
        <f>IFERROR(VLOOKUP($B$10,$AB$2:$AI$18,8,FALSE),AI2)</f>
        <v>Reactive power charge
p/kVArh</v>
      </c>
      <c r="L9" s="97" t="s">
        <v>149</v>
      </c>
      <c r="M9" s="116" t="str">
        <f>'Annex 2 EHV charges'!I10</f>
        <v>Import
Super Red
unit charge
(p/kWh)</v>
      </c>
      <c r="N9" s="116" t="str">
        <f>'Annex 2 EHV charges'!J10</f>
        <v>Import
fixed charge
(p/day)</v>
      </c>
      <c r="O9" s="116" t="str">
        <f>'Annex 2 EHV charges'!K10</f>
        <v>Import
capacity charge
(p/kVA/day)</v>
      </c>
      <c r="P9" s="116" t="str">
        <f>'Annex 2 EHV charges'!L10</f>
        <v>Import
exceeded capacity charge
(p/kVA/day)</v>
      </c>
      <c r="Q9" s="117" t="str">
        <f>'Annex 2 EHV charges'!M10</f>
        <v>Export
Super Red
unit charge
(p/kWh)</v>
      </c>
      <c r="R9" s="117" t="str">
        <f>'Annex 2 EHV charges'!N10</f>
        <v>Export
fixed charge
(p/day)</v>
      </c>
      <c r="S9" s="117" t="str">
        <f>'Annex 2 EHV charges'!O10</f>
        <v>Export
capacity charge
(p/kVA/day)</v>
      </c>
      <c r="T9" s="117" t="str">
        <f>'Annex 2 EHV charges'!P10</f>
        <v>Export
exceeded capacity charge
(p/kVA/day)</v>
      </c>
      <c r="AB9" s="15" t="s">
        <v>194</v>
      </c>
      <c r="AC9" s="128" t="s">
        <v>212</v>
      </c>
      <c r="AD9" s="129" t="s">
        <v>214</v>
      </c>
      <c r="AE9" s="130" t="s">
        <v>207</v>
      </c>
      <c r="AF9" s="136" t="s">
        <v>216</v>
      </c>
      <c r="AG9" s="136" t="s">
        <v>217</v>
      </c>
      <c r="AH9" s="137" t="s">
        <v>218</v>
      </c>
      <c r="AI9" s="133" t="s">
        <v>61</v>
      </c>
    </row>
    <row r="10" spans="1:154" ht="30" customHeight="1" x14ac:dyDescent="0.2">
      <c r="B10" s="85" t="s">
        <v>192</v>
      </c>
      <c r="C10" s="112" t="str">
        <f>IFERROR(VLOOKUP($B$10,'Annex 1 LV, HV and UMS charges'!$A:$K,4,FALSE),"")</f>
        <v/>
      </c>
      <c r="D10" s="113" t="str">
        <f>IFERROR(VLOOKUP($B$10,'Annex 1 LV, HV and UMS charges'!$A:$K,5,FALSE),"")</f>
        <v/>
      </c>
      <c r="E10" s="113" t="str">
        <f>IFERROR(VLOOKUP($B$10,'Annex 1 LV, HV and UMS charges'!$A:$K,6,FALSE),"")</f>
        <v/>
      </c>
      <c r="F10" s="87" t="str">
        <f>IFERROR(VLOOKUP($B$10,'Annex 1 LV, HV and UMS charges'!$A:$K,7,FALSE),"")</f>
        <v/>
      </c>
      <c r="G10" s="87" t="str">
        <f>IFERROR(VLOOKUP($B$10,'Annex 1 LV, HV and UMS charges'!$A:$K,8,FALSE),"")</f>
        <v/>
      </c>
      <c r="H10" s="87" t="str">
        <f>IFERROR(VLOOKUP($B$10,'Annex 1 LV, HV and UMS charges'!$A:$K,9,FALSE),"")</f>
        <v/>
      </c>
      <c r="I10" s="87" t="str">
        <f>IFERROR(VLOOKUP($B$10,'Annex 1 LV, HV and UMS charges'!$A:$K,10,FALSE),"")</f>
        <v/>
      </c>
      <c r="L10" s="85"/>
      <c r="M10" s="87" t="str">
        <f>IFERROR(VLOOKUP($L$10,'Annex 2 EHV charges'!$G:$P,COLUMN(M10)-10,FALSE),"")</f>
        <v/>
      </c>
      <c r="N10" s="87" t="str">
        <f>IFERROR(VLOOKUP($L$10,'Annex 2 EHV charges'!$G:$P,COLUMN(N10)-10,FALSE),"")</f>
        <v/>
      </c>
      <c r="O10" s="87" t="str">
        <f>IFERROR(VLOOKUP($L$10,'Annex 2 EHV charges'!$G:$P,COLUMN(O10)-10,FALSE),"")</f>
        <v/>
      </c>
      <c r="P10" s="87" t="str">
        <f>IFERROR(VLOOKUP($L$10,'Annex 2 EHV charges'!$G:$P,COLUMN(P10)-10,FALSE),"")</f>
        <v/>
      </c>
      <c r="Q10" s="100" t="str">
        <f>IFERROR(VLOOKUP($L$10,'Annex 2 EHV charges'!$G:$P,COLUMN(Q10)-10,FALSE),"")</f>
        <v/>
      </c>
      <c r="R10" s="100" t="str">
        <f>IFERROR(VLOOKUP($L$10,'Annex 2 EHV charges'!$G:$P,COLUMN(R10)-10,FALSE),"")</f>
        <v/>
      </c>
      <c r="S10" s="100" t="str">
        <f>IFERROR(VLOOKUP($L$10,'Annex 2 EHV charges'!$G:$P,COLUMN(S10)-10,FALSE),"")</f>
        <v/>
      </c>
      <c r="T10" s="100" t="str">
        <f>IFERROR(VLOOKUP($L$10,'Annex 2 EHV charges'!$G:$P,COLUMN(T10)-10,FALSE),"")</f>
        <v/>
      </c>
      <c r="AB10" s="15" t="s">
        <v>195</v>
      </c>
      <c r="AC10" s="134" t="s">
        <v>213</v>
      </c>
      <c r="AD10" s="135" t="s">
        <v>215</v>
      </c>
      <c r="AE10" s="130" t="s">
        <v>207</v>
      </c>
      <c r="AF10" s="131" t="s">
        <v>219</v>
      </c>
      <c r="AG10" s="131" t="s">
        <v>219</v>
      </c>
      <c r="AH10" s="131" t="s">
        <v>219</v>
      </c>
      <c r="AI10" s="131" t="s">
        <v>219</v>
      </c>
    </row>
    <row r="11" spans="1:154" ht="7.5" customHeight="1" x14ac:dyDescent="0.2">
      <c r="AB11" s="15" t="s">
        <v>196</v>
      </c>
      <c r="AC11" s="128" t="s">
        <v>212</v>
      </c>
      <c r="AD11" s="129" t="s">
        <v>214</v>
      </c>
      <c r="AE11" s="130" t="s">
        <v>207</v>
      </c>
      <c r="AF11" s="136" t="s">
        <v>216</v>
      </c>
      <c r="AG11" s="131" t="s">
        <v>219</v>
      </c>
      <c r="AH11" s="131" t="s">
        <v>219</v>
      </c>
      <c r="AI11" s="131" t="s">
        <v>219</v>
      </c>
    </row>
    <row r="12" spans="1:154" ht="88.5" customHeight="1" x14ac:dyDescent="0.2">
      <c r="B12" s="101" t="s">
        <v>114</v>
      </c>
      <c r="C12" s="98" t="str">
        <f>C9</f>
        <v>Red unit charge
p/kWh</v>
      </c>
      <c r="D12" s="98" t="str">
        <f>D9</f>
        <v>Amber unit charge
p/kWh</v>
      </c>
      <c r="E12" s="98" t="str">
        <f>E9</f>
        <v>Green unit charge
p/kWh</v>
      </c>
      <c r="F12" s="98" t="s">
        <v>115</v>
      </c>
      <c r="G12" s="98" t="s">
        <v>112</v>
      </c>
      <c r="H12" s="98" t="s">
        <v>177</v>
      </c>
      <c r="I12" s="98" t="s">
        <v>113</v>
      </c>
      <c r="L12" s="101" t="s">
        <v>114</v>
      </c>
      <c r="M12" s="98" t="s">
        <v>134</v>
      </c>
      <c r="N12" s="98" t="s">
        <v>115</v>
      </c>
      <c r="O12" s="98" t="s">
        <v>130</v>
      </c>
      <c r="P12" s="98" t="s">
        <v>177</v>
      </c>
      <c r="Q12" s="99" t="s">
        <v>132</v>
      </c>
      <c r="R12" s="99" t="s">
        <v>115</v>
      </c>
      <c r="S12" s="99" t="s">
        <v>131</v>
      </c>
      <c r="T12" s="99" t="s">
        <v>177</v>
      </c>
      <c r="AB12" s="15" t="s">
        <v>197</v>
      </c>
      <c r="AC12" s="128" t="s">
        <v>212</v>
      </c>
      <c r="AD12" s="129" t="s">
        <v>214</v>
      </c>
      <c r="AE12" s="130" t="s">
        <v>207</v>
      </c>
      <c r="AF12" s="136" t="s">
        <v>216</v>
      </c>
      <c r="AG12" s="131" t="s">
        <v>219</v>
      </c>
      <c r="AH12" s="131" t="s">
        <v>219</v>
      </c>
      <c r="AI12" s="131" t="s">
        <v>219</v>
      </c>
    </row>
    <row r="13" spans="1:154" ht="30" customHeight="1" x14ac:dyDescent="0.2">
      <c r="B13" s="102" t="s">
        <v>116</v>
      </c>
      <c r="C13" s="107"/>
      <c r="D13" s="107"/>
      <c r="E13" s="107"/>
      <c r="F13" s="107"/>
      <c r="G13" s="107"/>
      <c r="H13" s="107"/>
      <c r="I13" s="107"/>
      <c r="L13" s="102" t="s">
        <v>116</v>
      </c>
      <c r="M13" s="88"/>
      <c r="N13" s="88"/>
      <c r="O13" s="88"/>
      <c r="P13" s="88"/>
      <c r="Q13" s="89"/>
      <c r="R13" s="89">
        <f>N13</f>
        <v>0</v>
      </c>
      <c r="S13" s="89"/>
      <c r="T13" s="89"/>
      <c r="AB13" s="15" t="s">
        <v>198</v>
      </c>
      <c r="AC13" s="128" t="s">
        <v>212</v>
      </c>
      <c r="AD13" s="129" t="s">
        <v>214</v>
      </c>
      <c r="AE13" s="130" t="s">
        <v>207</v>
      </c>
      <c r="AF13" s="136" t="s">
        <v>216</v>
      </c>
      <c r="AG13" s="131" t="s">
        <v>219</v>
      </c>
      <c r="AH13" s="131" t="s">
        <v>219</v>
      </c>
      <c r="AI13" s="133" t="s">
        <v>61</v>
      </c>
    </row>
    <row r="14" spans="1:154" ht="30" customHeight="1" x14ac:dyDescent="0.2">
      <c r="B14" s="103" t="s">
        <v>118</v>
      </c>
      <c r="C14" s="86">
        <f t="shared" ref="C14:I14" si="0">C13</f>
        <v>0</v>
      </c>
      <c r="D14" s="86">
        <f t="shared" si="0"/>
        <v>0</v>
      </c>
      <c r="E14" s="86">
        <f t="shared" si="0"/>
        <v>0</v>
      </c>
      <c r="F14" s="86">
        <f t="shared" si="0"/>
        <v>0</v>
      </c>
      <c r="G14" s="86">
        <f t="shared" si="0"/>
        <v>0</v>
      </c>
      <c r="H14" s="86">
        <f t="shared" si="0"/>
        <v>0</v>
      </c>
      <c r="I14" s="86">
        <f t="shared" si="0"/>
        <v>0</v>
      </c>
      <c r="L14" s="103" t="s">
        <v>118</v>
      </c>
      <c r="M14" s="86">
        <f>M13</f>
        <v>0</v>
      </c>
      <c r="N14" s="86">
        <f t="shared" ref="N14:T14" si="1">N13</f>
        <v>0</v>
      </c>
      <c r="O14" s="86">
        <f t="shared" si="1"/>
        <v>0</v>
      </c>
      <c r="P14" s="86">
        <f t="shared" si="1"/>
        <v>0</v>
      </c>
      <c r="Q14" s="90">
        <f t="shared" si="1"/>
        <v>0</v>
      </c>
      <c r="R14" s="90">
        <f t="shared" si="1"/>
        <v>0</v>
      </c>
      <c r="S14" s="90">
        <f t="shared" si="1"/>
        <v>0</v>
      </c>
      <c r="T14" s="90">
        <f t="shared" si="1"/>
        <v>0</v>
      </c>
      <c r="AB14" s="15" t="s">
        <v>199</v>
      </c>
      <c r="AC14" s="128" t="s">
        <v>212</v>
      </c>
      <c r="AD14" s="129" t="s">
        <v>214</v>
      </c>
      <c r="AE14" s="130" t="s">
        <v>207</v>
      </c>
      <c r="AF14" s="136" t="s">
        <v>216</v>
      </c>
      <c r="AG14" s="131" t="s">
        <v>219</v>
      </c>
      <c r="AH14" s="131" t="s">
        <v>219</v>
      </c>
      <c r="AI14" s="131" t="s">
        <v>219</v>
      </c>
    </row>
    <row r="15" spans="1:154" ht="7.5" customHeight="1" x14ac:dyDescent="0.2">
      <c r="AB15" s="15" t="s">
        <v>200</v>
      </c>
      <c r="AC15" s="128" t="s">
        <v>212</v>
      </c>
      <c r="AD15" s="129" t="s">
        <v>214</v>
      </c>
      <c r="AE15" s="130" t="s">
        <v>207</v>
      </c>
      <c r="AF15" s="136" t="s">
        <v>216</v>
      </c>
      <c r="AG15" s="131" t="s">
        <v>219</v>
      </c>
      <c r="AH15" s="131" t="s">
        <v>219</v>
      </c>
      <c r="AI15" s="133" t="s">
        <v>61</v>
      </c>
    </row>
    <row r="16" spans="1:154" ht="63.75" customHeight="1" x14ac:dyDescent="0.2">
      <c r="B16" s="101" t="s">
        <v>117</v>
      </c>
      <c r="C16" s="98" t="s">
        <v>127</v>
      </c>
      <c r="D16" s="98" t="s">
        <v>128</v>
      </c>
      <c r="E16" s="98" t="s">
        <v>129</v>
      </c>
      <c r="F16" s="98" t="s">
        <v>123</v>
      </c>
      <c r="G16" s="98" t="s">
        <v>122</v>
      </c>
      <c r="H16" s="98" t="s">
        <v>178</v>
      </c>
      <c r="I16" s="98" t="s">
        <v>121</v>
      </c>
      <c r="L16" s="101" t="s">
        <v>117</v>
      </c>
      <c r="M16" s="98" t="s">
        <v>135</v>
      </c>
      <c r="N16" s="98" t="s">
        <v>133</v>
      </c>
      <c r="O16" s="98" t="s">
        <v>138</v>
      </c>
      <c r="P16" s="98" t="s">
        <v>179</v>
      </c>
      <c r="Q16" s="99" t="s">
        <v>136</v>
      </c>
      <c r="R16" s="99" t="s">
        <v>137</v>
      </c>
      <c r="S16" s="99" t="s">
        <v>139</v>
      </c>
      <c r="T16" s="99" t="s">
        <v>180</v>
      </c>
      <c r="AB16" s="15" t="s">
        <v>201</v>
      </c>
      <c r="AC16" s="128" t="s">
        <v>212</v>
      </c>
      <c r="AD16" s="129" t="s">
        <v>214</v>
      </c>
      <c r="AE16" s="130" t="s">
        <v>207</v>
      </c>
      <c r="AF16" s="136" t="s">
        <v>216</v>
      </c>
      <c r="AG16" s="131" t="s">
        <v>219</v>
      </c>
      <c r="AH16" s="131" t="s">
        <v>219</v>
      </c>
      <c r="AI16" s="131" t="s">
        <v>219</v>
      </c>
    </row>
    <row r="17" spans="2:35" ht="30" customHeight="1" x14ac:dyDescent="0.2">
      <c r="B17" s="102" t="s">
        <v>119</v>
      </c>
      <c r="C17" s="108" t="str">
        <f>IFERROR(C10*C13/100,"")</f>
        <v/>
      </c>
      <c r="D17" s="108" t="str">
        <f t="shared" ref="D17:I17" si="2">IFERROR(D10*D13/100,"")</f>
        <v/>
      </c>
      <c r="E17" s="108" t="str">
        <f t="shared" si="2"/>
        <v/>
      </c>
      <c r="F17" s="108" t="str">
        <f t="shared" si="2"/>
        <v/>
      </c>
      <c r="G17" s="108" t="str">
        <f>IFERROR(G10*G13*F13/100,"")</f>
        <v/>
      </c>
      <c r="H17" s="108" t="str">
        <f>IFERROR(H10*H13*F13/100,"")</f>
        <v/>
      </c>
      <c r="I17" s="108" t="str">
        <f t="shared" si="2"/>
        <v/>
      </c>
      <c r="L17" s="104" t="s">
        <v>119</v>
      </c>
      <c r="M17" s="108" t="str">
        <f>IFERROR(M10*M13/100,"")</f>
        <v/>
      </c>
      <c r="N17" s="108" t="str">
        <f>IFERROR(N10*N13/100,"")</f>
        <v/>
      </c>
      <c r="O17" s="108" t="str">
        <f>IFERROR(O10*O13*N13/100,"")</f>
        <v/>
      </c>
      <c r="P17" s="108" t="str">
        <f>IFERROR(P10*P13*N13/100,"")</f>
        <v/>
      </c>
      <c r="Q17" s="109" t="str">
        <f>IFERROR(Q10*Q13/100,"")</f>
        <v/>
      </c>
      <c r="R17" s="109" t="str">
        <f>IFERROR(R10*R13/100,"")</f>
        <v/>
      </c>
      <c r="S17" s="109" t="str">
        <f>IFERROR(S10*S13*R13/100,"")</f>
        <v/>
      </c>
      <c r="T17" s="109" t="str">
        <f>IFERROR(T10*T13*R13/100,"")</f>
        <v/>
      </c>
      <c r="AB17" s="15" t="s">
        <v>202</v>
      </c>
      <c r="AC17" s="128" t="s">
        <v>212</v>
      </c>
      <c r="AD17" s="129" t="s">
        <v>214</v>
      </c>
      <c r="AE17" s="130" t="s">
        <v>207</v>
      </c>
      <c r="AF17" s="136" t="s">
        <v>216</v>
      </c>
      <c r="AG17" s="131" t="s">
        <v>219</v>
      </c>
      <c r="AH17" s="131" t="s">
        <v>219</v>
      </c>
      <c r="AI17" s="133" t="s">
        <v>61</v>
      </c>
    </row>
    <row r="18" spans="2:35" ht="30" customHeight="1" x14ac:dyDescent="0.2">
      <c r="B18" s="103" t="s">
        <v>120</v>
      </c>
      <c r="C18" s="110" t="str">
        <f>IFERROR(C10*C14/100,"")</f>
        <v/>
      </c>
      <c r="D18" s="110" t="str">
        <f t="shared" ref="D18:I18" si="3">IFERROR(D10*D14/100,"")</f>
        <v/>
      </c>
      <c r="E18" s="110" t="str">
        <f t="shared" si="3"/>
        <v/>
      </c>
      <c r="F18" s="110" t="str">
        <f t="shared" si="3"/>
        <v/>
      </c>
      <c r="G18" s="110" t="str">
        <f>IFERROR(G10*G14*F14/100,"")</f>
        <v/>
      </c>
      <c r="H18" s="110" t="str">
        <f>IFERROR(H10*H14*F14/100,"")</f>
        <v/>
      </c>
      <c r="I18" s="110" t="str">
        <f t="shared" si="3"/>
        <v/>
      </c>
      <c r="L18" s="105" t="s">
        <v>120</v>
      </c>
      <c r="M18" s="110" t="str">
        <f>IFERROR(M10*M14/100,"")</f>
        <v/>
      </c>
      <c r="N18" s="110" t="str">
        <f>IFERROR(N10*N14/100,"")</f>
        <v/>
      </c>
      <c r="O18" s="110" t="str">
        <f>IFERROR(O10*O14*N14/100,"")</f>
        <v/>
      </c>
      <c r="P18" s="110" t="str">
        <f>IFERROR(P10*P14*N14/100,"")</f>
        <v/>
      </c>
      <c r="Q18" s="111" t="str">
        <f>IFERROR(Q10*Q14/100,"")</f>
        <v/>
      </c>
      <c r="R18" s="111" t="str">
        <f>IFERROR(R10*R14/100,"")</f>
        <v/>
      </c>
      <c r="S18" s="111" t="str">
        <f>IFERROR(S10*S14*R14/100,"")</f>
        <v/>
      </c>
      <c r="T18" s="111" t="str">
        <f>IFERROR(T10*T14*R14/100,"")</f>
        <v/>
      </c>
      <c r="AB18" s="15" t="s">
        <v>203</v>
      </c>
      <c r="AC18" s="128" t="s">
        <v>212</v>
      </c>
      <c r="AD18" s="129" t="s">
        <v>214</v>
      </c>
      <c r="AE18" s="130" t="s">
        <v>207</v>
      </c>
      <c r="AF18" s="136" t="s">
        <v>216</v>
      </c>
      <c r="AG18" s="131" t="s">
        <v>219</v>
      </c>
      <c r="AH18" s="131" t="s">
        <v>219</v>
      </c>
      <c r="AI18" s="131" t="s">
        <v>219</v>
      </c>
    </row>
    <row r="19" spans="2:35" ht="7.5" customHeight="1" x14ac:dyDescent="0.2"/>
    <row r="20" spans="2:35" ht="39.75" customHeight="1" x14ac:dyDescent="0.2">
      <c r="C20" s="106" t="s">
        <v>124</v>
      </c>
      <c r="M20" s="98" t="s">
        <v>140</v>
      </c>
      <c r="N20" s="99" t="s">
        <v>141</v>
      </c>
    </row>
    <row r="21" spans="2:35" ht="30" customHeight="1" x14ac:dyDescent="0.2">
      <c r="B21" s="102" t="s">
        <v>119</v>
      </c>
      <c r="C21" s="108">
        <f>SUM(C17:I17)</f>
        <v>0</v>
      </c>
      <c r="L21" s="102" t="s">
        <v>119</v>
      </c>
      <c r="M21" s="108">
        <f>SUM(M17:P17)</f>
        <v>0</v>
      </c>
      <c r="N21" s="109">
        <f>SUM(Q17:T17)</f>
        <v>0</v>
      </c>
    </row>
    <row r="22" spans="2:35" ht="30" customHeight="1" x14ac:dyDescent="0.2">
      <c r="B22" s="103" t="s">
        <v>120</v>
      </c>
      <c r="C22" s="110">
        <f>SUM(C18:I18)</f>
        <v>0</v>
      </c>
      <c r="L22" s="103" t="s">
        <v>120</v>
      </c>
      <c r="M22" s="110">
        <f>SUM(M18:P18)</f>
        <v>0</v>
      </c>
      <c r="N22" s="111">
        <f>SUM(Q18:T18)</f>
        <v>0</v>
      </c>
    </row>
    <row r="24" spans="2:35" ht="30.75" customHeight="1" x14ac:dyDescent="0.2">
      <c r="B24" s="345" t="s">
        <v>142</v>
      </c>
      <c r="C24" s="346"/>
      <c r="D24" s="347"/>
      <c r="L24" s="345" t="s">
        <v>143</v>
      </c>
      <c r="M24" s="346"/>
      <c r="N24" s="34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charges'!$G$11:$G$330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topLeftCell="A10" zoomScaleNormal="100" zoomScaleSheetLayoutView="100" workbookViewId="0"/>
  </sheetViews>
  <sheetFormatPr defaultRowHeight="27.75" customHeight="1" x14ac:dyDescent="0.2"/>
  <cols>
    <col min="1" max="1" width="49" style="1" bestFit="1" customWidth="1"/>
    <col min="2" max="2" width="17.5703125" style="2" customWidth="1"/>
    <col min="3" max="3" width="10.7109375" style="1" customWidth="1"/>
    <col min="4" max="4" width="17.5703125" style="1" customWidth="1"/>
    <col min="5" max="7" width="17.5703125" style="2" customWidth="1"/>
    <col min="8" max="9" width="17.5703125" style="7" customWidth="1"/>
    <col min="10" max="10" width="17.5703125" style="4" customWidth="1"/>
    <col min="11" max="11" width="17.5703125" style="5" customWidth="1"/>
    <col min="12" max="12" width="1.42578125" style="3" customWidth="1"/>
    <col min="13" max="13" width="15.5703125" style="3" customWidth="1"/>
    <col min="14" max="18" width="15.5703125" style="1" customWidth="1"/>
    <col min="19" max="16384" width="9.140625" style="1"/>
  </cols>
  <sheetData>
    <row r="1" spans="1:14" ht="27.75" customHeight="1" x14ac:dyDescent="0.2">
      <c r="A1" s="79" t="s">
        <v>27</v>
      </c>
      <c r="B1" s="279" t="s">
        <v>181</v>
      </c>
      <c r="C1" s="280"/>
      <c r="D1" s="280"/>
      <c r="E1" s="278"/>
      <c r="F1" s="278"/>
      <c r="G1" s="278"/>
      <c r="H1" s="278"/>
      <c r="I1" s="278"/>
      <c r="J1" s="278"/>
      <c r="K1" s="278"/>
      <c r="L1" s="45"/>
      <c r="M1" s="45"/>
      <c r="N1" s="45"/>
    </row>
    <row r="2" spans="1:14" ht="27" customHeight="1" x14ac:dyDescent="0.2">
      <c r="A2" s="281" t="str">
        <f>Overview!B4&amp; " - Effective from "&amp;TEXT(Overview!D4,"D MMMM YYYY")&amp;" - "&amp;Overview!E4&amp;" LV and HV charges"</f>
        <v>Western Power Distribution (South West) plc - Effective from 1 April 2023 - Final LV and HV charges</v>
      </c>
      <c r="B2" s="281"/>
      <c r="C2" s="281"/>
      <c r="D2" s="281"/>
      <c r="E2" s="281"/>
      <c r="F2" s="281"/>
      <c r="G2" s="281"/>
      <c r="H2" s="281"/>
      <c r="I2" s="281"/>
      <c r="J2" s="281"/>
      <c r="K2" s="281"/>
    </row>
    <row r="3" spans="1:14" s="72" customFormat="1" ht="15" customHeight="1" x14ac:dyDescent="0.2">
      <c r="A3" s="70"/>
      <c r="B3" s="70"/>
      <c r="C3" s="70"/>
      <c r="D3" s="70"/>
      <c r="E3" s="70"/>
      <c r="F3" s="70"/>
      <c r="G3" s="70"/>
      <c r="H3" s="70"/>
      <c r="I3" s="70"/>
      <c r="J3" s="70"/>
      <c r="K3" s="70"/>
      <c r="L3" s="71"/>
      <c r="M3" s="71"/>
    </row>
    <row r="4" spans="1:14" ht="27" customHeight="1" x14ac:dyDescent="0.2">
      <c r="A4" s="281" t="s">
        <v>701</v>
      </c>
      <c r="B4" s="281"/>
      <c r="C4" s="281"/>
      <c r="D4" s="281"/>
      <c r="E4" s="281"/>
      <c r="F4" s="177"/>
      <c r="G4" s="281" t="s">
        <v>702</v>
      </c>
      <c r="H4" s="281"/>
      <c r="I4" s="281"/>
      <c r="J4" s="281"/>
      <c r="K4" s="281"/>
    </row>
    <row r="5" spans="1:14" ht="28.5" customHeight="1" x14ac:dyDescent="0.2">
      <c r="A5" s="172" t="s">
        <v>20</v>
      </c>
      <c r="B5" s="178" t="s">
        <v>103</v>
      </c>
      <c r="C5" s="263" t="s">
        <v>104</v>
      </c>
      <c r="D5" s="264"/>
      <c r="E5" s="173" t="s">
        <v>105</v>
      </c>
      <c r="F5" s="177"/>
      <c r="G5" s="266"/>
      <c r="H5" s="267"/>
      <c r="I5" s="174" t="s">
        <v>107</v>
      </c>
      <c r="J5" s="175" t="s">
        <v>108</v>
      </c>
      <c r="K5" s="173" t="s">
        <v>105</v>
      </c>
      <c r="L5" s="70"/>
    </row>
    <row r="6" spans="1:14" ht="45" customHeight="1" x14ac:dyDescent="0.2">
      <c r="A6" s="179" t="s">
        <v>703</v>
      </c>
      <c r="B6" s="190" t="s">
        <v>730</v>
      </c>
      <c r="C6" s="265" t="s">
        <v>725</v>
      </c>
      <c r="D6" s="265"/>
      <c r="E6" s="180" t="s">
        <v>726</v>
      </c>
      <c r="F6" s="177"/>
      <c r="G6" s="268" t="s">
        <v>729</v>
      </c>
      <c r="H6" s="268"/>
      <c r="I6" s="190" t="s">
        <v>730</v>
      </c>
      <c r="J6" s="176" t="s">
        <v>725</v>
      </c>
      <c r="K6" s="176" t="s">
        <v>726</v>
      </c>
      <c r="L6" s="70"/>
    </row>
    <row r="7" spans="1:14" ht="41.25" customHeight="1" x14ac:dyDescent="0.2">
      <c r="A7" s="179" t="s">
        <v>704</v>
      </c>
      <c r="B7" s="193"/>
      <c r="C7" s="275" t="s">
        <v>727</v>
      </c>
      <c r="D7" s="275"/>
      <c r="E7" s="176" t="s">
        <v>728</v>
      </c>
      <c r="F7" s="177"/>
      <c r="G7" s="268" t="s">
        <v>731</v>
      </c>
      <c r="H7" s="268"/>
      <c r="I7" s="193"/>
      <c r="J7" s="176" t="s">
        <v>732</v>
      </c>
      <c r="K7" s="176" t="s">
        <v>726</v>
      </c>
      <c r="L7" s="70"/>
    </row>
    <row r="8" spans="1:14" ht="33.75" customHeight="1" x14ac:dyDescent="0.2">
      <c r="A8" s="214" t="s">
        <v>21</v>
      </c>
      <c r="B8" s="276" t="s">
        <v>22</v>
      </c>
      <c r="C8" s="276"/>
      <c r="D8" s="276"/>
      <c r="E8" s="276"/>
      <c r="F8" s="177"/>
      <c r="G8" s="268" t="s">
        <v>704</v>
      </c>
      <c r="H8" s="268"/>
      <c r="I8" s="193"/>
      <c r="J8" s="176" t="s">
        <v>727</v>
      </c>
      <c r="K8" s="176" t="s">
        <v>728</v>
      </c>
      <c r="L8" s="70"/>
    </row>
    <row r="9" spans="1:14" s="69" customFormat="1" ht="18" customHeight="1" x14ac:dyDescent="0.2">
      <c r="A9" s="181"/>
      <c r="B9" s="181"/>
      <c r="C9" s="270"/>
      <c r="D9" s="270"/>
      <c r="E9" s="181"/>
      <c r="F9" s="177"/>
      <c r="G9" s="277" t="s">
        <v>21</v>
      </c>
      <c r="H9" s="277"/>
      <c r="I9" s="271" t="s">
        <v>22</v>
      </c>
      <c r="J9" s="272"/>
      <c r="K9" s="273"/>
      <c r="L9" s="70"/>
      <c r="M9" s="43"/>
    </row>
    <row r="10" spans="1:14" s="72" customFormat="1" ht="8.25" customHeight="1" x14ac:dyDescent="0.2">
      <c r="A10" s="182"/>
      <c r="B10" s="274"/>
      <c r="C10" s="274"/>
      <c r="D10" s="274"/>
      <c r="E10" s="274"/>
      <c r="F10" s="177"/>
      <c r="G10" s="269"/>
      <c r="H10" s="269"/>
      <c r="I10" s="183"/>
      <c r="J10" s="183"/>
      <c r="K10" s="183"/>
      <c r="L10" s="70"/>
      <c r="M10" s="71"/>
    </row>
    <row r="11" spans="1:14" s="72" customFormat="1" ht="8.25" customHeight="1" x14ac:dyDescent="0.2">
      <c r="A11" s="177"/>
      <c r="B11" s="177"/>
      <c r="C11" s="177"/>
      <c r="D11" s="177"/>
      <c r="E11" s="177"/>
      <c r="F11" s="177"/>
      <c r="G11" s="262"/>
      <c r="H11" s="262"/>
      <c r="I11" s="261"/>
      <c r="J11" s="261"/>
      <c r="K11" s="261"/>
      <c r="L11" s="71"/>
      <c r="M11" s="71"/>
    </row>
    <row r="12" spans="1:14" s="72" customFormat="1" ht="8.25" customHeight="1" x14ac:dyDescent="0.2">
      <c r="A12" s="177"/>
      <c r="B12" s="177"/>
      <c r="C12" s="177"/>
      <c r="D12" s="177"/>
      <c r="E12" s="177"/>
      <c r="F12" s="205"/>
      <c r="G12" s="205"/>
      <c r="H12" s="205"/>
      <c r="I12" s="205"/>
      <c r="J12" s="205"/>
      <c r="K12" s="205"/>
      <c r="L12" s="71"/>
      <c r="M12" s="71"/>
    </row>
    <row r="13" spans="1:14" ht="78.75" customHeight="1" x14ac:dyDescent="0.2">
      <c r="A13" s="24" t="s">
        <v>172</v>
      </c>
      <c r="B13" s="124" t="s">
        <v>31</v>
      </c>
      <c r="C13" s="127" t="s">
        <v>32</v>
      </c>
      <c r="D13" s="48" t="s">
        <v>206</v>
      </c>
      <c r="E13" s="48" t="s">
        <v>208</v>
      </c>
      <c r="F13" s="48" t="s">
        <v>207</v>
      </c>
      <c r="G13" s="124" t="s">
        <v>33</v>
      </c>
      <c r="H13" s="124" t="s">
        <v>34</v>
      </c>
      <c r="I13" s="24" t="s">
        <v>174</v>
      </c>
      <c r="J13" s="124" t="s">
        <v>61</v>
      </c>
      <c r="K13" s="124" t="s">
        <v>0</v>
      </c>
    </row>
    <row r="14" spans="1:14" ht="45" x14ac:dyDescent="0.2">
      <c r="A14" s="15" t="s">
        <v>522</v>
      </c>
      <c r="B14" s="38" t="s">
        <v>734</v>
      </c>
      <c r="C14" s="170" t="s">
        <v>699</v>
      </c>
      <c r="D14" s="227">
        <v>16.367000000000001</v>
      </c>
      <c r="E14" s="228">
        <v>0.70799999999999996</v>
      </c>
      <c r="F14" s="229">
        <v>4.3999999999999997E-2</v>
      </c>
      <c r="G14" s="230">
        <v>18.68</v>
      </c>
      <c r="H14" s="231">
        <v>0</v>
      </c>
      <c r="I14" s="231">
        <v>0</v>
      </c>
      <c r="J14" s="232">
        <v>0</v>
      </c>
      <c r="K14" s="39"/>
    </row>
    <row r="15" spans="1:14" ht="23.25" customHeight="1" x14ac:dyDescent="0.2">
      <c r="A15" s="15" t="s">
        <v>523</v>
      </c>
      <c r="B15" s="38">
        <v>430</v>
      </c>
      <c r="C15" s="163" t="s">
        <v>463</v>
      </c>
      <c r="D15" s="227">
        <v>16.367000000000001</v>
      </c>
      <c r="E15" s="228">
        <v>0.70799999999999996</v>
      </c>
      <c r="F15" s="229">
        <v>4.3999999999999997E-2</v>
      </c>
      <c r="G15" s="231">
        <v>0</v>
      </c>
      <c r="H15" s="231">
        <v>0</v>
      </c>
      <c r="I15" s="231">
        <v>0</v>
      </c>
      <c r="J15" s="232">
        <v>0</v>
      </c>
      <c r="K15" s="39"/>
    </row>
    <row r="16" spans="1:14" ht="45" x14ac:dyDescent="0.2">
      <c r="A16" s="15" t="s">
        <v>524</v>
      </c>
      <c r="B16" s="38" t="s">
        <v>735</v>
      </c>
      <c r="C16" s="171" t="s">
        <v>700</v>
      </c>
      <c r="D16" s="227">
        <v>15.644</v>
      </c>
      <c r="E16" s="228">
        <v>0.67700000000000005</v>
      </c>
      <c r="F16" s="229">
        <v>4.2000000000000003E-2</v>
      </c>
      <c r="G16" s="230">
        <v>12.19</v>
      </c>
      <c r="H16" s="231">
        <v>0</v>
      </c>
      <c r="I16" s="231">
        <v>0</v>
      </c>
      <c r="J16" s="232">
        <v>0</v>
      </c>
      <c r="K16" s="39"/>
    </row>
    <row r="17" spans="1:11" ht="45" x14ac:dyDescent="0.2">
      <c r="A17" s="15" t="s">
        <v>525</v>
      </c>
      <c r="B17" s="38" t="s">
        <v>736</v>
      </c>
      <c r="C17" s="171" t="s">
        <v>700</v>
      </c>
      <c r="D17" s="227">
        <v>15.644</v>
      </c>
      <c r="E17" s="228">
        <v>0.67700000000000005</v>
      </c>
      <c r="F17" s="229">
        <v>4.2000000000000003E-2</v>
      </c>
      <c r="G17" s="230">
        <v>17.079999999999998</v>
      </c>
      <c r="H17" s="231">
        <v>0</v>
      </c>
      <c r="I17" s="231">
        <v>0</v>
      </c>
      <c r="J17" s="232">
        <v>0</v>
      </c>
      <c r="K17" s="39"/>
    </row>
    <row r="18" spans="1:11" ht="45" x14ac:dyDescent="0.2">
      <c r="A18" s="15" t="s">
        <v>526</v>
      </c>
      <c r="B18" s="38" t="s">
        <v>737</v>
      </c>
      <c r="C18" s="171" t="s">
        <v>700</v>
      </c>
      <c r="D18" s="227">
        <v>15.644</v>
      </c>
      <c r="E18" s="228">
        <v>0.67700000000000005</v>
      </c>
      <c r="F18" s="229">
        <v>4.2000000000000003E-2</v>
      </c>
      <c r="G18" s="230">
        <v>38.159999999999997</v>
      </c>
      <c r="H18" s="231">
        <v>0</v>
      </c>
      <c r="I18" s="231">
        <v>0</v>
      </c>
      <c r="J18" s="232">
        <v>0</v>
      </c>
      <c r="K18" s="39"/>
    </row>
    <row r="19" spans="1:11" ht="45" x14ac:dyDescent="0.2">
      <c r="A19" s="15" t="s">
        <v>527</v>
      </c>
      <c r="B19" s="38" t="s">
        <v>738</v>
      </c>
      <c r="C19" s="171" t="s">
        <v>700</v>
      </c>
      <c r="D19" s="227">
        <v>15.644</v>
      </c>
      <c r="E19" s="228">
        <v>0.67700000000000005</v>
      </c>
      <c r="F19" s="229">
        <v>4.2000000000000003E-2</v>
      </c>
      <c r="G19" s="230">
        <v>73.45</v>
      </c>
      <c r="H19" s="231">
        <v>0</v>
      </c>
      <c r="I19" s="231">
        <v>0</v>
      </c>
      <c r="J19" s="232">
        <v>0</v>
      </c>
      <c r="K19" s="39"/>
    </row>
    <row r="20" spans="1:11" ht="45" x14ac:dyDescent="0.2">
      <c r="A20" s="15" t="s">
        <v>528</v>
      </c>
      <c r="B20" s="38" t="s">
        <v>758</v>
      </c>
      <c r="C20" s="171" t="s">
        <v>700</v>
      </c>
      <c r="D20" s="227">
        <v>15.644</v>
      </c>
      <c r="E20" s="228">
        <v>0.67700000000000005</v>
      </c>
      <c r="F20" s="229">
        <v>4.2000000000000003E-2</v>
      </c>
      <c r="G20" s="230">
        <v>213.58</v>
      </c>
      <c r="H20" s="231">
        <v>0</v>
      </c>
      <c r="I20" s="231">
        <v>0</v>
      </c>
      <c r="J20" s="232">
        <v>0</v>
      </c>
      <c r="K20" s="39"/>
    </row>
    <row r="21" spans="1:11" ht="32.25" customHeight="1" x14ac:dyDescent="0.2">
      <c r="A21" s="15" t="s">
        <v>191</v>
      </c>
      <c r="B21" s="38">
        <v>251</v>
      </c>
      <c r="C21" s="163" t="s">
        <v>464</v>
      </c>
      <c r="D21" s="227">
        <v>15.644</v>
      </c>
      <c r="E21" s="228">
        <v>0.67700000000000005</v>
      </c>
      <c r="F21" s="229">
        <v>4.2000000000000003E-2</v>
      </c>
      <c r="G21" s="231">
        <v>0</v>
      </c>
      <c r="H21" s="231">
        <v>0</v>
      </c>
      <c r="I21" s="231">
        <v>0</v>
      </c>
      <c r="J21" s="232">
        <v>0</v>
      </c>
      <c r="K21" s="39"/>
    </row>
    <row r="22" spans="1:11" ht="32.25" customHeight="1" x14ac:dyDescent="0.2">
      <c r="A22" s="15" t="s">
        <v>529</v>
      </c>
      <c r="B22" s="38" t="s">
        <v>755</v>
      </c>
      <c r="C22" s="165">
        <v>0</v>
      </c>
      <c r="D22" s="227">
        <v>11.385</v>
      </c>
      <c r="E22" s="228">
        <v>0.44400000000000001</v>
      </c>
      <c r="F22" s="229">
        <v>2.5999999999999999E-2</v>
      </c>
      <c r="G22" s="230">
        <v>16.3</v>
      </c>
      <c r="H22" s="230">
        <v>4.7300000000000004</v>
      </c>
      <c r="I22" s="233">
        <v>9.3800000000000008</v>
      </c>
      <c r="J22" s="234">
        <v>0.125</v>
      </c>
      <c r="K22" s="39"/>
    </row>
    <row r="23" spans="1:11" ht="32.25" customHeight="1" x14ac:dyDescent="0.2">
      <c r="A23" s="15" t="s">
        <v>530</v>
      </c>
      <c r="B23" s="38">
        <v>570</v>
      </c>
      <c r="C23" s="165">
        <v>0</v>
      </c>
      <c r="D23" s="227">
        <v>11.385</v>
      </c>
      <c r="E23" s="228">
        <v>0.44400000000000001</v>
      </c>
      <c r="F23" s="229">
        <v>2.5999999999999999E-2</v>
      </c>
      <c r="G23" s="230">
        <v>337.23</v>
      </c>
      <c r="H23" s="230">
        <v>4.7300000000000004</v>
      </c>
      <c r="I23" s="233">
        <v>9.3800000000000008</v>
      </c>
      <c r="J23" s="234">
        <v>0.125</v>
      </c>
      <c r="K23" s="39"/>
    </row>
    <row r="24" spans="1:11" ht="32.25" customHeight="1" x14ac:dyDescent="0.2">
      <c r="A24" s="15" t="s">
        <v>531</v>
      </c>
      <c r="B24" s="38" t="s">
        <v>739</v>
      </c>
      <c r="C24" s="165">
        <v>0</v>
      </c>
      <c r="D24" s="227">
        <v>11.385</v>
      </c>
      <c r="E24" s="228">
        <v>0.44400000000000001</v>
      </c>
      <c r="F24" s="229">
        <v>2.5999999999999999E-2</v>
      </c>
      <c r="G24" s="230">
        <v>615.73</v>
      </c>
      <c r="H24" s="230">
        <v>4.7300000000000004</v>
      </c>
      <c r="I24" s="233">
        <v>9.3800000000000008</v>
      </c>
      <c r="J24" s="234">
        <v>0.125</v>
      </c>
      <c r="K24" s="39"/>
    </row>
    <row r="25" spans="1:11" ht="32.25" customHeight="1" x14ac:dyDescent="0.2">
      <c r="A25" s="15" t="s">
        <v>532</v>
      </c>
      <c r="B25" s="38" t="s">
        <v>740</v>
      </c>
      <c r="C25" s="165">
        <v>0</v>
      </c>
      <c r="D25" s="227">
        <v>11.385</v>
      </c>
      <c r="E25" s="228">
        <v>0.44400000000000001</v>
      </c>
      <c r="F25" s="229">
        <v>2.5999999999999999E-2</v>
      </c>
      <c r="G25" s="230">
        <v>943.33</v>
      </c>
      <c r="H25" s="230">
        <v>4.7300000000000004</v>
      </c>
      <c r="I25" s="233">
        <v>9.3800000000000008</v>
      </c>
      <c r="J25" s="234">
        <v>0.125</v>
      </c>
      <c r="K25" s="39"/>
    </row>
    <row r="26" spans="1:11" ht="32.25" customHeight="1" x14ac:dyDescent="0.2">
      <c r="A26" s="15" t="s">
        <v>533</v>
      </c>
      <c r="B26" s="38" t="s">
        <v>741</v>
      </c>
      <c r="C26" s="165">
        <v>0</v>
      </c>
      <c r="D26" s="227">
        <v>11.385</v>
      </c>
      <c r="E26" s="228">
        <v>0.44400000000000001</v>
      </c>
      <c r="F26" s="229">
        <v>2.5999999999999999E-2</v>
      </c>
      <c r="G26" s="230">
        <v>2012</v>
      </c>
      <c r="H26" s="230">
        <v>4.7300000000000004</v>
      </c>
      <c r="I26" s="233">
        <v>9.3800000000000008</v>
      </c>
      <c r="J26" s="234">
        <v>0.125</v>
      </c>
      <c r="K26" s="39"/>
    </row>
    <row r="27" spans="1:11" ht="32.25" customHeight="1" x14ac:dyDescent="0.2">
      <c r="A27" s="15" t="s">
        <v>534</v>
      </c>
      <c r="B27" s="38" t="s">
        <v>756</v>
      </c>
      <c r="C27" s="165">
        <v>0</v>
      </c>
      <c r="D27" s="227">
        <v>7.6479999999999997</v>
      </c>
      <c r="E27" s="228">
        <v>0.22600000000000001</v>
      </c>
      <c r="F27" s="229">
        <v>1.0999999999999999E-2</v>
      </c>
      <c r="G27" s="230">
        <v>12.79</v>
      </c>
      <c r="H27" s="230">
        <v>4.3099999999999996</v>
      </c>
      <c r="I27" s="233">
        <v>7.86</v>
      </c>
      <c r="J27" s="234">
        <v>8.2000000000000003E-2</v>
      </c>
      <c r="K27" s="39"/>
    </row>
    <row r="28" spans="1:11" ht="32.25" customHeight="1" x14ac:dyDescent="0.2">
      <c r="A28" s="15" t="s">
        <v>535</v>
      </c>
      <c r="B28" s="38">
        <v>540</v>
      </c>
      <c r="C28" s="165">
        <v>0</v>
      </c>
      <c r="D28" s="227">
        <v>7.6479999999999997</v>
      </c>
      <c r="E28" s="228">
        <v>0.22600000000000001</v>
      </c>
      <c r="F28" s="229">
        <v>1.0999999999999999E-2</v>
      </c>
      <c r="G28" s="230">
        <v>333.71</v>
      </c>
      <c r="H28" s="230">
        <v>4.3099999999999996</v>
      </c>
      <c r="I28" s="233">
        <v>7.86</v>
      </c>
      <c r="J28" s="234">
        <v>8.2000000000000003E-2</v>
      </c>
      <c r="K28" s="39"/>
    </row>
    <row r="29" spans="1:11" ht="32.25" customHeight="1" x14ac:dyDescent="0.2">
      <c r="A29" s="15" t="s">
        <v>536</v>
      </c>
      <c r="B29" s="38" t="s">
        <v>742</v>
      </c>
      <c r="C29" s="165">
        <v>0</v>
      </c>
      <c r="D29" s="227">
        <v>7.6479999999999997</v>
      </c>
      <c r="E29" s="228">
        <v>0.22600000000000001</v>
      </c>
      <c r="F29" s="229">
        <v>1.0999999999999999E-2</v>
      </c>
      <c r="G29" s="230">
        <v>612.21</v>
      </c>
      <c r="H29" s="230">
        <v>4.3099999999999996</v>
      </c>
      <c r="I29" s="233">
        <v>7.86</v>
      </c>
      <c r="J29" s="234">
        <v>8.2000000000000003E-2</v>
      </c>
      <c r="K29" s="39"/>
    </row>
    <row r="30" spans="1:11" ht="32.25" customHeight="1" x14ac:dyDescent="0.2">
      <c r="A30" s="15" t="s">
        <v>537</v>
      </c>
      <c r="B30" s="38" t="s">
        <v>743</v>
      </c>
      <c r="C30" s="165">
        <v>0</v>
      </c>
      <c r="D30" s="227">
        <v>7.6479999999999997</v>
      </c>
      <c r="E30" s="228">
        <v>0.22600000000000001</v>
      </c>
      <c r="F30" s="229">
        <v>1.0999999999999999E-2</v>
      </c>
      <c r="G30" s="230">
        <v>939.81</v>
      </c>
      <c r="H30" s="230">
        <v>4.3099999999999996</v>
      </c>
      <c r="I30" s="233">
        <v>7.86</v>
      </c>
      <c r="J30" s="234">
        <v>8.2000000000000003E-2</v>
      </c>
      <c r="K30" s="39"/>
    </row>
    <row r="31" spans="1:11" ht="32.25" customHeight="1" x14ac:dyDescent="0.2">
      <c r="A31" s="15" t="s">
        <v>538</v>
      </c>
      <c r="B31" s="38" t="s">
        <v>744</v>
      </c>
      <c r="C31" s="165">
        <v>0</v>
      </c>
      <c r="D31" s="227">
        <v>7.6479999999999997</v>
      </c>
      <c r="E31" s="228">
        <v>0.22600000000000001</v>
      </c>
      <c r="F31" s="229">
        <v>1.0999999999999999E-2</v>
      </c>
      <c r="G31" s="230">
        <v>2008.48</v>
      </c>
      <c r="H31" s="230">
        <v>4.3099999999999996</v>
      </c>
      <c r="I31" s="233">
        <v>7.86</v>
      </c>
      <c r="J31" s="234">
        <v>8.2000000000000003E-2</v>
      </c>
      <c r="K31" s="39"/>
    </row>
    <row r="32" spans="1:11" ht="32.25" customHeight="1" x14ac:dyDescent="0.2">
      <c r="A32" s="15" t="s">
        <v>539</v>
      </c>
      <c r="B32" s="38" t="s">
        <v>757</v>
      </c>
      <c r="C32" s="165">
        <v>0</v>
      </c>
      <c r="D32" s="227">
        <v>5.673</v>
      </c>
      <c r="E32" s="228">
        <v>0.12</v>
      </c>
      <c r="F32" s="229">
        <v>4.0000000000000001E-3</v>
      </c>
      <c r="G32" s="230">
        <v>115.83</v>
      </c>
      <c r="H32" s="230">
        <v>3.72</v>
      </c>
      <c r="I32" s="233">
        <v>7.79</v>
      </c>
      <c r="J32" s="234">
        <v>5.2999999999999999E-2</v>
      </c>
      <c r="K32" s="39"/>
    </row>
    <row r="33" spans="1:11" ht="32.25" customHeight="1" x14ac:dyDescent="0.2">
      <c r="A33" s="15" t="s">
        <v>540</v>
      </c>
      <c r="B33" s="38">
        <v>510</v>
      </c>
      <c r="C33" s="165">
        <v>0</v>
      </c>
      <c r="D33" s="227">
        <v>5.673</v>
      </c>
      <c r="E33" s="228">
        <v>0.12</v>
      </c>
      <c r="F33" s="229">
        <v>4.0000000000000001E-3</v>
      </c>
      <c r="G33" s="230">
        <v>2045.12</v>
      </c>
      <c r="H33" s="230">
        <v>3.72</v>
      </c>
      <c r="I33" s="233">
        <v>7.79</v>
      </c>
      <c r="J33" s="234">
        <v>5.2999999999999999E-2</v>
      </c>
      <c r="K33" s="39"/>
    </row>
    <row r="34" spans="1:11" ht="32.25" customHeight="1" x14ac:dyDescent="0.2">
      <c r="A34" s="15" t="s">
        <v>541</v>
      </c>
      <c r="B34" s="38" t="s">
        <v>745</v>
      </c>
      <c r="C34" s="165">
        <v>0</v>
      </c>
      <c r="D34" s="227">
        <v>5.673</v>
      </c>
      <c r="E34" s="228">
        <v>0.12</v>
      </c>
      <c r="F34" s="229">
        <v>4.0000000000000001E-3</v>
      </c>
      <c r="G34" s="230">
        <v>5010.97</v>
      </c>
      <c r="H34" s="230">
        <v>3.72</v>
      </c>
      <c r="I34" s="233">
        <v>7.79</v>
      </c>
      <c r="J34" s="234">
        <v>5.2999999999999999E-2</v>
      </c>
      <c r="K34" s="39"/>
    </row>
    <row r="35" spans="1:11" ht="32.25" customHeight="1" x14ac:dyDescent="0.2">
      <c r="A35" s="15" t="s">
        <v>542</v>
      </c>
      <c r="B35" s="38" t="s">
        <v>746</v>
      </c>
      <c r="C35" s="165">
        <v>0</v>
      </c>
      <c r="D35" s="227">
        <v>5.673</v>
      </c>
      <c r="E35" s="228">
        <v>0.12</v>
      </c>
      <c r="F35" s="229">
        <v>4.0000000000000001E-3</v>
      </c>
      <c r="G35" s="230">
        <v>10862.94</v>
      </c>
      <c r="H35" s="230">
        <v>3.72</v>
      </c>
      <c r="I35" s="233">
        <v>7.79</v>
      </c>
      <c r="J35" s="234">
        <v>5.2999999999999999E-2</v>
      </c>
      <c r="K35" s="39"/>
    </row>
    <row r="36" spans="1:11" ht="32.25" customHeight="1" x14ac:dyDescent="0.2">
      <c r="A36" s="15" t="s">
        <v>543</v>
      </c>
      <c r="B36" s="38" t="s">
        <v>747</v>
      </c>
      <c r="C36" s="165">
        <v>0</v>
      </c>
      <c r="D36" s="227">
        <v>5.673</v>
      </c>
      <c r="E36" s="228">
        <v>0.12</v>
      </c>
      <c r="F36" s="229">
        <v>4.0000000000000001E-3</v>
      </c>
      <c r="G36" s="230">
        <v>27021.02</v>
      </c>
      <c r="H36" s="230">
        <v>3.72</v>
      </c>
      <c r="I36" s="233">
        <v>7.79</v>
      </c>
      <c r="J36" s="234">
        <v>5.2999999999999999E-2</v>
      </c>
      <c r="K36" s="39"/>
    </row>
    <row r="37" spans="1:11" ht="32.25" customHeight="1" x14ac:dyDescent="0.2">
      <c r="A37" s="15" t="s">
        <v>195</v>
      </c>
      <c r="B37" s="38" t="s">
        <v>748</v>
      </c>
      <c r="C37" s="165" t="s">
        <v>465</v>
      </c>
      <c r="D37" s="235">
        <v>45.694000000000003</v>
      </c>
      <c r="E37" s="236">
        <v>3.0760000000000001</v>
      </c>
      <c r="F37" s="229">
        <v>2.3109999999999999</v>
      </c>
      <c r="G37" s="231">
        <v>0</v>
      </c>
      <c r="H37" s="231">
        <v>0</v>
      </c>
      <c r="I37" s="231">
        <v>0</v>
      </c>
      <c r="J37" s="232">
        <v>0</v>
      </c>
      <c r="K37" s="39"/>
    </row>
    <row r="38" spans="1:11" ht="27.75" customHeight="1" x14ac:dyDescent="0.2">
      <c r="A38" s="15" t="s">
        <v>196</v>
      </c>
      <c r="B38" s="38">
        <v>581</v>
      </c>
      <c r="C38" s="164">
        <v>0</v>
      </c>
      <c r="D38" s="227">
        <v>-10.054</v>
      </c>
      <c r="E38" s="228">
        <v>-0.435</v>
      </c>
      <c r="F38" s="229">
        <v>-2.7E-2</v>
      </c>
      <c r="G38" s="156">
        <v>0</v>
      </c>
      <c r="H38" s="231">
        <v>0</v>
      </c>
      <c r="I38" s="231">
        <v>0</v>
      </c>
      <c r="J38" s="232">
        <v>0</v>
      </c>
      <c r="K38" s="39"/>
    </row>
    <row r="39" spans="1:11" ht="27.75" customHeight="1" x14ac:dyDescent="0.2">
      <c r="A39" s="15" t="s">
        <v>197</v>
      </c>
      <c r="B39" s="38">
        <v>551</v>
      </c>
      <c r="C39" s="165">
        <v>0</v>
      </c>
      <c r="D39" s="227">
        <v>-9.0850000000000009</v>
      </c>
      <c r="E39" s="228">
        <v>-0.37</v>
      </c>
      <c r="F39" s="229">
        <v>-2.1999999999999999E-2</v>
      </c>
      <c r="G39" s="156">
        <v>0</v>
      </c>
      <c r="H39" s="231">
        <v>0</v>
      </c>
      <c r="I39" s="231">
        <v>0</v>
      </c>
      <c r="J39" s="232">
        <v>0</v>
      </c>
      <c r="K39" s="39"/>
    </row>
    <row r="40" spans="1:11" ht="27.75" customHeight="1" x14ac:dyDescent="0.2">
      <c r="A40" s="15" t="s">
        <v>198</v>
      </c>
      <c r="B40" s="38" t="s">
        <v>749</v>
      </c>
      <c r="C40" s="165">
        <v>0</v>
      </c>
      <c r="D40" s="227">
        <v>-10.054</v>
      </c>
      <c r="E40" s="228">
        <v>-0.435</v>
      </c>
      <c r="F40" s="229">
        <v>-2.7E-2</v>
      </c>
      <c r="G40" s="156">
        <v>0</v>
      </c>
      <c r="H40" s="231">
        <v>0</v>
      </c>
      <c r="I40" s="231">
        <v>0</v>
      </c>
      <c r="J40" s="234">
        <v>0.13300000000000001</v>
      </c>
      <c r="K40" s="39"/>
    </row>
    <row r="41" spans="1:11" ht="27.75" customHeight="1" x14ac:dyDescent="0.2">
      <c r="A41" s="15" t="s">
        <v>199</v>
      </c>
      <c r="B41" s="38" t="s">
        <v>750</v>
      </c>
      <c r="C41" s="165">
        <v>0</v>
      </c>
      <c r="D41" s="227">
        <v>-10.054</v>
      </c>
      <c r="E41" s="228">
        <v>-0.435</v>
      </c>
      <c r="F41" s="229">
        <v>-2.7E-2</v>
      </c>
      <c r="G41" s="156">
        <v>0</v>
      </c>
      <c r="H41" s="231">
        <v>0</v>
      </c>
      <c r="I41" s="231">
        <v>0</v>
      </c>
      <c r="J41" s="232">
        <v>0</v>
      </c>
      <c r="K41" s="39"/>
    </row>
    <row r="42" spans="1:11" ht="27.75" customHeight="1" x14ac:dyDescent="0.2">
      <c r="A42" s="15" t="s">
        <v>200</v>
      </c>
      <c r="B42" s="38" t="s">
        <v>751</v>
      </c>
      <c r="C42" s="165">
        <v>0</v>
      </c>
      <c r="D42" s="227">
        <v>-9.0850000000000009</v>
      </c>
      <c r="E42" s="228">
        <v>-0.37</v>
      </c>
      <c r="F42" s="229">
        <v>-2.1999999999999999E-2</v>
      </c>
      <c r="G42" s="156">
        <v>0</v>
      </c>
      <c r="H42" s="231">
        <v>0</v>
      </c>
      <c r="I42" s="231">
        <v>0</v>
      </c>
      <c r="J42" s="234">
        <v>0.105</v>
      </c>
      <c r="K42" s="39"/>
    </row>
    <row r="43" spans="1:11" ht="27.75" customHeight="1" x14ac:dyDescent="0.2">
      <c r="A43" s="15" t="s">
        <v>201</v>
      </c>
      <c r="B43" s="38" t="s">
        <v>752</v>
      </c>
      <c r="C43" s="165">
        <v>0</v>
      </c>
      <c r="D43" s="227">
        <v>-9.0850000000000009</v>
      </c>
      <c r="E43" s="228">
        <v>-0.37</v>
      </c>
      <c r="F43" s="229">
        <v>-2.1999999999999999E-2</v>
      </c>
      <c r="G43" s="156">
        <v>0</v>
      </c>
      <c r="H43" s="231">
        <v>0</v>
      </c>
      <c r="I43" s="231">
        <v>0</v>
      </c>
      <c r="J43" s="232">
        <v>0</v>
      </c>
      <c r="K43" s="39"/>
    </row>
    <row r="44" spans="1:11" ht="27.75" customHeight="1" x14ac:dyDescent="0.2">
      <c r="A44" s="15" t="s">
        <v>202</v>
      </c>
      <c r="B44" s="38" t="s">
        <v>753</v>
      </c>
      <c r="C44" s="165">
        <v>0</v>
      </c>
      <c r="D44" s="227">
        <v>-5.87</v>
      </c>
      <c r="E44" s="228">
        <v>-0.155</v>
      </c>
      <c r="F44" s="229">
        <v>-7.0000000000000001E-3</v>
      </c>
      <c r="G44" s="230">
        <v>72.319999999999993</v>
      </c>
      <c r="H44" s="231">
        <v>0</v>
      </c>
      <c r="I44" s="231">
        <v>0</v>
      </c>
      <c r="J44" s="234">
        <v>8.1000000000000003E-2</v>
      </c>
      <c r="K44" s="39"/>
    </row>
    <row r="45" spans="1:11" ht="27.75" customHeight="1" x14ac:dyDescent="0.2">
      <c r="A45" s="15" t="s">
        <v>203</v>
      </c>
      <c r="B45" s="38" t="s">
        <v>754</v>
      </c>
      <c r="C45" s="165">
        <v>0</v>
      </c>
      <c r="D45" s="227">
        <v>-5.87</v>
      </c>
      <c r="E45" s="228">
        <v>-0.155</v>
      </c>
      <c r="F45" s="229">
        <v>-7.0000000000000001E-3</v>
      </c>
      <c r="G45" s="230">
        <v>72.319999999999993</v>
      </c>
      <c r="H45" s="231">
        <v>0</v>
      </c>
      <c r="I45" s="231">
        <v>0</v>
      </c>
      <c r="J45" s="232">
        <v>0</v>
      </c>
      <c r="K45" s="39"/>
    </row>
    <row r="46" spans="1:11" ht="27.75" customHeight="1" x14ac:dyDescent="0.2">
      <c r="C46" s="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A2:K2"/>
    <mergeCell ref="G4:K4"/>
    <mergeCell ref="A4:E4"/>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334"/>
  <sheetViews>
    <sheetView zoomScaleNormal="100" zoomScaleSheetLayoutView="100" workbookViewId="0">
      <selection activeCell="J10" sqref="J10"/>
    </sheetView>
  </sheetViews>
  <sheetFormatPr defaultRowHeight="27.75" customHeight="1" x14ac:dyDescent="0.2"/>
  <cols>
    <col min="1" max="1" width="14.5703125" style="46" customWidth="1"/>
    <col min="2" max="2" width="14.140625" style="46" bestFit="1" customWidth="1"/>
    <col min="3" max="3" width="16.7109375" style="46" bestFit="1" customWidth="1"/>
    <col min="4" max="4" width="14.7109375" style="52" customWidth="1"/>
    <col min="5" max="5" width="15" style="52" customWidth="1"/>
    <col min="6" max="6" width="19.42578125" style="52" bestFit="1" customWidth="1"/>
    <col min="7" max="7" width="34" style="52" bestFit="1" customWidth="1"/>
    <col min="8" max="9" width="14.7109375" style="52" customWidth="1"/>
    <col min="10" max="10" width="14.7109375" style="53" customWidth="1"/>
    <col min="11" max="12" width="14.7109375" style="54" customWidth="1"/>
    <col min="13" max="16" width="14.7109375" style="46" customWidth="1"/>
    <col min="17" max="18" width="15.5703125" style="46" customWidth="1"/>
    <col min="19" max="16384" width="9.140625" style="46"/>
  </cols>
  <sheetData>
    <row r="1" spans="1:16" ht="66.75" customHeight="1" x14ac:dyDescent="0.2">
      <c r="A1" s="44" t="s">
        <v>27</v>
      </c>
      <c r="B1" s="44"/>
      <c r="C1" s="294" t="s">
        <v>169</v>
      </c>
      <c r="D1" s="294"/>
      <c r="E1" s="45"/>
      <c r="F1" s="293" t="s">
        <v>59</v>
      </c>
      <c r="G1" s="293"/>
      <c r="H1" s="293"/>
      <c r="I1" s="293"/>
      <c r="J1" s="293"/>
      <c r="K1" s="293"/>
      <c r="L1" s="293"/>
      <c r="M1" s="293"/>
      <c r="N1" s="293"/>
      <c r="O1" s="293"/>
      <c r="P1" s="293"/>
    </row>
    <row r="2" spans="1:16" s="47" customFormat="1" ht="25.5" customHeight="1" x14ac:dyDescent="0.2">
      <c r="A2" s="281" t="str">
        <f>Overview!B4&amp; " - Effective from "&amp;TEXT(Overview!D4,"D MMMM YYYY")&amp;" - "&amp;Overview!E4&amp;" EDCM charges"</f>
        <v>Western Power Distribution (South West) plc - Effective from 1 April 2023 - Final EDCM charges</v>
      </c>
      <c r="B2" s="281"/>
      <c r="C2" s="281"/>
      <c r="D2" s="281"/>
      <c r="E2" s="281"/>
      <c r="F2" s="281"/>
      <c r="G2" s="281"/>
      <c r="H2" s="281"/>
      <c r="I2" s="281"/>
      <c r="J2" s="281"/>
      <c r="K2" s="281"/>
      <c r="L2" s="281"/>
      <c r="M2" s="281"/>
      <c r="N2" s="281"/>
      <c r="O2" s="281"/>
      <c r="P2" s="281"/>
    </row>
    <row r="3" spans="1:16" s="73" customFormat="1" ht="10.5" customHeight="1" x14ac:dyDescent="0.2">
      <c r="A3" s="191"/>
      <c r="B3" s="191"/>
      <c r="C3" s="194"/>
      <c r="D3" s="191"/>
      <c r="E3" s="191"/>
      <c r="F3" s="191"/>
      <c r="G3" s="191"/>
      <c r="H3" s="205"/>
      <c r="I3" s="191"/>
      <c r="J3" s="191"/>
      <c r="K3" s="191"/>
      <c r="L3" s="191"/>
      <c r="M3" s="191"/>
      <c r="N3" s="191"/>
      <c r="O3" s="191"/>
      <c r="P3" s="191"/>
    </row>
    <row r="4" spans="1:16" s="73" customFormat="1" ht="25.5" customHeight="1" x14ac:dyDescent="0.2">
      <c r="A4" s="295" t="s">
        <v>109</v>
      </c>
      <c r="B4" s="296"/>
      <c r="C4" s="296"/>
      <c r="D4" s="296"/>
      <c r="E4" s="296"/>
      <c r="F4" s="297"/>
      <c r="G4" s="191"/>
      <c r="H4" s="205"/>
      <c r="I4" s="191"/>
      <c r="J4" s="191"/>
      <c r="K4" s="191"/>
      <c r="L4" s="191"/>
      <c r="M4" s="191"/>
      <c r="N4" s="191"/>
      <c r="O4" s="191"/>
      <c r="P4" s="191"/>
    </row>
    <row r="5" spans="1:16" s="73" customFormat="1" ht="25.5" customHeight="1" x14ac:dyDescent="0.2">
      <c r="A5" s="266" t="s">
        <v>20</v>
      </c>
      <c r="B5" s="285"/>
      <c r="C5" s="267"/>
      <c r="D5" s="298" t="s">
        <v>106</v>
      </c>
      <c r="E5" s="299"/>
      <c r="F5" s="300"/>
      <c r="G5" s="191"/>
      <c r="H5" s="205"/>
      <c r="I5" s="191"/>
      <c r="J5" s="191"/>
      <c r="K5" s="191"/>
      <c r="L5" s="191"/>
      <c r="M5" s="191"/>
      <c r="N5" s="191"/>
      <c r="O5" s="191"/>
      <c r="P5" s="191"/>
    </row>
    <row r="6" spans="1:16" s="73" customFormat="1" ht="33" customHeight="1" x14ac:dyDescent="0.2">
      <c r="A6" s="286" t="s">
        <v>733</v>
      </c>
      <c r="B6" s="286"/>
      <c r="C6" s="286"/>
      <c r="D6" s="282" t="s">
        <v>730</v>
      </c>
      <c r="E6" s="283"/>
      <c r="F6" s="284"/>
      <c r="G6" s="191"/>
      <c r="H6" s="205"/>
      <c r="I6" s="191"/>
      <c r="J6" s="191"/>
      <c r="K6" s="191"/>
      <c r="L6" s="191"/>
      <c r="M6" s="191"/>
      <c r="N6" s="191"/>
      <c r="O6" s="191"/>
      <c r="P6" s="191"/>
    </row>
    <row r="7" spans="1:16" s="73" customFormat="1" ht="18" customHeight="1" x14ac:dyDescent="0.2">
      <c r="A7" s="286" t="s">
        <v>21</v>
      </c>
      <c r="B7" s="286"/>
      <c r="C7" s="286"/>
      <c r="D7" s="282" t="s">
        <v>22</v>
      </c>
      <c r="E7" s="283"/>
      <c r="F7" s="284"/>
      <c r="G7" s="191"/>
      <c r="H7" s="205"/>
      <c r="I7" s="191"/>
      <c r="J7" s="191"/>
      <c r="K7" s="191"/>
      <c r="L7" s="191"/>
      <c r="M7" s="191"/>
      <c r="N7" s="191"/>
      <c r="O7" s="191"/>
      <c r="P7" s="191"/>
    </row>
    <row r="8" spans="1:16" s="73" customFormat="1" ht="25.5" customHeight="1" x14ac:dyDescent="0.2">
      <c r="A8" s="290"/>
      <c r="B8" s="291"/>
      <c r="C8" s="292"/>
      <c r="D8" s="287"/>
      <c r="E8" s="288"/>
      <c r="F8" s="289"/>
      <c r="G8" s="191"/>
      <c r="H8" s="205"/>
      <c r="I8" s="191"/>
      <c r="J8" s="191"/>
      <c r="K8" s="191"/>
      <c r="L8" s="205"/>
      <c r="M8" s="205"/>
      <c r="N8" s="205"/>
      <c r="O8" s="205"/>
      <c r="P8" s="205"/>
    </row>
    <row r="9" spans="1:16" s="73" customFormat="1" ht="10.5" customHeight="1" x14ac:dyDescent="0.2">
      <c r="A9" s="191"/>
      <c r="B9" s="191"/>
      <c r="C9" s="194"/>
      <c r="D9" s="191"/>
      <c r="E9" s="191"/>
      <c r="F9" s="191"/>
      <c r="G9" s="191"/>
      <c r="H9" s="205"/>
      <c r="I9" s="191"/>
      <c r="J9" s="191"/>
      <c r="K9" s="191"/>
      <c r="L9" s="191"/>
      <c r="M9" s="191"/>
      <c r="N9" s="191"/>
      <c r="O9" s="191"/>
      <c r="P9" s="191"/>
    </row>
    <row r="10" spans="1:16" ht="63.75" customHeight="1" x14ac:dyDescent="0.2">
      <c r="A10" s="48" t="s">
        <v>98</v>
      </c>
      <c r="B10" s="49" t="s">
        <v>64</v>
      </c>
      <c r="C10" s="48" t="s">
        <v>65</v>
      </c>
      <c r="D10" s="48" t="s">
        <v>100</v>
      </c>
      <c r="E10" s="49" t="s">
        <v>64</v>
      </c>
      <c r="F10" s="48" t="s">
        <v>66</v>
      </c>
      <c r="G10" s="50" t="s">
        <v>58</v>
      </c>
      <c r="H10" s="50" t="s">
        <v>782</v>
      </c>
      <c r="I10" s="51" t="s">
        <v>163</v>
      </c>
      <c r="J10" s="50" t="s">
        <v>101</v>
      </c>
      <c r="K10" s="50" t="s">
        <v>161</v>
      </c>
      <c r="L10" s="120" t="s">
        <v>175</v>
      </c>
      <c r="M10" s="51" t="s">
        <v>164</v>
      </c>
      <c r="N10" s="50" t="s">
        <v>102</v>
      </c>
      <c r="O10" s="50" t="s">
        <v>162</v>
      </c>
      <c r="P10" s="120" t="s">
        <v>176</v>
      </c>
    </row>
    <row r="11" spans="1:16" ht="12.75" x14ac:dyDescent="0.2">
      <c r="A11" s="250">
        <v>198</v>
      </c>
      <c r="B11" s="250">
        <f>A11</f>
        <v>198</v>
      </c>
      <c r="C11" s="251" t="s">
        <v>1840</v>
      </c>
      <c r="D11" s="250" t="s">
        <v>1413</v>
      </c>
      <c r="E11" s="250" t="str">
        <f>D11</f>
        <v/>
      </c>
      <c r="F11" s="251" t="s">
        <v>1413</v>
      </c>
      <c r="G11" s="80" t="s">
        <v>1414</v>
      </c>
      <c r="H11" s="252">
        <v>2</v>
      </c>
      <c r="I11" s="244">
        <v>0.39400000000000002</v>
      </c>
      <c r="J11" s="245">
        <v>9436.4</v>
      </c>
      <c r="K11" s="245">
        <v>0.92</v>
      </c>
      <c r="L11" s="245">
        <v>0.92</v>
      </c>
      <c r="M11" s="246">
        <v>0</v>
      </c>
      <c r="N11" s="247">
        <v>0</v>
      </c>
      <c r="O11" s="247">
        <v>0</v>
      </c>
      <c r="P11" s="247">
        <v>0</v>
      </c>
    </row>
    <row r="12" spans="1:16" ht="12.75" x14ac:dyDescent="0.2">
      <c r="A12" s="250">
        <v>204</v>
      </c>
      <c r="B12" s="250">
        <f t="shared" ref="B12:B75" si="0">A12</f>
        <v>204</v>
      </c>
      <c r="C12" s="251" t="s">
        <v>1841</v>
      </c>
      <c r="D12" s="250" t="s">
        <v>1413</v>
      </c>
      <c r="E12" s="250" t="str">
        <f t="shared" ref="E12:E75" si="1">D12</f>
        <v/>
      </c>
      <c r="F12" s="251" t="s">
        <v>1413</v>
      </c>
      <c r="G12" s="80" t="s">
        <v>1415</v>
      </c>
      <c r="H12" s="252">
        <v>0</v>
      </c>
      <c r="I12" s="244">
        <v>0.77900000000000003</v>
      </c>
      <c r="J12" s="245">
        <v>2.91</v>
      </c>
      <c r="K12" s="245">
        <v>1.93</v>
      </c>
      <c r="L12" s="245">
        <v>1.93</v>
      </c>
      <c r="M12" s="246">
        <v>0</v>
      </c>
      <c r="N12" s="247">
        <v>0</v>
      </c>
      <c r="O12" s="247">
        <v>0</v>
      </c>
      <c r="P12" s="247">
        <v>0</v>
      </c>
    </row>
    <row r="13" spans="1:16" ht="12.75" x14ac:dyDescent="0.2">
      <c r="A13" s="250">
        <v>250</v>
      </c>
      <c r="B13" s="250">
        <f t="shared" si="0"/>
        <v>250</v>
      </c>
      <c r="C13" s="251" t="s">
        <v>1842</v>
      </c>
      <c r="D13" s="250">
        <v>529</v>
      </c>
      <c r="E13" s="250">
        <f t="shared" si="1"/>
        <v>529</v>
      </c>
      <c r="F13" s="251" t="s">
        <v>1843</v>
      </c>
      <c r="G13" s="80" t="s">
        <v>1416</v>
      </c>
      <c r="H13" s="252">
        <v>0</v>
      </c>
      <c r="I13" s="244">
        <v>0.20300000000000001</v>
      </c>
      <c r="J13" s="245">
        <v>48.48</v>
      </c>
      <c r="K13" s="245">
        <v>0.94</v>
      </c>
      <c r="L13" s="245">
        <v>0.94</v>
      </c>
      <c r="M13" s="246">
        <v>-0.79400000000000004</v>
      </c>
      <c r="N13" s="247">
        <v>736.26</v>
      </c>
      <c r="O13" s="247">
        <v>0.05</v>
      </c>
      <c r="P13" s="247">
        <v>0.05</v>
      </c>
    </row>
    <row r="14" spans="1:16" ht="12.75" x14ac:dyDescent="0.2">
      <c r="A14" s="250">
        <v>262</v>
      </c>
      <c r="B14" s="250">
        <f t="shared" si="0"/>
        <v>262</v>
      </c>
      <c r="C14" s="251" t="s">
        <v>1844</v>
      </c>
      <c r="D14" s="250">
        <v>373</v>
      </c>
      <c r="E14" s="250">
        <f t="shared" si="1"/>
        <v>373</v>
      </c>
      <c r="F14" s="251" t="s">
        <v>1845</v>
      </c>
      <c r="G14" s="80" t="s">
        <v>1417</v>
      </c>
      <c r="H14" s="252">
        <v>0</v>
      </c>
      <c r="I14" s="244">
        <v>0</v>
      </c>
      <c r="J14" s="245">
        <v>12.77</v>
      </c>
      <c r="K14" s="245">
        <v>0.93</v>
      </c>
      <c r="L14" s="245">
        <v>0.93</v>
      </c>
      <c r="M14" s="246">
        <v>0</v>
      </c>
      <c r="N14" s="247">
        <v>1027.8599999999999</v>
      </c>
      <c r="O14" s="247">
        <v>0.05</v>
      </c>
      <c r="P14" s="247">
        <v>0.05</v>
      </c>
    </row>
    <row r="15" spans="1:16" ht="12.75" x14ac:dyDescent="0.2">
      <c r="A15" s="250">
        <v>263</v>
      </c>
      <c r="B15" s="250">
        <f t="shared" si="0"/>
        <v>263</v>
      </c>
      <c r="C15" s="251" t="s">
        <v>1846</v>
      </c>
      <c r="D15" s="250">
        <v>374</v>
      </c>
      <c r="E15" s="250">
        <f t="shared" si="1"/>
        <v>374</v>
      </c>
      <c r="F15" s="251" t="s">
        <v>1847</v>
      </c>
      <c r="G15" s="80" t="s">
        <v>1418</v>
      </c>
      <c r="H15" s="252">
        <v>1</v>
      </c>
      <c r="I15" s="244">
        <v>3.7759999999999998</v>
      </c>
      <c r="J15" s="245">
        <v>1137.25</v>
      </c>
      <c r="K15" s="245">
        <v>1.6</v>
      </c>
      <c r="L15" s="245">
        <v>1.6</v>
      </c>
      <c r="M15" s="246">
        <v>0</v>
      </c>
      <c r="N15" s="247">
        <v>512.45000000000005</v>
      </c>
      <c r="O15" s="247">
        <v>0.05</v>
      </c>
      <c r="P15" s="247">
        <v>0.05</v>
      </c>
    </row>
    <row r="16" spans="1:16" ht="12.75" x14ac:dyDescent="0.2">
      <c r="A16" s="250">
        <v>264</v>
      </c>
      <c r="B16" s="250">
        <f t="shared" si="0"/>
        <v>264</v>
      </c>
      <c r="C16" s="251" t="s">
        <v>1848</v>
      </c>
      <c r="D16" s="250">
        <v>375</v>
      </c>
      <c r="E16" s="250">
        <f t="shared" si="1"/>
        <v>375</v>
      </c>
      <c r="F16" s="251" t="s">
        <v>1849</v>
      </c>
      <c r="G16" s="80" t="s">
        <v>1419</v>
      </c>
      <c r="H16" s="252">
        <v>0</v>
      </c>
      <c r="I16" s="244">
        <v>2.4E-2</v>
      </c>
      <c r="J16" s="245">
        <v>3.61</v>
      </c>
      <c r="K16" s="245">
        <v>2.95</v>
      </c>
      <c r="L16" s="245">
        <v>2.95</v>
      </c>
      <c r="M16" s="246">
        <v>0</v>
      </c>
      <c r="N16" s="247">
        <v>1036.72</v>
      </c>
      <c r="O16" s="247">
        <v>0.05</v>
      </c>
      <c r="P16" s="247">
        <v>0.05</v>
      </c>
    </row>
    <row r="17" spans="1:16" ht="12.75" x14ac:dyDescent="0.2">
      <c r="A17" s="250">
        <v>265</v>
      </c>
      <c r="B17" s="250">
        <f t="shared" si="0"/>
        <v>265</v>
      </c>
      <c r="C17" s="251" t="s">
        <v>1850</v>
      </c>
      <c r="D17" s="250">
        <v>376</v>
      </c>
      <c r="E17" s="250">
        <f t="shared" si="1"/>
        <v>376</v>
      </c>
      <c r="F17" s="251" t="s">
        <v>1851</v>
      </c>
      <c r="G17" s="80" t="s">
        <v>1420</v>
      </c>
      <c r="H17" s="252">
        <v>0</v>
      </c>
      <c r="I17" s="244">
        <v>13.978</v>
      </c>
      <c r="J17" s="245">
        <v>1.06</v>
      </c>
      <c r="K17" s="245">
        <v>3.09</v>
      </c>
      <c r="L17" s="245">
        <v>3.09</v>
      </c>
      <c r="M17" s="246">
        <v>0</v>
      </c>
      <c r="N17" s="247">
        <v>529.04</v>
      </c>
      <c r="O17" s="247">
        <v>0.05</v>
      </c>
      <c r="P17" s="247">
        <v>0.05</v>
      </c>
    </row>
    <row r="18" spans="1:16" ht="12.75" x14ac:dyDescent="0.2">
      <c r="A18" s="250">
        <v>266</v>
      </c>
      <c r="B18" s="250">
        <f t="shared" si="0"/>
        <v>266</v>
      </c>
      <c r="C18" s="251" t="s">
        <v>1852</v>
      </c>
      <c r="D18" s="250">
        <v>377</v>
      </c>
      <c r="E18" s="250">
        <f t="shared" si="1"/>
        <v>377</v>
      </c>
      <c r="F18" s="251" t="s">
        <v>1853</v>
      </c>
      <c r="G18" s="80" t="s">
        <v>1421</v>
      </c>
      <c r="H18" s="252">
        <v>0</v>
      </c>
      <c r="I18" s="244">
        <v>1.3149999999999999</v>
      </c>
      <c r="J18" s="245">
        <v>4.7699999999999996</v>
      </c>
      <c r="K18" s="245">
        <v>2.1</v>
      </c>
      <c r="L18" s="245">
        <v>2.1</v>
      </c>
      <c r="M18" s="246">
        <v>0</v>
      </c>
      <c r="N18" s="247">
        <v>501.06</v>
      </c>
      <c r="O18" s="247">
        <v>0.05</v>
      </c>
      <c r="P18" s="247">
        <v>0.05</v>
      </c>
    </row>
    <row r="19" spans="1:16" ht="12.75" x14ac:dyDescent="0.2">
      <c r="A19" s="250">
        <v>267</v>
      </c>
      <c r="B19" s="250">
        <f t="shared" si="0"/>
        <v>267</v>
      </c>
      <c r="C19" s="251" t="s">
        <v>1854</v>
      </c>
      <c r="D19" s="250">
        <v>378</v>
      </c>
      <c r="E19" s="250">
        <f t="shared" si="1"/>
        <v>378</v>
      </c>
      <c r="F19" s="251" t="s">
        <v>1855</v>
      </c>
      <c r="G19" s="80" t="s">
        <v>1422</v>
      </c>
      <c r="H19" s="252">
        <v>0</v>
      </c>
      <c r="I19" s="244">
        <v>14.069000000000001</v>
      </c>
      <c r="J19" s="245">
        <v>2.04</v>
      </c>
      <c r="K19" s="245">
        <v>2.12</v>
      </c>
      <c r="L19" s="245">
        <v>2.12</v>
      </c>
      <c r="M19" s="246">
        <v>0</v>
      </c>
      <c r="N19" s="247">
        <v>518.61</v>
      </c>
      <c r="O19" s="247">
        <v>0.05</v>
      </c>
      <c r="P19" s="247">
        <v>0.05</v>
      </c>
    </row>
    <row r="20" spans="1:16" ht="12.75" x14ac:dyDescent="0.2">
      <c r="A20" s="250">
        <v>268</v>
      </c>
      <c r="B20" s="250">
        <f t="shared" si="0"/>
        <v>268</v>
      </c>
      <c r="C20" s="251" t="s">
        <v>1856</v>
      </c>
      <c r="D20" s="250">
        <v>379</v>
      </c>
      <c r="E20" s="250">
        <f t="shared" si="1"/>
        <v>379</v>
      </c>
      <c r="F20" s="251" t="s">
        <v>1857</v>
      </c>
      <c r="G20" s="80" t="s">
        <v>1423</v>
      </c>
      <c r="H20" s="252">
        <v>0</v>
      </c>
      <c r="I20" s="244">
        <v>1.722</v>
      </c>
      <c r="J20" s="245">
        <v>4.8600000000000003</v>
      </c>
      <c r="K20" s="245">
        <v>2.7</v>
      </c>
      <c r="L20" s="245">
        <v>2.7</v>
      </c>
      <c r="M20" s="246">
        <v>0</v>
      </c>
      <c r="N20" s="247">
        <v>1143.27</v>
      </c>
      <c r="O20" s="247">
        <v>0.05</v>
      </c>
      <c r="P20" s="247">
        <v>0.05</v>
      </c>
    </row>
    <row r="21" spans="1:16" ht="12.75" x14ac:dyDescent="0.2">
      <c r="A21" s="250">
        <v>269</v>
      </c>
      <c r="B21" s="250">
        <f t="shared" si="0"/>
        <v>269</v>
      </c>
      <c r="C21" s="251" t="s">
        <v>1858</v>
      </c>
      <c r="D21" s="250">
        <v>380</v>
      </c>
      <c r="E21" s="250">
        <f t="shared" si="1"/>
        <v>380</v>
      </c>
      <c r="F21" s="251" t="s">
        <v>1859</v>
      </c>
      <c r="G21" s="80" t="s">
        <v>1424</v>
      </c>
      <c r="H21" s="252">
        <v>0</v>
      </c>
      <c r="I21" s="244">
        <v>2.1</v>
      </c>
      <c r="J21" s="245">
        <v>5.75</v>
      </c>
      <c r="K21" s="245">
        <v>1.92</v>
      </c>
      <c r="L21" s="245">
        <v>1.92</v>
      </c>
      <c r="M21" s="246">
        <v>0</v>
      </c>
      <c r="N21" s="247">
        <v>957.87</v>
      </c>
      <c r="O21" s="247">
        <v>0.05</v>
      </c>
      <c r="P21" s="247">
        <v>0.05</v>
      </c>
    </row>
    <row r="22" spans="1:16" ht="12.75" x14ac:dyDescent="0.2">
      <c r="A22" s="250">
        <v>270</v>
      </c>
      <c r="B22" s="250">
        <f t="shared" si="0"/>
        <v>270</v>
      </c>
      <c r="C22" s="251" t="s">
        <v>1860</v>
      </c>
      <c r="D22" s="250">
        <v>381</v>
      </c>
      <c r="E22" s="250">
        <f t="shared" si="1"/>
        <v>381</v>
      </c>
      <c r="F22" s="251" t="s">
        <v>1861</v>
      </c>
      <c r="G22" s="80" t="s">
        <v>1425</v>
      </c>
      <c r="H22" s="252">
        <v>0</v>
      </c>
      <c r="I22" s="244">
        <v>0.68899999999999995</v>
      </c>
      <c r="J22" s="245">
        <v>6.35</v>
      </c>
      <c r="K22" s="245">
        <v>2.48</v>
      </c>
      <c r="L22" s="245">
        <v>2.48</v>
      </c>
      <c r="M22" s="246">
        <v>0</v>
      </c>
      <c r="N22" s="247">
        <v>574.51</v>
      </c>
      <c r="O22" s="247">
        <v>0.05</v>
      </c>
      <c r="P22" s="247">
        <v>0.05</v>
      </c>
    </row>
    <row r="23" spans="1:16" ht="12.75" x14ac:dyDescent="0.2">
      <c r="A23" s="250">
        <v>271</v>
      </c>
      <c r="B23" s="250">
        <f t="shared" si="0"/>
        <v>271</v>
      </c>
      <c r="C23" s="251" t="s">
        <v>1862</v>
      </c>
      <c r="D23" s="250">
        <v>382</v>
      </c>
      <c r="E23" s="250">
        <f t="shared" si="1"/>
        <v>382</v>
      </c>
      <c r="F23" s="251" t="s">
        <v>1863</v>
      </c>
      <c r="G23" s="80" t="s">
        <v>1426</v>
      </c>
      <c r="H23" s="252">
        <v>1</v>
      </c>
      <c r="I23" s="244">
        <v>14.382</v>
      </c>
      <c r="J23" s="245">
        <v>1139.83</v>
      </c>
      <c r="K23" s="245">
        <v>1.25</v>
      </c>
      <c r="L23" s="245">
        <v>1.25</v>
      </c>
      <c r="M23" s="246">
        <v>0</v>
      </c>
      <c r="N23" s="247">
        <v>967.84</v>
      </c>
      <c r="O23" s="247">
        <v>0.05</v>
      </c>
      <c r="P23" s="247">
        <v>0.05</v>
      </c>
    </row>
    <row r="24" spans="1:16" ht="12.75" x14ac:dyDescent="0.2">
      <c r="A24" s="250">
        <v>272</v>
      </c>
      <c r="B24" s="250">
        <f t="shared" si="0"/>
        <v>272</v>
      </c>
      <c r="C24" s="251" t="s">
        <v>1864</v>
      </c>
      <c r="D24" s="250">
        <v>383</v>
      </c>
      <c r="E24" s="250">
        <f t="shared" si="1"/>
        <v>383</v>
      </c>
      <c r="F24" s="251" t="s">
        <v>1865</v>
      </c>
      <c r="G24" s="80" t="s">
        <v>1427</v>
      </c>
      <c r="H24" s="252">
        <v>0</v>
      </c>
      <c r="I24" s="244">
        <v>0.93500000000000005</v>
      </c>
      <c r="J24" s="245">
        <v>11.58</v>
      </c>
      <c r="K24" s="245">
        <v>0.96</v>
      </c>
      <c r="L24" s="245">
        <v>0.96</v>
      </c>
      <c r="M24" s="246">
        <v>0</v>
      </c>
      <c r="N24" s="247">
        <v>858.09</v>
      </c>
      <c r="O24" s="247">
        <v>0.05</v>
      </c>
      <c r="P24" s="247">
        <v>0.05</v>
      </c>
    </row>
    <row r="25" spans="1:16" ht="12.75" x14ac:dyDescent="0.2">
      <c r="A25" s="250">
        <v>273</v>
      </c>
      <c r="B25" s="250">
        <f t="shared" si="0"/>
        <v>273</v>
      </c>
      <c r="C25" s="251" t="s">
        <v>1866</v>
      </c>
      <c r="D25" s="250">
        <v>384</v>
      </c>
      <c r="E25" s="250">
        <f t="shared" si="1"/>
        <v>384</v>
      </c>
      <c r="F25" s="251" t="s">
        <v>1867</v>
      </c>
      <c r="G25" s="80" t="s">
        <v>1428</v>
      </c>
      <c r="H25" s="252">
        <v>0</v>
      </c>
      <c r="I25" s="244">
        <v>0.67100000000000004</v>
      </c>
      <c r="J25" s="245">
        <v>22.5</v>
      </c>
      <c r="K25" s="245">
        <v>3.06</v>
      </c>
      <c r="L25" s="245">
        <v>3.06</v>
      </c>
      <c r="M25" s="246">
        <v>0</v>
      </c>
      <c r="N25" s="247">
        <v>1425.61</v>
      </c>
      <c r="O25" s="247">
        <v>0.05</v>
      </c>
      <c r="P25" s="247">
        <v>0.05</v>
      </c>
    </row>
    <row r="26" spans="1:16" ht="12.75" x14ac:dyDescent="0.2">
      <c r="A26" s="250">
        <v>274</v>
      </c>
      <c r="B26" s="250">
        <f t="shared" si="0"/>
        <v>274</v>
      </c>
      <c r="C26" s="251" t="s">
        <v>1868</v>
      </c>
      <c r="D26" s="250">
        <v>385</v>
      </c>
      <c r="E26" s="250">
        <f t="shared" si="1"/>
        <v>385</v>
      </c>
      <c r="F26" s="251" t="s">
        <v>1869</v>
      </c>
      <c r="G26" s="80" t="s">
        <v>1429</v>
      </c>
      <c r="H26" s="252">
        <v>0</v>
      </c>
      <c r="I26" s="244">
        <v>3.6560000000000001</v>
      </c>
      <c r="J26" s="245">
        <v>17.39</v>
      </c>
      <c r="K26" s="245">
        <v>2.59</v>
      </c>
      <c r="L26" s="245">
        <v>2.59</v>
      </c>
      <c r="M26" s="246">
        <v>0</v>
      </c>
      <c r="N26" s="247">
        <v>1183.18</v>
      </c>
      <c r="O26" s="247">
        <v>0.05</v>
      </c>
      <c r="P26" s="247">
        <v>0.05</v>
      </c>
    </row>
    <row r="27" spans="1:16" ht="12.75" x14ac:dyDescent="0.2">
      <c r="A27" s="250">
        <v>275</v>
      </c>
      <c r="B27" s="250">
        <f t="shared" si="0"/>
        <v>275</v>
      </c>
      <c r="C27" s="251" t="s">
        <v>1870</v>
      </c>
      <c r="D27" s="250">
        <v>386</v>
      </c>
      <c r="E27" s="250">
        <f t="shared" si="1"/>
        <v>386</v>
      </c>
      <c r="F27" s="251" t="s">
        <v>1871</v>
      </c>
      <c r="G27" s="80" t="s">
        <v>1430</v>
      </c>
      <c r="H27" s="252">
        <v>0</v>
      </c>
      <c r="I27" s="244">
        <v>14.504</v>
      </c>
      <c r="J27" s="245">
        <v>10.119999999999999</v>
      </c>
      <c r="K27" s="245">
        <v>1.88</v>
      </c>
      <c r="L27" s="245">
        <v>1.88</v>
      </c>
      <c r="M27" s="246">
        <v>0</v>
      </c>
      <c r="N27" s="247">
        <v>681.82</v>
      </c>
      <c r="O27" s="247">
        <v>0.05</v>
      </c>
      <c r="P27" s="247">
        <v>0.05</v>
      </c>
    </row>
    <row r="28" spans="1:16" ht="12.75" x14ac:dyDescent="0.2">
      <c r="A28" s="250">
        <v>277</v>
      </c>
      <c r="B28" s="250">
        <f t="shared" si="0"/>
        <v>277</v>
      </c>
      <c r="C28" s="251" t="s">
        <v>1872</v>
      </c>
      <c r="D28" s="250">
        <v>388</v>
      </c>
      <c r="E28" s="250">
        <f t="shared" si="1"/>
        <v>388</v>
      </c>
      <c r="F28" s="251" t="s">
        <v>1873</v>
      </c>
      <c r="G28" s="80" t="s">
        <v>1431</v>
      </c>
      <c r="H28" s="252">
        <v>0</v>
      </c>
      <c r="I28" s="244">
        <v>14.502000000000001</v>
      </c>
      <c r="J28" s="245">
        <v>14.12</v>
      </c>
      <c r="K28" s="245">
        <v>1.75</v>
      </c>
      <c r="L28" s="245">
        <v>1.75</v>
      </c>
      <c r="M28" s="246">
        <v>0</v>
      </c>
      <c r="N28" s="247">
        <v>677.79</v>
      </c>
      <c r="O28" s="247">
        <v>0.05</v>
      </c>
      <c r="P28" s="247">
        <v>0.05</v>
      </c>
    </row>
    <row r="29" spans="1:16" ht="12.75" x14ac:dyDescent="0.2">
      <c r="A29" s="250">
        <v>278</v>
      </c>
      <c r="B29" s="250">
        <f t="shared" si="0"/>
        <v>278</v>
      </c>
      <c r="C29" s="251" t="s">
        <v>1874</v>
      </c>
      <c r="D29" s="250">
        <v>389</v>
      </c>
      <c r="E29" s="250">
        <f t="shared" si="1"/>
        <v>389</v>
      </c>
      <c r="F29" s="251" t="s">
        <v>1875</v>
      </c>
      <c r="G29" s="80" t="s">
        <v>1432</v>
      </c>
      <c r="H29" s="252">
        <v>0</v>
      </c>
      <c r="I29" s="244">
        <v>3.7850000000000001</v>
      </c>
      <c r="J29" s="245">
        <v>23.14</v>
      </c>
      <c r="K29" s="245">
        <v>2.64</v>
      </c>
      <c r="L29" s="245">
        <v>2.64</v>
      </c>
      <c r="M29" s="246">
        <v>0</v>
      </c>
      <c r="N29" s="247">
        <v>3776.17</v>
      </c>
      <c r="O29" s="247">
        <v>0.05</v>
      </c>
      <c r="P29" s="247">
        <v>0.05</v>
      </c>
    </row>
    <row r="30" spans="1:16" ht="12.75" x14ac:dyDescent="0.2">
      <c r="A30" s="250">
        <v>279</v>
      </c>
      <c r="B30" s="250">
        <f t="shared" si="0"/>
        <v>279</v>
      </c>
      <c r="C30" s="251" t="s">
        <v>1876</v>
      </c>
      <c r="D30" s="250">
        <v>390</v>
      </c>
      <c r="E30" s="250">
        <f t="shared" si="1"/>
        <v>390</v>
      </c>
      <c r="F30" s="251" t="s">
        <v>1877</v>
      </c>
      <c r="G30" s="80" t="s">
        <v>1433</v>
      </c>
      <c r="H30" s="252">
        <v>0</v>
      </c>
      <c r="I30" s="244">
        <v>0.52900000000000003</v>
      </c>
      <c r="J30" s="245">
        <v>542.77</v>
      </c>
      <c r="K30" s="245">
        <v>0.6</v>
      </c>
      <c r="L30" s="245">
        <v>0.6</v>
      </c>
      <c r="M30" s="246">
        <v>-0.61699999999999999</v>
      </c>
      <c r="N30" s="247">
        <v>493.42</v>
      </c>
      <c r="O30" s="247">
        <v>0.05</v>
      </c>
      <c r="P30" s="247">
        <v>0.05</v>
      </c>
    </row>
    <row r="31" spans="1:16" ht="12.75" x14ac:dyDescent="0.2">
      <c r="A31" s="250">
        <v>281</v>
      </c>
      <c r="B31" s="250">
        <f t="shared" si="0"/>
        <v>281</v>
      </c>
      <c r="C31" s="251" t="s">
        <v>1878</v>
      </c>
      <c r="D31" s="250">
        <v>392</v>
      </c>
      <c r="E31" s="250">
        <f t="shared" si="1"/>
        <v>392</v>
      </c>
      <c r="F31" s="251" t="s">
        <v>1879</v>
      </c>
      <c r="G31" s="80" t="s">
        <v>1434</v>
      </c>
      <c r="H31" s="252">
        <v>0</v>
      </c>
      <c r="I31" s="244">
        <v>4.2089999999999996</v>
      </c>
      <c r="J31" s="245">
        <v>12.4</v>
      </c>
      <c r="K31" s="245">
        <v>2.41</v>
      </c>
      <c r="L31" s="245">
        <v>2.41</v>
      </c>
      <c r="M31" s="246">
        <v>0</v>
      </c>
      <c r="N31" s="247">
        <v>491.12</v>
      </c>
      <c r="O31" s="247">
        <v>0.05</v>
      </c>
      <c r="P31" s="247">
        <v>0.05</v>
      </c>
    </row>
    <row r="32" spans="1:16" ht="12.75" x14ac:dyDescent="0.2">
      <c r="A32" s="250">
        <v>282</v>
      </c>
      <c r="B32" s="250">
        <f t="shared" si="0"/>
        <v>282</v>
      </c>
      <c r="C32" s="251" t="s">
        <v>1880</v>
      </c>
      <c r="D32" s="250">
        <v>393</v>
      </c>
      <c r="E32" s="250">
        <f t="shared" si="1"/>
        <v>393</v>
      </c>
      <c r="F32" s="251" t="s">
        <v>1881</v>
      </c>
      <c r="G32" s="80" t="s">
        <v>1435</v>
      </c>
      <c r="H32" s="252">
        <v>0</v>
      </c>
      <c r="I32" s="244">
        <v>1.3620000000000001</v>
      </c>
      <c r="J32" s="245">
        <v>16.32</v>
      </c>
      <c r="K32" s="245">
        <v>1.28</v>
      </c>
      <c r="L32" s="245">
        <v>1.28</v>
      </c>
      <c r="M32" s="246">
        <v>0</v>
      </c>
      <c r="N32" s="247">
        <v>1869.7</v>
      </c>
      <c r="O32" s="247">
        <v>0.05</v>
      </c>
      <c r="P32" s="247">
        <v>0.05</v>
      </c>
    </row>
    <row r="33" spans="1:16" ht="12.75" x14ac:dyDescent="0.2">
      <c r="A33" s="250">
        <v>283</v>
      </c>
      <c r="B33" s="250">
        <f t="shared" si="0"/>
        <v>283</v>
      </c>
      <c r="C33" s="251" t="s">
        <v>1882</v>
      </c>
      <c r="D33" s="250">
        <v>394</v>
      </c>
      <c r="E33" s="250">
        <f t="shared" si="1"/>
        <v>394</v>
      </c>
      <c r="F33" s="251" t="s">
        <v>1883</v>
      </c>
      <c r="G33" s="80" t="s">
        <v>1436</v>
      </c>
      <c r="H33" s="252">
        <v>0</v>
      </c>
      <c r="I33" s="244">
        <v>1.0449999999999999</v>
      </c>
      <c r="J33" s="245">
        <v>4.71</v>
      </c>
      <c r="K33" s="245">
        <v>1.75</v>
      </c>
      <c r="L33" s="245">
        <v>1.75</v>
      </c>
      <c r="M33" s="246">
        <v>0</v>
      </c>
      <c r="N33" s="247">
        <v>941.95</v>
      </c>
      <c r="O33" s="247">
        <v>0.05</v>
      </c>
      <c r="P33" s="247">
        <v>0.05</v>
      </c>
    </row>
    <row r="34" spans="1:16" ht="12.75" x14ac:dyDescent="0.2">
      <c r="A34" s="250">
        <v>284</v>
      </c>
      <c r="B34" s="250">
        <f t="shared" si="0"/>
        <v>284</v>
      </c>
      <c r="C34" s="251" t="s">
        <v>1884</v>
      </c>
      <c r="D34" s="250">
        <v>395</v>
      </c>
      <c r="E34" s="250">
        <f t="shared" si="1"/>
        <v>395</v>
      </c>
      <c r="F34" s="251" t="s">
        <v>1885</v>
      </c>
      <c r="G34" s="80" t="s">
        <v>1437</v>
      </c>
      <c r="H34" s="252">
        <v>0</v>
      </c>
      <c r="I34" s="244">
        <v>14.598000000000001</v>
      </c>
      <c r="J34" s="245">
        <v>9.17</v>
      </c>
      <c r="K34" s="245">
        <v>2.5499999999999998</v>
      </c>
      <c r="L34" s="245">
        <v>2.5499999999999998</v>
      </c>
      <c r="M34" s="246">
        <v>0</v>
      </c>
      <c r="N34" s="247">
        <v>715.36</v>
      </c>
      <c r="O34" s="247">
        <v>0.05</v>
      </c>
      <c r="P34" s="247">
        <v>0.05</v>
      </c>
    </row>
    <row r="35" spans="1:16" ht="12.75" x14ac:dyDescent="0.2">
      <c r="A35" s="250">
        <v>285</v>
      </c>
      <c r="B35" s="250">
        <f t="shared" si="0"/>
        <v>285</v>
      </c>
      <c r="C35" s="251" t="s">
        <v>1886</v>
      </c>
      <c r="D35" s="250">
        <v>396</v>
      </c>
      <c r="E35" s="250">
        <f t="shared" si="1"/>
        <v>396</v>
      </c>
      <c r="F35" s="251" t="s">
        <v>1887</v>
      </c>
      <c r="G35" s="80" t="s">
        <v>1438</v>
      </c>
      <c r="H35" s="252">
        <v>1</v>
      </c>
      <c r="I35" s="244">
        <v>2.7360000000000002</v>
      </c>
      <c r="J35" s="245">
        <v>1174.49</v>
      </c>
      <c r="K35" s="245">
        <v>1.42</v>
      </c>
      <c r="L35" s="245">
        <v>1.42</v>
      </c>
      <c r="M35" s="246">
        <v>0</v>
      </c>
      <c r="N35" s="247">
        <v>3108.61</v>
      </c>
      <c r="O35" s="247">
        <v>0.05</v>
      </c>
      <c r="P35" s="247">
        <v>0.05</v>
      </c>
    </row>
    <row r="36" spans="1:16" ht="12.75" x14ac:dyDescent="0.2">
      <c r="A36" s="250">
        <v>286</v>
      </c>
      <c r="B36" s="250">
        <f t="shared" si="0"/>
        <v>286</v>
      </c>
      <c r="C36" s="251" t="s">
        <v>1888</v>
      </c>
      <c r="D36" s="250">
        <v>397</v>
      </c>
      <c r="E36" s="250">
        <f t="shared" si="1"/>
        <v>397</v>
      </c>
      <c r="F36" s="251" t="s">
        <v>1889</v>
      </c>
      <c r="G36" s="80" t="s">
        <v>1439</v>
      </c>
      <c r="H36" s="252">
        <v>0</v>
      </c>
      <c r="I36" s="244">
        <v>1.3839999999999999</v>
      </c>
      <c r="J36" s="245">
        <v>8.83</v>
      </c>
      <c r="K36" s="245">
        <v>1.88</v>
      </c>
      <c r="L36" s="245">
        <v>1.88</v>
      </c>
      <c r="M36" s="246">
        <v>0</v>
      </c>
      <c r="N36" s="247">
        <v>1060.03</v>
      </c>
      <c r="O36" s="247">
        <v>0.05</v>
      </c>
      <c r="P36" s="247">
        <v>0.05</v>
      </c>
    </row>
    <row r="37" spans="1:16" ht="12.75" x14ac:dyDescent="0.2">
      <c r="A37" s="250">
        <v>287</v>
      </c>
      <c r="B37" s="250">
        <f t="shared" si="0"/>
        <v>287</v>
      </c>
      <c r="C37" s="251" t="s">
        <v>1890</v>
      </c>
      <c r="D37" s="250">
        <v>398</v>
      </c>
      <c r="E37" s="250">
        <f t="shared" si="1"/>
        <v>398</v>
      </c>
      <c r="F37" s="251" t="s">
        <v>1891</v>
      </c>
      <c r="G37" s="80" t="s">
        <v>1440</v>
      </c>
      <c r="H37" s="252">
        <v>0</v>
      </c>
      <c r="I37" s="244">
        <v>1.528</v>
      </c>
      <c r="J37" s="245">
        <v>6.48</v>
      </c>
      <c r="K37" s="245">
        <v>1.72</v>
      </c>
      <c r="L37" s="245">
        <v>1.72</v>
      </c>
      <c r="M37" s="246">
        <v>0</v>
      </c>
      <c r="N37" s="247">
        <v>1140.1600000000001</v>
      </c>
      <c r="O37" s="247">
        <v>0.05</v>
      </c>
      <c r="P37" s="247">
        <v>0.05</v>
      </c>
    </row>
    <row r="38" spans="1:16" ht="12.75" x14ac:dyDescent="0.2">
      <c r="A38" s="250">
        <v>288</v>
      </c>
      <c r="B38" s="250">
        <f t="shared" si="0"/>
        <v>288</v>
      </c>
      <c r="C38" s="251" t="s">
        <v>1892</v>
      </c>
      <c r="D38" s="250">
        <v>399</v>
      </c>
      <c r="E38" s="250">
        <f t="shared" si="1"/>
        <v>399</v>
      </c>
      <c r="F38" s="251" t="s">
        <v>1893</v>
      </c>
      <c r="G38" s="80" t="s">
        <v>1441</v>
      </c>
      <c r="H38" s="252">
        <v>0</v>
      </c>
      <c r="I38" s="244">
        <v>1.1419999999999999</v>
      </c>
      <c r="J38" s="245">
        <v>6.91</v>
      </c>
      <c r="K38" s="245">
        <v>3.51</v>
      </c>
      <c r="L38" s="245">
        <v>3.51</v>
      </c>
      <c r="M38" s="246">
        <v>0</v>
      </c>
      <c r="N38" s="247">
        <v>820.83</v>
      </c>
      <c r="O38" s="247">
        <v>0.05</v>
      </c>
      <c r="P38" s="247">
        <v>0.05</v>
      </c>
    </row>
    <row r="39" spans="1:16" ht="12.75" x14ac:dyDescent="0.2">
      <c r="A39" s="250">
        <v>289</v>
      </c>
      <c r="B39" s="250">
        <f t="shared" si="0"/>
        <v>289</v>
      </c>
      <c r="C39" s="251" t="s">
        <v>1894</v>
      </c>
      <c r="D39" s="250">
        <v>400</v>
      </c>
      <c r="E39" s="250">
        <f t="shared" si="1"/>
        <v>400</v>
      </c>
      <c r="F39" s="251" t="s">
        <v>1895</v>
      </c>
      <c r="G39" s="80" t="s">
        <v>1442</v>
      </c>
      <c r="H39" s="252">
        <v>1</v>
      </c>
      <c r="I39" s="244">
        <v>0.752</v>
      </c>
      <c r="J39" s="245">
        <v>1136.78</v>
      </c>
      <c r="K39" s="245">
        <v>1.1499999999999999</v>
      </c>
      <c r="L39" s="245">
        <v>1.1499999999999999</v>
      </c>
      <c r="M39" s="246">
        <v>-0.88700000000000001</v>
      </c>
      <c r="N39" s="247">
        <v>503.87</v>
      </c>
      <c r="O39" s="247">
        <v>0.05</v>
      </c>
      <c r="P39" s="247">
        <v>0.05</v>
      </c>
    </row>
    <row r="40" spans="1:16" ht="12.75" x14ac:dyDescent="0.2">
      <c r="A40" s="250">
        <v>290</v>
      </c>
      <c r="B40" s="250">
        <f t="shared" si="0"/>
        <v>290</v>
      </c>
      <c r="C40" s="251" t="s">
        <v>1896</v>
      </c>
      <c r="D40" s="250">
        <v>401</v>
      </c>
      <c r="E40" s="250">
        <f t="shared" si="1"/>
        <v>401</v>
      </c>
      <c r="F40" s="251" t="s">
        <v>1897</v>
      </c>
      <c r="G40" s="80" t="s">
        <v>1443</v>
      </c>
      <c r="H40" s="252">
        <v>0</v>
      </c>
      <c r="I40" s="244">
        <v>2.0680000000000001</v>
      </c>
      <c r="J40" s="245">
        <v>9.92</v>
      </c>
      <c r="K40" s="245">
        <v>4.33</v>
      </c>
      <c r="L40" s="245">
        <v>4.33</v>
      </c>
      <c r="M40" s="246">
        <v>0</v>
      </c>
      <c r="N40" s="247">
        <v>1179.0899999999999</v>
      </c>
      <c r="O40" s="247">
        <v>0.05</v>
      </c>
      <c r="P40" s="247">
        <v>0.05</v>
      </c>
    </row>
    <row r="41" spans="1:16" ht="12.75" x14ac:dyDescent="0.2">
      <c r="A41" s="250">
        <v>291</v>
      </c>
      <c r="B41" s="250">
        <f t="shared" si="0"/>
        <v>291</v>
      </c>
      <c r="C41" s="251" t="s">
        <v>1898</v>
      </c>
      <c r="D41" s="250">
        <v>402</v>
      </c>
      <c r="E41" s="250">
        <f t="shared" si="1"/>
        <v>402</v>
      </c>
      <c r="F41" s="251" t="s">
        <v>1899</v>
      </c>
      <c r="G41" s="80" t="s">
        <v>1444</v>
      </c>
      <c r="H41" s="252">
        <v>0</v>
      </c>
      <c r="I41" s="244">
        <v>1.486</v>
      </c>
      <c r="J41" s="245">
        <v>4.91</v>
      </c>
      <c r="K41" s="245">
        <v>3.35</v>
      </c>
      <c r="L41" s="245">
        <v>3.35</v>
      </c>
      <c r="M41" s="246">
        <v>0</v>
      </c>
      <c r="N41" s="247">
        <v>486.21</v>
      </c>
      <c r="O41" s="247">
        <v>0.05</v>
      </c>
      <c r="P41" s="247">
        <v>0.05</v>
      </c>
    </row>
    <row r="42" spans="1:16" ht="12.75" x14ac:dyDescent="0.2">
      <c r="A42" s="250">
        <v>292</v>
      </c>
      <c r="B42" s="250">
        <f t="shared" si="0"/>
        <v>292</v>
      </c>
      <c r="C42" s="251" t="s">
        <v>1900</v>
      </c>
      <c r="D42" s="250">
        <v>403</v>
      </c>
      <c r="E42" s="250">
        <f t="shared" si="1"/>
        <v>403</v>
      </c>
      <c r="F42" s="251" t="s">
        <v>1901</v>
      </c>
      <c r="G42" s="80" t="s">
        <v>1445</v>
      </c>
      <c r="H42" s="252">
        <v>0</v>
      </c>
      <c r="I42" s="244">
        <v>0.28699999999999998</v>
      </c>
      <c r="J42" s="245">
        <v>2.9</v>
      </c>
      <c r="K42" s="245">
        <v>1.29</v>
      </c>
      <c r="L42" s="245">
        <v>1.29</v>
      </c>
      <c r="M42" s="246">
        <v>0</v>
      </c>
      <c r="N42" s="247">
        <v>501.8</v>
      </c>
      <c r="O42" s="247">
        <v>0.05</v>
      </c>
      <c r="P42" s="247">
        <v>0.05</v>
      </c>
    </row>
    <row r="43" spans="1:16" ht="12.75" x14ac:dyDescent="0.2">
      <c r="A43" s="250">
        <v>293</v>
      </c>
      <c r="B43" s="250">
        <f t="shared" si="0"/>
        <v>293</v>
      </c>
      <c r="C43" s="251" t="s">
        <v>1902</v>
      </c>
      <c r="D43" s="250">
        <v>404</v>
      </c>
      <c r="E43" s="250">
        <f t="shared" si="1"/>
        <v>404</v>
      </c>
      <c r="F43" s="251" t="s">
        <v>1903</v>
      </c>
      <c r="G43" s="80" t="s">
        <v>1446</v>
      </c>
      <c r="H43" s="252">
        <v>0</v>
      </c>
      <c r="I43" s="244">
        <v>1.3160000000000001</v>
      </c>
      <c r="J43" s="245">
        <v>2.04</v>
      </c>
      <c r="K43" s="245">
        <v>1.25</v>
      </c>
      <c r="L43" s="245">
        <v>1.25</v>
      </c>
      <c r="M43" s="246">
        <v>0</v>
      </c>
      <c r="N43" s="247">
        <v>512.11</v>
      </c>
      <c r="O43" s="247">
        <v>0.05</v>
      </c>
      <c r="P43" s="247">
        <v>0.05</v>
      </c>
    </row>
    <row r="44" spans="1:16" ht="12.75" x14ac:dyDescent="0.2">
      <c r="A44" s="250">
        <v>294</v>
      </c>
      <c r="B44" s="250">
        <f t="shared" si="0"/>
        <v>294</v>
      </c>
      <c r="C44" s="251" t="s">
        <v>1904</v>
      </c>
      <c r="D44" s="250">
        <v>405</v>
      </c>
      <c r="E44" s="250">
        <f t="shared" si="1"/>
        <v>405</v>
      </c>
      <c r="F44" s="251" t="s">
        <v>1905</v>
      </c>
      <c r="G44" s="80" t="s">
        <v>1447</v>
      </c>
      <c r="H44" s="252">
        <v>0</v>
      </c>
      <c r="I44" s="244">
        <v>1.9450000000000001</v>
      </c>
      <c r="J44" s="245">
        <v>68.92</v>
      </c>
      <c r="K44" s="245">
        <v>1.98</v>
      </c>
      <c r="L44" s="245">
        <v>1.98</v>
      </c>
      <c r="M44" s="246">
        <v>0</v>
      </c>
      <c r="N44" s="247">
        <v>2756.92</v>
      </c>
      <c r="O44" s="247">
        <v>0.05</v>
      </c>
      <c r="P44" s="247">
        <v>0.05</v>
      </c>
    </row>
    <row r="45" spans="1:16" ht="12.75" x14ac:dyDescent="0.2">
      <c r="A45" s="250">
        <v>295</v>
      </c>
      <c r="B45" s="250">
        <f t="shared" si="0"/>
        <v>295</v>
      </c>
      <c r="C45" s="251" t="s">
        <v>1906</v>
      </c>
      <c r="D45" s="250">
        <v>406</v>
      </c>
      <c r="E45" s="250">
        <f t="shared" si="1"/>
        <v>406</v>
      </c>
      <c r="F45" s="251" t="s">
        <v>1907</v>
      </c>
      <c r="G45" s="80" t="s">
        <v>1448</v>
      </c>
      <c r="H45" s="252">
        <v>0</v>
      </c>
      <c r="I45" s="244">
        <v>2.544</v>
      </c>
      <c r="J45" s="245">
        <v>5.9</v>
      </c>
      <c r="K45" s="245">
        <v>2.1</v>
      </c>
      <c r="L45" s="245">
        <v>2.1</v>
      </c>
      <c r="M45" s="246">
        <v>0</v>
      </c>
      <c r="N45" s="247">
        <v>668.58</v>
      </c>
      <c r="O45" s="247">
        <v>0.05</v>
      </c>
      <c r="P45" s="247">
        <v>0.05</v>
      </c>
    </row>
    <row r="46" spans="1:16" ht="12.75" x14ac:dyDescent="0.2">
      <c r="A46" s="250">
        <v>296</v>
      </c>
      <c r="B46" s="250">
        <f t="shared" si="0"/>
        <v>296</v>
      </c>
      <c r="C46" s="251" t="s">
        <v>1908</v>
      </c>
      <c r="D46" s="250">
        <v>407</v>
      </c>
      <c r="E46" s="250">
        <f t="shared" si="1"/>
        <v>407</v>
      </c>
      <c r="F46" s="251" t="s">
        <v>1909</v>
      </c>
      <c r="G46" s="80" t="s">
        <v>1449</v>
      </c>
      <c r="H46" s="252">
        <v>0</v>
      </c>
      <c r="I46" s="244">
        <v>0.3</v>
      </c>
      <c r="J46" s="245">
        <v>1.54</v>
      </c>
      <c r="K46" s="245">
        <v>2.58</v>
      </c>
      <c r="L46" s="245">
        <v>2.58</v>
      </c>
      <c r="M46" s="246">
        <v>0</v>
      </c>
      <c r="N46" s="247">
        <v>879.13</v>
      </c>
      <c r="O46" s="247">
        <v>0.05</v>
      </c>
      <c r="P46" s="247">
        <v>0.05</v>
      </c>
    </row>
    <row r="47" spans="1:16" ht="12.75" x14ac:dyDescent="0.2">
      <c r="A47" s="250">
        <v>297</v>
      </c>
      <c r="B47" s="250">
        <f t="shared" si="0"/>
        <v>297</v>
      </c>
      <c r="C47" s="251" t="s">
        <v>1910</v>
      </c>
      <c r="D47" s="250">
        <v>408</v>
      </c>
      <c r="E47" s="250">
        <f t="shared" si="1"/>
        <v>408</v>
      </c>
      <c r="F47" s="251" t="s">
        <v>1911</v>
      </c>
      <c r="G47" s="80" t="s">
        <v>1450</v>
      </c>
      <c r="H47" s="252">
        <v>0</v>
      </c>
      <c r="I47" s="244">
        <v>2.4E-2</v>
      </c>
      <c r="J47" s="245">
        <v>7.18</v>
      </c>
      <c r="K47" s="245">
        <v>2.29</v>
      </c>
      <c r="L47" s="245">
        <v>2.29</v>
      </c>
      <c r="M47" s="246">
        <v>0</v>
      </c>
      <c r="N47" s="247">
        <v>560.12</v>
      </c>
      <c r="O47" s="247">
        <v>0.05</v>
      </c>
      <c r="P47" s="247">
        <v>0.05</v>
      </c>
    </row>
    <row r="48" spans="1:16" ht="12.75" x14ac:dyDescent="0.2">
      <c r="A48" s="250">
        <v>298</v>
      </c>
      <c r="B48" s="250">
        <f t="shared" si="0"/>
        <v>298</v>
      </c>
      <c r="C48" s="251" t="s">
        <v>1912</v>
      </c>
      <c r="D48" s="250">
        <v>409</v>
      </c>
      <c r="E48" s="250">
        <f t="shared" si="1"/>
        <v>409</v>
      </c>
      <c r="F48" s="251" t="s">
        <v>1913</v>
      </c>
      <c r="G48" s="80" t="s">
        <v>1451</v>
      </c>
      <c r="H48" s="252">
        <v>0</v>
      </c>
      <c r="I48" s="244">
        <v>0.28399999999999997</v>
      </c>
      <c r="J48" s="245">
        <v>1.81</v>
      </c>
      <c r="K48" s="245">
        <v>2.73</v>
      </c>
      <c r="L48" s="245">
        <v>2.73</v>
      </c>
      <c r="M48" s="246">
        <v>0</v>
      </c>
      <c r="N48" s="247">
        <v>580.25</v>
      </c>
      <c r="O48" s="247">
        <v>0.05</v>
      </c>
      <c r="P48" s="247">
        <v>0.05</v>
      </c>
    </row>
    <row r="49" spans="1:16" ht="12.75" x14ac:dyDescent="0.2">
      <c r="A49" s="250">
        <v>299</v>
      </c>
      <c r="B49" s="250">
        <f t="shared" si="0"/>
        <v>299</v>
      </c>
      <c r="C49" s="251" t="s">
        <v>1914</v>
      </c>
      <c r="D49" s="250">
        <v>410</v>
      </c>
      <c r="E49" s="250">
        <f t="shared" si="1"/>
        <v>410</v>
      </c>
      <c r="F49" s="251" t="s">
        <v>1915</v>
      </c>
      <c r="G49" s="80" t="s">
        <v>1452</v>
      </c>
      <c r="H49" s="252">
        <v>0</v>
      </c>
      <c r="I49" s="244">
        <v>3.34</v>
      </c>
      <c r="J49" s="245">
        <v>19.07</v>
      </c>
      <c r="K49" s="245">
        <v>1.63</v>
      </c>
      <c r="L49" s="245">
        <v>1.63</v>
      </c>
      <c r="M49" s="246">
        <v>0</v>
      </c>
      <c r="N49" s="247">
        <v>2621.97</v>
      </c>
      <c r="O49" s="247">
        <v>0.05</v>
      </c>
      <c r="P49" s="247">
        <v>0.05</v>
      </c>
    </row>
    <row r="50" spans="1:16" ht="12.75" x14ac:dyDescent="0.2">
      <c r="A50" s="250">
        <v>300</v>
      </c>
      <c r="B50" s="250">
        <f t="shared" si="0"/>
        <v>300</v>
      </c>
      <c r="C50" s="251" t="s">
        <v>1916</v>
      </c>
      <c r="D50" s="250">
        <v>411</v>
      </c>
      <c r="E50" s="250">
        <f t="shared" si="1"/>
        <v>411</v>
      </c>
      <c r="F50" s="251" t="s">
        <v>1917</v>
      </c>
      <c r="G50" s="80" t="s">
        <v>1453</v>
      </c>
      <c r="H50" s="252">
        <v>0</v>
      </c>
      <c r="I50" s="244">
        <v>3.2829999999999999</v>
      </c>
      <c r="J50" s="245">
        <v>11.94</v>
      </c>
      <c r="K50" s="245">
        <v>1.88</v>
      </c>
      <c r="L50" s="245">
        <v>1.88</v>
      </c>
      <c r="M50" s="246">
        <v>0</v>
      </c>
      <c r="N50" s="247">
        <v>2334.41</v>
      </c>
      <c r="O50" s="247">
        <v>0.05</v>
      </c>
      <c r="P50" s="247">
        <v>0.05</v>
      </c>
    </row>
    <row r="51" spans="1:16" ht="12.75" x14ac:dyDescent="0.2">
      <c r="A51" s="250">
        <v>301</v>
      </c>
      <c r="B51" s="250">
        <f t="shared" si="0"/>
        <v>301</v>
      </c>
      <c r="C51" s="251" t="s">
        <v>1918</v>
      </c>
      <c r="D51" s="250">
        <v>412</v>
      </c>
      <c r="E51" s="250">
        <f t="shared" si="1"/>
        <v>412</v>
      </c>
      <c r="F51" s="251" t="s">
        <v>1919</v>
      </c>
      <c r="G51" s="80" t="s">
        <v>1454</v>
      </c>
      <c r="H51" s="252">
        <v>0</v>
      </c>
      <c r="I51" s="244">
        <v>0.315</v>
      </c>
      <c r="J51" s="245">
        <v>11.59</v>
      </c>
      <c r="K51" s="245">
        <v>2.67</v>
      </c>
      <c r="L51" s="245">
        <v>2.67</v>
      </c>
      <c r="M51" s="246">
        <v>0</v>
      </c>
      <c r="N51" s="247">
        <v>1154.43</v>
      </c>
      <c r="O51" s="247">
        <v>0.05</v>
      </c>
      <c r="P51" s="247">
        <v>0.05</v>
      </c>
    </row>
    <row r="52" spans="1:16" ht="12.75" x14ac:dyDescent="0.2">
      <c r="A52" s="250">
        <v>302</v>
      </c>
      <c r="B52" s="250">
        <f t="shared" si="0"/>
        <v>302</v>
      </c>
      <c r="C52" s="251" t="s">
        <v>1920</v>
      </c>
      <c r="D52" s="250">
        <v>413</v>
      </c>
      <c r="E52" s="250">
        <f t="shared" si="1"/>
        <v>413</v>
      </c>
      <c r="F52" s="251" t="s">
        <v>1921</v>
      </c>
      <c r="G52" s="80" t="s">
        <v>1455</v>
      </c>
      <c r="H52" s="252">
        <v>0</v>
      </c>
      <c r="I52" s="244">
        <v>3.895</v>
      </c>
      <c r="J52" s="245">
        <v>8</v>
      </c>
      <c r="K52" s="245">
        <v>1.52</v>
      </c>
      <c r="L52" s="245">
        <v>1.52</v>
      </c>
      <c r="M52" s="246">
        <v>0</v>
      </c>
      <c r="N52" s="247">
        <v>1056.55</v>
      </c>
      <c r="O52" s="247">
        <v>0.05</v>
      </c>
      <c r="P52" s="247">
        <v>0.05</v>
      </c>
    </row>
    <row r="53" spans="1:16" ht="12.75" x14ac:dyDescent="0.2">
      <c r="A53" s="250">
        <v>303</v>
      </c>
      <c r="B53" s="250">
        <f t="shared" si="0"/>
        <v>303</v>
      </c>
      <c r="C53" s="251" t="s">
        <v>1922</v>
      </c>
      <c r="D53" s="250">
        <v>414</v>
      </c>
      <c r="E53" s="250">
        <f t="shared" si="1"/>
        <v>414</v>
      </c>
      <c r="F53" s="251" t="s">
        <v>1923</v>
      </c>
      <c r="G53" s="80" t="s">
        <v>1456</v>
      </c>
      <c r="H53" s="252">
        <v>1</v>
      </c>
      <c r="I53" s="244">
        <v>2.0289999999999999</v>
      </c>
      <c r="J53" s="245">
        <v>1151.74</v>
      </c>
      <c r="K53" s="245">
        <v>1.89</v>
      </c>
      <c r="L53" s="245">
        <v>1.89</v>
      </c>
      <c r="M53" s="246">
        <v>0</v>
      </c>
      <c r="N53" s="247">
        <v>472.96</v>
      </c>
      <c r="O53" s="247">
        <v>0.05</v>
      </c>
      <c r="P53" s="247">
        <v>0.05</v>
      </c>
    </row>
    <row r="54" spans="1:16" ht="12.75" x14ac:dyDescent="0.2">
      <c r="A54" s="250">
        <v>304</v>
      </c>
      <c r="B54" s="250">
        <f t="shared" si="0"/>
        <v>304</v>
      </c>
      <c r="C54" s="251" t="s">
        <v>1924</v>
      </c>
      <c r="D54" s="250">
        <v>415</v>
      </c>
      <c r="E54" s="250">
        <f t="shared" si="1"/>
        <v>415</v>
      </c>
      <c r="F54" s="251" t="s">
        <v>1925</v>
      </c>
      <c r="G54" s="80" t="s">
        <v>1457</v>
      </c>
      <c r="H54" s="252">
        <v>0</v>
      </c>
      <c r="I54" s="244">
        <v>0.49299999999999999</v>
      </c>
      <c r="J54" s="245">
        <v>2</v>
      </c>
      <c r="K54" s="245">
        <v>2.14</v>
      </c>
      <c r="L54" s="245">
        <v>2.14</v>
      </c>
      <c r="M54" s="246">
        <v>0</v>
      </c>
      <c r="N54" s="247">
        <v>527.14</v>
      </c>
      <c r="O54" s="247">
        <v>0.05</v>
      </c>
      <c r="P54" s="247">
        <v>0.05</v>
      </c>
    </row>
    <row r="55" spans="1:16" ht="12.75" x14ac:dyDescent="0.2">
      <c r="A55" s="250">
        <v>305</v>
      </c>
      <c r="B55" s="250">
        <f t="shared" si="0"/>
        <v>305</v>
      </c>
      <c r="C55" s="251" t="s">
        <v>1926</v>
      </c>
      <c r="D55" s="250">
        <v>416</v>
      </c>
      <c r="E55" s="250">
        <f t="shared" si="1"/>
        <v>416</v>
      </c>
      <c r="F55" s="251" t="s">
        <v>1927</v>
      </c>
      <c r="G55" s="80" t="s">
        <v>1458</v>
      </c>
      <c r="H55" s="252">
        <v>0</v>
      </c>
      <c r="I55" s="244">
        <v>1.3759999999999999</v>
      </c>
      <c r="J55" s="245">
        <v>21.47</v>
      </c>
      <c r="K55" s="245">
        <v>1.4</v>
      </c>
      <c r="L55" s="245">
        <v>1.4</v>
      </c>
      <c r="M55" s="246">
        <v>0</v>
      </c>
      <c r="N55" s="247">
        <v>989.81</v>
      </c>
      <c r="O55" s="247">
        <v>0.05</v>
      </c>
      <c r="P55" s="247">
        <v>0.05</v>
      </c>
    </row>
    <row r="56" spans="1:16" ht="12.75" x14ac:dyDescent="0.2">
      <c r="A56" s="250">
        <v>306</v>
      </c>
      <c r="B56" s="250">
        <f t="shared" si="0"/>
        <v>306</v>
      </c>
      <c r="C56" s="251" t="s">
        <v>1928</v>
      </c>
      <c r="D56" s="250">
        <v>417</v>
      </c>
      <c r="E56" s="250">
        <f t="shared" si="1"/>
        <v>417</v>
      </c>
      <c r="F56" s="251" t="s">
        <v>1929</v>
      </c>
      <c r="G56" s="80" t="s">
        <v>1459</v>
      </c>
      <c r="H56" s="252">
        <v>0</v>
      </c>
      <c r="I56" s="244">
        <v>0.93600000000000005</v>
      </c>
      <c r="J56" s="245">
        <v>41.08</v>
      </c>
      <c r="K56" s="245">
        <v>1.79</v>
      </c>
      <c r="L56" s="245">
        <v>1.79</v>
      </c>
      <c r="M56" s="246">
        <v>0</v>
      </c>
      <c r="N56" s="247">
        <v>5213.49</v>
      </c>
      <c r="O56" s="247">
        <v>0.05</v>
      </c>
      <c r="P56" s="247">
        <v>0.05</v>
      </c>
    </row>
    <row r="57" spans="1:16" ht="12.75" x14ac:dyDescent="0.2">
      <c r="A57" s="250">
        <v>307</v>
      </c>
      <c r="B57" s="250">
        <f t="shared" si="0"/>
        <v>307</v>
      </c>
      <c r="C57" s="251" t="s">
        <v>1930</v>
      </c>
      <c r="D57" s="250">
        <v>418</v>
      </c>
      <c r="E57" s="250">
        <f t="shared" si="1"/>
        <v>418</v>
      </c>
      <c r="F57" s="251" t="s">
        <v>1931</v>
      </c>
      <c r="G57" s="80" t="s">
        <v>1460</v>
      </c>
      <c r="H57" s="252">
        <v>0</v>
      </c>
      <c r="I57" s="244">
        <v>1.071</v>
      </c>
      <c r="J57" s="245">
        <v>1.5</v>
      </c>
      <c r="K57" s="245">
        <v>2.67</v>
      </c>
      <c r="L57" s="245">
        <v>2.67</v>
      </c>
      <c r="M57" s="246">
        <v>0</v>
      </c>
      <c r="N57" s="247">
        <v>573.09</v>
      </c>
      <c r="O57" s="247">
        <v>0.05</v>
      </c>
      <c r="P57" s="247">
        <v>0.05</v>
      </c>
    </row>
    <row r="58" spans="1:16" ht="12.75" x14ac:dyDescent="0.2">
      <c r="A58" s="250">
        <v>308</v>
      </c>
      <c r="B58" s="250">
        <f t="shared" si="0"/>
        <v>308</v>
      </c>
      <c r="C58" s="251" t="s">
        <v>1932</v>
      </c>
      <c r="D58" s="250">
        <v>419</v>
      </c>
      <c r="E58" s="250">
        <f t="shared" si="1"/>
        <v>419</v>
      </c>
      <c r="F58" s="251" t="s">
        <v>1933</v>
      </c>
      <c r="G58" s="80" t="s">
        <v>1461</v>
      </c>
      <c r="H58" s="252">
        <v>0</v>
      </c>
      <c r="I58" s="244">
        <v>0.67100000000000004</v>
      </c>
      <c r="J58" s="245">
        <v>11.86</v>
      </c>
      <c r="K58" s="245">
        <v>2.93</v>
      </c>
      <c r="L58" s="245">
        <v>2.93</v>
      </c>
      <c r="M58" s="246">
        <v>0</v>
      </c>
      <c r="N58" s="247">
        <v>508.79</v>
      </c>
      <c r="O58" s="247">
        <v>0.05</v>
      </c>
      <c r="P58" s="247">
        <v>0.05</v>
      </c>
    </row>
    <row r="59" spans="1:16" ht="12.75" x14ac:dyDescent="0.2">
      <c r="A59" s="250">
        <v>309</v>
      </c>
      <c r="B59" s="250">
        <f t="shared" si="0"/>
        <v>309</v>
      </c>
      <c r="C59" s="251" t="s">
        <v>1934</v>
      </c>
      <c r="D59" s="250">
        <v>420</v>
      </c>
      <c r="E59" s="250">
        <f t="shared" si="1"/>
        <v>420</v>
      </c>
      <c r="F59" s="251" t="s">
        <v>1935</v>
      </c>
      <c r="G59" s="80" t="s">
        <v>1462</v>
      </c>
      <c r="H59" s="252">
        <v>0</v>
      </c>
      <c r="I59" s="244">
        <v>3.4569999999999999</v>
      </c>
      <c r="J59" s="245">
        <v>11.62</v>
      </c>
      <c r="K59" s="245">
        <v>1.73</v>
      </c>
      <c r="L59" s="245">
        <v>1.73</v>
      </c>
      <c r="M59" s="246">
        <v>0</v>
      </c>
      <c r="N59" s="247">
        <v>706.86</v>
      </c>
      <c r="O59" s="247">
        <v>0.05</v>
      </c>
      <c r="P59" s="247">
        <v>0.05</v>
      </c>
    </row>
    <row r="60" spans="1:16" ht="12.75" x14ac:dyDescent="0.2">
      <c r="A60" s="250">
        <v>310</v>
      </c>
      <c r="B60" s="250">
        <f t="shared" si="0"/>
        <v>310</v>
      </c>
      <c r="C60" s="251" t="s">
        <v>1936</v>
      </c>
      <c r="D60" s="250">
        <v>421</v>
      </c>
      <c r="E60" s="250">
        <f t="shared" si="1"/>
        <v>421</v>
      </c>
      <c r="F60" s="251" t="s">
        <v>1937</v>
      </c>
      <c r="G60" s="80" t="s">
        <v>1463</v>
      </c>
      <c r="H60" s="252">
        <v>0</v>
      </c>
      <c r="I60" s="244">
        <v>3.2879999999999998</v>
      </c>
      <c r="J60" s="245">
        <v>39.49</v>
      </c>
      <c r="K60" s="245">
        <v>0.97</v>
      </c>
      <c r="L60" s="245">
        <v>0.97</v>
      </c>
      <c r="M60" s="246">
        <v>0</v>
      </c>
      <c r="N60" s="247">
        <v>3537.9</v>
      </c>
      <c r="O60" s="247">
        <v>0.05</v>
      </c>
      <c r="P60" s="247">
        <v>0.05</v>
      </c>
    </row>
    <row r="61" spans="1:16" ht="12.75" x14ac:dyDescent="0.2">
      <c r="A61" s="250">
        <v>311</v>
      </c>
      <c r="B61" s="250">
        <f t="shared" si="0"/>
        <v>311</v>
      </c>
      <c r="C61" s="251" t="s">
        <v>1938</v>
      </c>
      <c r="D61" s="250">
        <v>422</v>
      </c>
      <c r="E61" s="250">
        <f t="shared" si="1"/>
        <v>422</v>
      </c>
      <c r="F61" s="251" t="s">
        <v>1939</v>
      </c>
      <c r="G61" s="80" t="s">
        <v>1464</v>
      </c>
      <c r="H61" s="252">
        <v>0</v>
      </c>
      <c r="I61" s="244">
        <v>3.9710000000000001</v>
      </c>
      <c r="J61" s="245">
        <v>6.35</v>
      </c>
      <c r="K61" s="245">
        <v>2.62</v>
      </c>
      <c r="L61" s="245">
        <v>2.62</v>
      </c>
      <c r="M61" s="246">
        <v>0</v>
      </c>
      <c r="N61" s="247">
        <v>938.91</v>
      </c>
      <c r="O61" s="247">
        <v>0.05</v>
      </c>
      <c r="P61" s="247">
        <v>0.05</v>
      </c>
    </row>
    <row r="62" spans="1:16" ht="12.75" x14ac:dyDescent="0.2">
      <c r="A62" s="250">
        <v>312</v>
      </c>
      <c r="B62" s="250">
        <f t="shared" si="0"/>
        <v>312</v>
      </c>
      <c r="C62" s="251" t="s">
        <v>1940</v>
      </c>
      <c r="D62" s="250">
        <v>423</v>
      </c>
      <c r="E62" s="250">
        <f t="shared" si="1"/>
        <v>423</v>
      </c>
      <c r="F62" s="251" t="s">
        <v>1941</v>
      </c>
      <c r="G62" s="80" t="s">
        <v>1465</v>
      </c>
      <c r="H62" s="252">
        <v>1</v>
      </c>
      <c r="I62" s="244">
        <v>1.093</v>
      </c>
      <c r="J62" s="245">
        <v>1139.4000000000001</v>
      </c>
      <c r="K62" s="245">
        <v>1.23</v>
      </c>
      <c r="L62" s="245">
        <v>1.23</v>
      </c>
      <c r="M62" s="246">
        <v>0</v>
      </c>
      <c r="N62" s="247">
        <v>588.66</v>
      </c>
      <c r="O62" s="247">
        <v>0.05</v>
      </c>
      <c r="P62" s="247">
        <v>0.05</v>
      </c>
    </row>
    <row r="63" spans="1:16" ht="12.75" x14ac:dyDescent="0.2">
      <c r="A63" s="250">
        <v>313</v>
      </c>
      <c r="B63" s="250">
        <f t="shared" si="0"/>
        <v>313</v>
      </c>
      <c r="C63" s="251" t="s">
        <v>1942</v>
      </c>
      <c r="D63" s="250">
        <v>424</v>
      </c>
      <c r="E63" s="250">
        <f t="shared" si="1"/>
        <v>424</v>
      </c>
      <c r="F63" s="251" t="s">
        <v>1943</v>
      </c>
      <c r="G63" s="80" t="s">
        <v>1466</v>
      </c>
      <c r="H63" s="252">
        <v>0</v>
      </c>
      <c r="I63" s="244">
        <v>0.29199999999999998</v>
      </c>
      <c r="J63" s="245">
        <v>8.65</v>
      </c>
      <c r="K63" s="245">
        <v>1.33</v>
      </c>
      <c r="L63" s="245">
        <v>1.33</v>
      </c>
      <c r="M63" s="246">
        <v>0</v>
      </c>
      <c r="N63" s="247">
        <v>1124.4100000000001</v>
      </c>
      <c r="O63" s="247">
        <v>0.05</v>
      </c>
      <c r="P63" s="247">
        <v>0.05</v>
      </c>
    </row>
    <row r="64" spans="1:16" ht="12.75" x14ac:dyDescent="0.2">
      <c r="A64" s="250">
        <v>314</v>
      </c>
      <c r="B64" s="250">
        <f t="shared" si="0"/>
        <v>314</v>
      </c>
      <c r="C64" s="251" t="s">
        <v>1944</v>
      </c>
      <c r="D64" s="250">
        <v>425</v>
      </c>
      <c r="E64" s="250">
        <f t="shared" si="1"/>
        <v>425</v>
      </c>
      <c r="F64" s="251" t="s">
        <v>1945</v>
      </c>
      <c r="G64" s="80" t="s">
        <v>1467</v>
      </c>
      <c r="H64" s="252">
        <v>1</v>
      </c>
      <c r="I64" s="244">
        <v>0.29099999999999998</v>
      </c>
      <c r="J64" s="245">
        <v>1140.8</v>
      </c>
      <c r="K64" s="245">
        <v>1.02</v>
      </c>
      <c r="L64" s="245">
        <v>1.02</v>
      </c>
      <c r="M64" s="246">
        <v>0</v>
      </c>
      <c r="N64" s="247">
        <v>973.54</v>
      </c>
      <c r="O64" s="247">
        <v>0.05</v>
      </c>
      <c r="P64" s="247">
        <v>0.05</v>
      </c>
    </row>
    <row r="65" spans="1:16" ht="12.75" x14ac:dyDescent="0.2">
      <c r="A65" s="250">
        <v>315</v>
      </c>
      <c r="B65" s="250">
        <f t="shared" si="0"/>
        <v>315</v>
      </c>
      <c r="C65" s="251" t="s">
        <v>1946</v>
      </c>
      <c r="D65" s="250">
        <v>426</v>
      </c>
      <c r="E65" s="250">
        <f t="shared" si="1"/>
        <v>426</v>
      </c>
      <c r="F65" s="251" t="s">
        <v>1947</v>
      </c>
      <c r="G65" s="80" t="s">
        <v>1468</v>
      </c>
      <c r="H65" s="252">
        <v>0</v>
      </c>
      <c r="I65" s="244">
        <v>0.754</v>
      </c>
      <c r="J65" s="245">
        <v>136.07</v>
      </c>
      <c r="K65" s="245">
        <v>0.78</v>
      </c>
      <c r="L65" s="245">
        <v>0.78</v>
      </c>
      <c r="M65" s="246">
        <v>0</v>
      </c>
      <c r="N65" s="247">
        <v>1368.45</v>
      </c>
      <c r="O65" s="247">
        <v>0.05</v>
      </c>
      <c r="P65" s="247">
        <v>0.05</v>
      </c>
    </row>
    <row r="66" spans="1:16" ht="12.75" x14ac:dyDescent="0.2">
      <c r="A66" s="250">
        <v>316</v>
      </c>
      <c r="B66" s="250">
        <f t="shared" si="0"/>
        <v>316</v>
      </c>
      <c r="C66" s="251" t="s">
        <v>1948</v>
      </c>
      <c r="D66" s="250" t="s">
        <v>1413</v>
      </c>
      <c r="E66" s="250" t="str">
        <f t="shared" si="1"/>
        <v/>
      </c>
      <c r="F66" s="251" t="s">
        <v>1413</v>
      </c>
      <c r="G66" s="80" t="s">
        <v>1469</v>
      </c>
      <c r="H66" s="252">
        <v>0</v>
      </c>
      <c r="I66" s="244">
        <v>14.685</v>
      </c>
      <c r="J66" s="245">
        <v>5.22</v>
      </c>
      <c r="K66" s="245">
        <v>3.02</v>
      </c>
      <c r="L66" s="245">
        <v>3.02</v>
      </c>
      <c r="M66" s="246">
        <v>0</v>
      </c>
      <c r="N66" s="247">
        <v>0</v>
      </c>
      <c r="O66" s="247">
        <v>0</v>
      </c>
      <c r="P66" s="247">
        <v>0</v>
      </c>
    </row>
    <row r="67" spans="1:16" ht="12.75" x14ac:dyDescent="0.2">
      <c r="A67" s="250" t="s">
        <v>1413</v>
      </c>
      <c r="B67" s="250" t="str">
        <f t="shared" si="0"/>
        <v/>
      </c>
      <c r="C67" s="251" t="s">
        <v>1413</v>
      </c>
      <c r="D67" s="250">
        <v>427</v>
      </c>
      <c r="E67" s="250">
        <f t="shared" si="1"/>
        <v>427</v>
      </c>
      <c r="F67" s="251" t="s">
        <v>1949</v>
      </c>
      <c r="G67" s="80" t="s">
        <v>1470</v>
      </c>
      <c r="H67" s="252">
        <v>0</v>
      </c>
      <c r="I67" s="244">
        <v>0</v>
      </c>
      <c r="J67" s="245">
        <v>0</v>
      </c>
      <c r="K67" s="245">
        <v>0</v>
      </c>
      <c r="L67" s="245">
        <v>0</v>
      </c>
      <c r="M67" s="246">
        <v>0</v>
      </c>
      <c r="N67" s="247">
        <v>413.62</v>
      </c>
      <c r="O67" s="247">
        <v>0.05</v>
      </c>
      <c r="P67" s="247">
        <v>0.05</v>
      </c>
    </row>
    <row r="68" spans="1:16" ht="12.75" x14ac:dyDescent="0.2">
      <c r="A68" s="250" t="s">
        <v>1413</v>
      </c>
      <c r="B68" s="250" t="str">
        <f t="shared" si="0"/>
        <v/>
      </c>
      <c r="C68" s="251" t="s">
        <v>1413</v>
      </c>
      <c r="D68" s="250">
        <v>445</v>
      </c>
      <c r="E68" s="250">
        <f t="shared" si="1"/>
        <v>445</v>
      </c>
      <c r="F68" s="251" t="s">
        <v>1950</v>
      </c>
      <c r="G68" s="80" t="s">
        <v>1471</v>
      </c>
      <c r="H68" s="252">
        <v>0</v>
      </c>
      <c r="I68" s="244">
        <v>0</v>
      </c>
      <c r="J68" s="245">
        <v>0</v>
      </c>
      <c r="K68" s="245">
        <v>0</v>
      </c>
      <c r="L68" s="245">
        <v>0</v>
      </c>
      <c r="M68" s="246">
        <v>0</v>
      </c>
      <c r="N68" s="247">
        <v>413.62</v>
      </c>
      <c r="O68" s="247">
        <v>0.05</v>
      </c>
      <c r="P68" s="247">
        <v>0.05</v>
      </c>
    </row>
    <row r="69" spans="1:16" ht="12.75" x14ac:dyDescent="0.2">
      <c r="A69" s="250">
        <v>317</v>
      </c>
      <c r="B69" s="250">
        <f t="shared" si="0"/>
        <v>317</v>
      </c>
      <c r="C69" s="251" t="s">
        <v>1951</v>
      </c>
      <c r="D69" s="250">
        <v>428</v>
      </c>
      <c r="E69" s="250">
        <f t="shared" si="1"/>
        <v>428</v>
      </c>
      <c r="F69" s="251" t="s">
        <v>1952</v>
      </c>
      <c r="G69" s="80" t="s">
        <v>1472</v>
      </c>
      <c r="H69" s="252">
        <v>0</v>
      </c>
      <c r="I69" s="244">
        <v>1.7070000000000001</v>
      </c>
      <c r="J69" s="245">
        <v>2.12</v>
      </c>
      <c r="K69" s="245">
        <v>1.79</v>
      </c>
      <c r="L69" s="245">
        <v>1.79</v>
      </c>
      <c r="M69" s="246">
        <v>0</v>
      </c>
      <c r="N69" s="247">
        <v>705.79</v>
      </c>
      <c r="O69" s="247">
        <v>0.05</v>
      </c>
      <c r="P69" s="247">
        <v>0.05</v>
      </c>
    </row>
    <row r="70" spans="1:16" ht="12.75" x14ac:dyDescent="0.2">
      <c r="A70" s="250">
        <v>318</v>
      </c>
      <c r="B70" s="250">
        <f t="shared" si="0"/>
        <v>318</v>
      </c>
      <c r="C70" s="251" t="s">
        <v>1953</v>
      </c>
      <c r="D70" s="250">
        <v>429</v>
      </c>
      <c r="E70" s="250">
        <f t="shared" si="1"/>
        <v>429</v>
      </c>
      <c r="F70" s="251" t="s">
        <v>1954</v>
      </c>
      <c r="G70" s="80" t="s">
        <v>1473</v>
      </c>
      <c r="H70" s="252">
        <v>0</v>
      </c>
      <c r="I70" s="244">
        <v>2.0409999999999999</v>
      </c>
      <c r="J70" s="245">
        <v>7.14</v>
      </c>
      <c r="K70" s="245">
        <v>1.42</v>
      </c>
      <c r="L70" s="245">
        <v>1.42</v>
      </c>
      <c r="M70" s="246">
        <v>0</v>
      </c>
      <c r="N70" s="247">
        <v>667.34</v>
      </c>
      <c r="O70" s="247">
        <v>0.05</v>
      </c>
      <c r="P70" s="247">
        <v>0.05</v>
      </c>
    </row>
    <row r="71" spans="1:16" ht="12.75" x14ac:dyDescent="0.2">
      <c r="A71" s="250">
        <v>319</v>
      </c>
      <c r="B71" s="250">
        <f t="shared" si="0"/>
        <v>319</v>
      </c>
      <c r="C71" s="251" t="s">
        <v>1955</v>
      </c>
      <c r="D71" s="250">
        <v>431</v>
      </c>
      <c r="E71" s="250">
        <f t="shared" si="1"/>
        <v>431</v>
      </c>
      <c r="F71" s="251" t="s">
        <v>1956</v>
      </c>
      <c r="G71" s="80" t="s">
        <v>1474</v>
      </c>
      <c r="H71" s="252">
        <v>0</v>
      </c>
      <c r="I71" s="244">
        <v>0.75600000000000001</v>
      </c>
      <c r="J71" s="245">
        <v>10.11</v>
      </c>
      <c r="K71" s="245">
        <v>1.41</v>
      </c>
      <c r="L71" s="245">
        <v>1.41</v>
      </c>
      <c r="M71" s="246">
        <v>0</v>
      </c>
      <c r="N71" s="247">
        <v>1203.22</v>
      </c>
      <c r="O71" s="247">
        <v>0.05</v>
      </c>
      <c r="P71" s="247">
        <v>0.05</v>
      </c>
    </row>
    <row r="72" spans="1:16" ht="12.75" x14ac:dyDescent="0.2">
      <c r="A72" s="250">
        <v>320</v>
      </c>
      <c r="B72" s="250">
        <f t="shared" si="0"/>
        <v>320</v>
      </c>
      <c r="C72" s="251" t="s">
        <v>1957</v>
      </c>
      <c r="D72" s="250">
        <v>432</v>
      </c>
      <c r="E72" s="250">
        <f t="shared" si="1"/>
        <v>432</v>
      </c>
      <c r="F72" s="251" t="s">
        <v>1958</v>
      </c>
      <c r="G72" s="80" t="s">
        <v>1475</v>
      </c>
      <c r="H72" s="252">
        <v>0</v>
      </c>
      <c r="I72" s="244">
        <v>0</v>
      </c>
      <c r="J72" s="245">
        <v>7.03</v>
      </c>
      <c r="K72" s="245">
        <v>1.1399999999999999</v>
      </c>
      <c r="L72" s="245">
        <v>1.1399999999999999</v>
      </c>
      <c r="M72" s="246">
        <v>0</v>
      </c>
      <c r="N72" s="247">
        <v>817.9</v>
      </c>
      <c r="O72" s="247">
        <v>0.05</v>
      </c>
      <c r="P72" s="247">
        <v>0.05</v>
      </c>
    </row>
    <row r="73" spans="1:16" ht="12.75" x14ac:dyDescent="0.2">
      <c r="A73" s="250">
        <v>321</v>
      </c>
      <c r="B73" s="250">
        <f t="shared" si="0"/>
        <v>321</v>
      </c>
      <c r="C73" s="251" t="s">
        <v>1959</v>
      </c>
      <c r="D73" s="250">
        <v>433</v>
      </c>
      <c r="E73" s="250">
        <f t="shared" si="1"/>
        <v>433</v>
      </c>
      <c r="F73" s="251" t="s">
        <v>1960</v>
      </c>
      <c r="G73" s="80" t="s">
        <v>1476</v>
      </c>
      <c r="H73" s="252">
        <v>0</v>
      </c>
      <c r="I73" s="244">
        <v>2.0409999999999999</v>
      </c>
      <c r="J73" s="245">
        <v>70.36</v>
      </c>
      <c r="K73" s="245">
        <v>0.82</v>
      </c>
      <c r="L73" s="245">
        <v>0.82</v>
      </c>
      <c r="M73" s="246">
        <v>0</v>
      </c>
      <c r="N73" s="247">
        <v>703.63</v>
      </c>
      <c r="O73" s="247">
        <v>0.05</v>
      </c>
      <c r="P73" s="247">
        <v>0.05</v>
      </c>
    </row>
    <row r="74" spans="1:16" ht="12.75" x14ac:dyDescent="0.2">
      <c r="A74" s="250">
        <v>322</v>
      </c>
      <c r="B74" s="250">
        <f t="shared" si="0"/>
        <v>322</v>
      </c>
      <c r="C74" s="251" t="s">
        <v>1961</v>
      </c>
      <c r="D74" s="250">
        <v>434</v>
      </c>
      <c r="E74" s="250">
        <f t="shared" si="1"/>
        <v>434</v>
      </c>
      <c r="F74" s="251" t="s">
        <v>1962</v>
      </c>
      <c r="G74" s="80" t="s">
        <v>1477</v>
      </c>
      <c r="H74" s="252">
        <v>0</v>
      </c>
      <c r="I74" s="244">
        <v>0.20899999999999999</v>
      </c>
      <c r="J74" s="245">
        <v>57.38</v>
      </c>
      <c r="K74" s="245">
        <v>1.08</v>
      </c>
      <c r="L74" s="245">
        <v>1.08</v>
      </c>
      <c r="M74" s="246">
        <v>0</v>
      </c>
      <c r="N74" s="247">
        <v>4026.62</v>
      </c>
      <c r="O74" s="247">
        <v>0.05</v>
      </c>
      <c r="P74" s="247">
        <v>0.05</v>
      </c>
    </row>
    <row r="75" spans="1:16" ht="12.75" x14ac:dyDescent="0.2">
      <c r="A75" s="250">
        <v>323</v>
      </c>
      <c r="B75" s="250">
        <f t="shared" si="0"/>
        <v>323</v>
      </c>
      <c r="C75" s="251" t="s">
        <v>1963</v>
      </c>
      <c r="D75" s="250">
        <v>435</v>
      </c>
      <c r="E75" s="250">
        <f t="shared" si="1"/>
        <v>435</v>
      </c>
      <c r="F75" s="251" t="s">
        <v>1964</v>
      </c>
      <c r="G75" s="80" t="s">
        <v>1478</v>
      </c>
      <c r="H75" s="252">
        <v>0</v>
      </c>
      <c r="I75" s="244">
        <v>0.64100000000000001</v>
      </c>
      <c r="J75" s="245">
        <v>3.48</v>
      </c>
      <c r="K75" s="245">
        <v>1.9</v>
      </c>
      <c r="L75" s="245">
        <v>1.9</v>
      </c>
      <c r="M75" s="246">
        <v>0</v>
      </c>
      <c r="N75" s="247">
        <v>434.79</v>
      </c>
      <c r="O75" s="247">
        <v>0.05</v>
      </c>
      <c r="P75" s="247">
        <v>0.05</v>
      </c>
    </row>
    <row r="76" spans="1:16" ht="12.75" x14ac:dyDescent="0.2">
      <c r="A76" s="250">
        <v>324</v>
      </c>
      <c r="B76" s="250">
        <f t="shared" ref="B76:B139" si="2">A76</f>
        <v>324</v>
      </c>
      <c r="C76" s="251" t="s">
        <v>1965</v>
      </c>
      <c r="D76" s="250">
        <v>436</v>
      </c>
      <c r="E76" s="250">
        <f t="shared" ref="E76:E139" si="3">D76</f>
        <v>436</v>
      </c>
      <c r="F76" s="251" t="s">
        <v>1966</v>
      </c>
      <c r="G76" s="80" t="s">
        <v>1479</v>
      </c>
      <c r="H76" s="252">
        <v>0</v>
      </c>
      <c r="I76" s="244">
        <v>3.3460000000000001</v>
      </c>
      <c r="J76" s="245">
        <v>12.07</v>
      </c>
      <c r="K76" s="245">
        <v>1.57</v>
      </c>
      <c r="L76" s="245">
        <v>1.57</v>
      </c>
      <c r="M76" s="246">
        <v>0</v>
      </c>
      <c r="N76" s="247">
        <v>603.49</v>
      </c>
      <c r="O76" s="247">
        <v>0.05</v>
      </c>
      <c r="P76" s="247">
        <v>0.05</v>
      </c>
    </row>
    <row r="77" spans="1:16" ht="12.75" x14ac:dyDescent="0.2">
      <c r="A77" s="250">
        <v>325</v>
      </c>
      <c r="B77" s="250">
        <f t="shared" si="2"/>
        <v>325</v>
      </c>
      <c r="C77" s="251" t="s">
        <v>1967</v>
      </c>
      <c r="D77" s="250" t="s">
        <v>1413</v>
      </c>
      <c r="E77" s="250" t="str">
        <f t="shared" si="3"/>
        <v/>
      </c>
      <c r="F77" s="251" t="s">
        <v>1413</v>
      </c>
      <c r="G77" s="80" t="s">
        <v>1480</v>
      </c>
      <c r="H77" s="252">
        <v>0</v>
      </c>
      <c r="I77" s="244">
        <v>8.3000000000000004E-2</v>
      </c>
      <c r="J77" s="245">
        <v>6.06</v>
      </c>
      <c r="K77" s="245">
        <v>1.02</v>
      </c>
      <c r="L77" s="245">
        <v>1.02</v>
      </c>
      <c r="M77" s="246">
        <v>0</v>
      </c>
      <c r="N77" s="247">
        <v>0</v>
      </c>
      <c r="O77" s="247">
        <v>0</v>
      </c>
      <c r="P77" s="247">
        <v>0</v>
      </c>
    </row>
    <row r="78" spans="1:16" ht="12.75" x14ac:dyDescent="0.2">
      <c r="A78" s="250" t="s">
        <v>1413</v>
      </c>
      <c r="B78" s="250" t="str">
        <f t="shared" si="2"/>
        <v/>
      </c>
      <c r="C78" s="251" t="s">
        <v>1413</v>
      </c>
      <c r="D78" s="250">
        <v>437</v>
      </c>
      <c r="E78" s="250">
        <f t="shared" si="3"/>
        <v>437</v>
      </c>
      <c r="F78" s="251" t="s">
        <v>1968</v>
      </c>
      <c r="G78" s="80" t="s">
        <v>1481</v>
      </c>
      <c r="H78" s="252">
        <v>0</v>
      </c>
      <c r="I78" s="244">
        <v>0</v>
      </c>
      <c r="J78" s="245">
        <v>0</v>
      </c>
      <c r="K78" s="245">
        <v>0</v>
      </c>
      <c r="L78" s="245">
        <v>0</v>
      </c>
      <c r="M78" s="246">
        <v>0</v>
      </c>
      <c r="N78" s="247">
        <v>242.53</v>
      </c>
      <c r="O78" s="247">
        <v>0.05</v>
      </c>
      <c r="P78" s="247">
        <v>0.05</v>
      </c>
    </row>
    <row r="79" spans="1:16" ht="12.75" x14ac:dyDescent="0.2">
      <c r="A79" s="250" t="s">
        <v>1413</v>
      </c>
      <c r="B79" s="250" t="str">
        <f t="shared" si="2"/>
        <v/>
      </c>
      <c r="C79" s="251" t="s">
        <v>1413</v>
      </c>
      <c r="D79" s="250">
        <v>438</v>
      </c>
      <c r="E79" s="250">
        <f t="shared" si="3"/>
        <v>438</v>
      </c>
      <c r="F79" s="251" t="s">
        <v>1969</v>
      </c>
      <c r="G79" s="80" t="s">
        <v>1482</v>
      </c>
      <c r="H79" s="252">
        <v>0</v>
      </c>
      <c r="I79" s="244">
        <v>0</v>
      </c>
      <c r="J79" s="245">
        <v>0</v>
      </c>
      <c r="K79" s="245">
        <v>0</v>
      </c>
      <c r="L79" s="245">
        <v>0</v>
      </c>
      <c r="M79" s="246">
        <v>0</v>
      </c>
      <c r="N79" s="247">
        <v>242.53</v>
      </c>
      <c r="O79" s="247">
        <v>0.05</v>
      </c>
      <c r="P79" s="247">
        <v>0.05</v>
      </c>
    </row>
    <row r="80" spans="1:16" ht="12.75" x14ac:dyDescent="0.2">
      <c r="A80" s="250">
        <v>327</v>
      </c>
      <c r="B80" s="250">
        <f t="shared" si="2"/>
        <v>327</v>
      </c>
      <c r="C80" s="251" t="s">
        <v>1970</v>
      </c>
      <c r="D80" s="250">
        <v>439</v>
      </c>
      <c r="E80" s="250">
        <f t="shared" si="3"/>
        <v>439</v>
      </c>
      <c r="F80" s="251" t="s">
        <v>1971</v>
      </c>
      <c r="G80" s="80" t="s">
        <v>1483</v>
      </c>
      <c r="H80" s="252">
        <v>0</v>
      </c>
      <c r="I80" s="244">
        <v>1.3260000000000001</v>
      </c>
      <c r="J80" s="245">
        <v>44.04</v>
      </c>
      <c r="K80" s="245">
        <v>1.92</v>
      </c>
      <c r="L80" s="245">
        <v>1.92</v>
      </c>
      <c r="M80" s="246">
        <v>0</v>
      </c>
      <c r="N80" s="247">
        <v>8482.8799999999992</v>
      </c>
      <c r="O80" s="247">
        <v>0.05</v>
      </c>
      <c r="P80" s="247">
        <v>0.05</v>
      </c>
    </row>
    <row r="81" spans="1:16" ht="12.75" x14ac:dyDescent="0.2">
      <c r="A81" s="250">
        <v>328</v>
      </c>
      <c r="B81" s="250">
        <f t="shared" si="2"/>
        <v>328</v>
      </c>
      <c r="C81" s="251" t="s">
        <v>1972</v>
      </c>
      <c r="D81" s="250">
        <v>440</v>
      </c>
      <c r="E81" s="250">
        <f t="shared" si="3"/>
        <v>440</v>
      </c>
      <c r="F81" s="251" t="s">
        <v>1973</v>
      </c>
      <c r="G81" s="80" t="s">
        <v>1484</v>
      </c>
      <c r="H81" s="252">
        <v>0</v>
      </c>
      <c r="I81" s="244">
        <v>3.3460000000000001</v>
      </c>
      <c r="J81" s="245">
        <v>12.07</v>
      </c>
      <c r="K81" s="245">
        <v>1.5</v>
      </c>
      <c r="L81" s="245">
        <v>1.5</v>
      </c>
      <c r="M81" s="246">
        <v>0</v>
      </c>
      <c r="N81" s="247">
        <v>543.14</v>
      </c>
      <c r="O81" s="247">
        <v>0.05</v>
      </c>
      <c r="P81" s="247">
        <v>0.05</v>
      </c>
    </row>
    <row r="82" spans="1:16" ht="12.75" x14ac:dyDescent="0.2">
      <c r="A82" s="250">
        <v>329</v>
      </c>
      <c r="B82" s="250">
        <f t="shared" si="2"/>
        <v>329</v>
      </c>
      <c r="C82" s="251" t="s">
        <v>1974</v>
      </c>
      <c r="D82" s="250" t="s">
        <v>1413</v>
      </c>
      <c r="E82" s="250" t="str">
        <f t="shared" si="3"/>
        <v/>
      </c>
      <c r="F82" s="251" t="s">
        <v>1413</v>
      </c>
      <c r="G82" s="80" t="s">
        <v>1485</v>
      </c>
      <c r="H82" s="252">
        <v>0</v>
      </c>
      <c r="I82" s="244">
        <v>0.51100000000000001</v>
      </c>
      <c r="J82" s="245">
        <v>8.41</v>
      </c>
      <c r="K82" s="245">
        <v>1.89</v>
      </c>
      <c r="L82" s="245">
        <v>1.89</v>
      </c>
      <c r="M82" s="246">
        <v>0</v>
      </c>
      <c r="N82" s="247">
        <v>0</v>
      </c>
      <c r="O82" s="247">
        <v>0</v>
      </c>
      <c r="P82" s="247">
        <v>0</v>
      </c>
    </row>
    <row r="83" spans="1:16" ht="12.75" x14ac:dyDescent="0.2">
      <c r="A83" s="250" t="s">
        <v>1413</v>
      </c>
      <c r="B83" s="250" t="str">
        <f t="shared" si="2"/>
        <v/>
      </c>
      <c r="C83" s="251" t="s">
        <v>1413</v>
      </c>
      <c r="D83" s="250">
        <v>441</v>
      </c>
      <c r="E83" s="250">
        <f t="shared" si="3"/>
        <v>441</v>
      </c>
      <c r="F83" s="251" t="s">
        <v>1975</v>
      </c>
      <c r="G83" s="80" t="s">
        <v>1486</v>
      </c>
      <c r="H83" s="252">
        <v>0</v>
      </c>
      <c r="I83" s="244">
        <v>0</v>
      </c>
      <c r="J83" s="245">
        <v>0</v>
      </c>
      <c r="K83" s="245">
        <v>0</v>
      </c>
      <c r="L83" s="245">
        <v>0</v>
      </c>
      <c r="M83" s="246">
        <v>0</v>
      </c>
      <c r="N83" s="247">
        <v>699.83</v>
      </c>
      <c r="O83" s="247">
        <v>0.05</v>
      </c>
      <c r="P83" s="247">
        <v>0.05</v>
      </c>
    </row>
    <row r="84" spans="1:16" ht="12.75" x14ac:dyDescent="0.2">
      <c r="A84" s="250" t="s">
        <v>1413</v>
      </c>
      <c r="B84" s="250" t="str">
        <f t="shared" si="2"/>
        <v/>
      </c>
      <c r="C84" s="251" t="s">
        <v>1413</v>
      </c>
      <c r="D84" s="250">
        <v>442</v>
      </c>
      <c r="E84" s="250">
        <f t="shared" si="3"/>
        <v>442</v>
      </c>
      <c r="F84" s="251" t="s">
        <v>1976</v>
      </c>
      <c r="G84" s="80" t="s">
        <v>1487</v>
      </c>
      <c r="H84" s="252">
        <v>0</v>
      </c>
      <c r="I84" s="244">
        <v>0</v>
      </c>
      <c r="J84" s="245">
        <v>0</v>
      </c>
      <c r="K84" s="245">
        <v>0</v>
      </c>
      <c r="L84" s="245">
        <v>0</v>
      </c>
      <c r="M84" s="246">
        <v>0</v>
      </c>
      <c r="N84" s="247">
        <v>699.83</v>
      </c>
      <c r="O84" s="247">
        <v>0.05</v>
      </c>
      <c r="P84" s="247">
        <v>0.05</v>
      </c>
    </row>
    <row r="85" spans="1:16" ht="12.75" x14ac:dyDescent="0.2">
      <c r="A85" s="250">
        <v>331</v>
      </c>
      <c r="B85" s="250">
        <f t="shared" si="2"/>
        <v>331</v>
      </c>
      <c r="C85" s="251" t="s">
        <v>1977</v>
      </c>
      <c r="D85" s="250">
        <v>443</v>
      </c>
      <c r="E85" s="250">
        <f t="shared" si="3"/>
        <v>443</v>
      </c>
      <c r="F85" s="251" t="s">
        <v>1978</v>
      </c>
      <c r="G85" s="80" t="s">
        <v>1488</v>
      </c>
      <c r="H85" s="252">
        <v>0</v>
      </c>
      <c r="I85" s="244">
        <v>0</v>
      </c>
      <c r="J85" s="245">
        <v>116.39</v>
      </c>
      <c r="K85" s="245">
        <v>2.06</v>
      </c>
      <c r="L85" s="245">
        <v>2.06</v>
      </c>
      <c r="M85" s="246">
        <v>0</v>
      </c>
      <c r="N85" s="247">
        <v>1068.92</v>
      </c>
      <c r="O85" s="247">
        <v>0.05</v>
      </c>
      <c r="P85" s="247">
        <v>0.05</v>
      </c>
    </row>
    <row r="86" spans="1:16" ht="12.75" x14ac:dyDescent="0.2">
      <c r="A86" s="250">
        <v>332</v>
      </c>
      <c r="B86" s="250">
        <f t="shared" si="2"/>
        <v>332</v>
      </c>
      <c r="C86" s="251" t="s">
        <v>1979</v>
      </c>
      <c r="D86" s="250">
        <v>444</v>
      </c>
      <c r="E86" s="250">
        <f t="shared" si="3"/>
        <v>444</v>
      </c>
      <c r="F86" s="251" t="s">
        <v>1980</v>
      </c>
      <c r="G86" s="80" t="s">
        <v>1489</v>
      </c>
      <c r="H86" s="252">
        <v>0</v>
      </c>
      <c r="I86" s="244">
        <v>0.64100000000000001</v>
      </c>
      <c r="J86" s="245">
        <v>3.48</v>
      </c>
      <c r="K86" s="245">
        <v>1.87</v>
      </c>
      <c r="L86" s="245">
        <v>1.87</v>
      </c>
      <c r="M86" s="246">
        <v>0</v>
      </c>
      <c r="N86" s="247">
        <v>391.31</v>
      </c>
      <c r="O86" s="247">
        <v>0.05</v>
      </c>
      <c r="P86" s="247">
        <v>0.05</v>
      </c>
    </row>
    <row r="87" spans="1:16" ht="12.75" x14ac:dyDescent="0.2">
      <c r="A87" s="250">
        <v>333</v>
      </c>
      <c r="B87" s="250">
        <f t="shared" si="2"/>
        <v>333</v>
      </c>
      <c r="C87" s="251" t="s">
        <v>1981</v>
      </c>
      <c r="D87" s="250">
        <v>447</v>
      </c>
      <c r="E87" s="250">
        <f t="shared" si="3"/>
        <v>447</v>
      </c>
      <c r="F87" s="251" t="s">
        <v>1982</v>
      </c>
      <c r="G87" s="80" t="s">
        <v>1490</v>
      </c>
      <c r="H87" s="252">
        <v>0</v>
      </c>
      <c r="I87" s="244">
        <v>0</v>
      </c>
      <c r="J87" s="245">
        <v>10</v>
      </c>
      <c r="K87" s="245">
        <v>2.5</v>
      </c>
      <c r="L87" s="245">
        <v>2.5</v>
      </c>
      <c r="M87" s="246">
        <v>0</v>
      </c>
      <c r="N87" s="247">
        <v>789.39</v>
      </c>
      <c r="O87" s="247">
        <v>0.05</v>
      </c>
      <c r="P87" s="247">
        <v>0.05</v>
      </c>
    </row>
    <row r="88" spans="1:16" ht="12.75" x14ac:dyDescent="0.2">
      <c r="A88" s="250">
        <v>334</v>
      </c>
      <c r="B88" s="250">
        <f t="shared" si="2"/>
        <v>334</v>
      </c>
      <c r="C88" s="251" t="s">
        <v>1983</v>
      </c>
      <c r="D88" s="250">
        <v>446</v>
      </c>
      <c r="E88" s="250">
        <f t="shared" si="3"/>
        <v>446</v>
      </c>
      <c r="F88" s="251" t="s">
        <v>1984</v>
      </c>
      <c r="G88" s="80" t="s">
        <v>1491</v>
      </c>
      <c r="H88" s="252">
        <v>0</v>
      </c>
      <c r="I88" s="244">
        <v>14.076000000000001</v>
      </c>
      <c r="J88" s="245">
        <v>11.94</v>
      </c>
      <c r="K88" s="245">
        <v>1.44</v>
      </c>
      <c r="L88" s="245">
        <v>1.44</v>
      </c>
      <c r="M88" s="246">
        <v>0</v>
      </c>
      <c r="N88" s="247">
        <v>1027.4000000000001</v>
      </c>
      <c r="O88" s="247">
        <v>0.05</v>
      </c>
      <c r="P88" s="247">
        <v>0.05</v>
      </c>
    </row>
    <row r="89" spans="1:16" ht="12.75" x14ac:dyDescent="0.2">
      <c r="A89" s="250">
        <v>335</v>
      </c>
      <c r="B89" s="250">
        <f t="shared" si="2"/>
        <v>335</v>
      </c>
      <c r="C89" s="251" t="s">
        <v>1985</v>
      </c>
      <c r="D89" s="250">
        <v>448</v>
      </c>
      <c r="E89" s="250">
        <f t="shared" si="3"/>
        <v>448</v>
      </c>
      <c r="F89" s="251" t="s">
        <v>1986</v>
      </c>
      <c r="G89" s="80" t="s">
        <v>1492</v>
      </c>
      <c r="H89" s="252">
        <v>0</v>
      </c>
      <c r="I89" s="244">
        <v>2.6819999999999999</v>
      </c>
      <c r="J89" s="245">
        <v>5.67</v>
      </c>
      <c r="K89" s="245">
        <v>1.36</v>
      </c>
      <c r="L89" s="245">
        <v>1.36</v>
      </c>
      <c r="M89" s="246">
        <v>0</v>
      </c>
      <c r="N89" s="247">
        <v>884.93</v>
      </c>
      <c r="O89" s="247">
        <v>0.05</v>
      </c>
      <c r="P89" s="247">
        <v>0.05</v>
      </c>
    </row>
    <row r="90" spans="1:16" ht="12.75" x14ac:dyDescent="0.2">
      <c r="A90" s="250">
        <v>336</v>
      </c>
      <c r="B90" s="250">
        <f t="shared" si="2"/>
        <v>336</v>
      </c>
      <c r="C90" s="251" t="s">
        <v>1987</v>
      </c>
      <c r="D90" s="250">
        <v>449</v>
      </c>
      <c r="E90" s="250">
        <f t="shared" si="3"/>
        <v>449</v>
      </c>
      <c r="F90" s="251" t="s">
        <v>1988</v>
      </c>
      <c r="G90" s="80" t="s">
        <v>1493</v>
      </c>
      <c r="H90" s="252">
        <v>0</v>
      </c>
      <c r="I90" s="244">
        <v>2.6819999999999999</v>
      </c>
      <c r="J90" s="245">
        <v>2.84</v>
      </c>
      <c r="K90" s="245">
        <v>1.27</v>
      </c>
      <c r="L90" s="245">
        <v>1.27</v>
      </c>
      <c r="M90" s="246">
        <v>0</v>
      </c>
      <c r="N90" s="247">
        <v>442.47</v>
      </c>
      <c r="O90" s="247">
        <v>0.05</v>
      </c>
      <c r="P90" s="247">
        <v>0.05</v>
      </c>
    </row>
    <row r="91" spans="1:16" ht="12.75" x14ac:dyDescent="0.2">
      <c r="A91" s="250">
        <v>337</v>
      </c>
      <c r="B91" s="250">
        <f t="shared" si="2"/>
        <v>337</v>
      </c>
      <c r="C91" s="251" t="s">
        <v>1989</v>
      </c>
      <c r="D91" s="250">
        <v>450</v>
      </c>
      <c r="E91" s="250">
        <f t="shared" si="3"/>
        <v>450</v>
      </c>
      <c r="F91" s="251" t="s">
        <v>1990</v>
      </c>
      <c r="G91" s="80" t="s">
        <v>1494</v>
      </c>
      <c r="H91" s="252">
        <v>0</v>
      </c>
      <c r="I91" s="244">
        <v>0</v>
      </c>
      <c r="J91" s="245">
        <v>3.5</v>
      </c>
      <c r="K91" s="245">
        <v>2.0699999999999998</v>
      </c>
      <c r="L91" s="245">
        <v>2.0699999999999998</v>
      </c>
      <c r="M91" s="246">
        <v>0</v>
      </c>
      <c r="N91" s="247">
        <v>333.6</v>
      </c>
      <c r="O91" s="247">
        <v>0.05</v>
      </c>
      <c r="P91" s="247">
        <v>0.05</v>
      </c>
    </row>
    <row r="92" spans="1:16" ht="12.75" x14ac:dyDescent="0.2">
      <c r="A92" s="250">
        <v>338</v>
      </c>
      <c r="B92" s="250">
        <f t="shared" si="2"/>
        <v>338</v>
      </c>
      <c r="C92" s="251" t="s">
        <v>1991</v>
      </c>
      <c r="D92" s="250">
        <v>451</v>
      </c>
      <c r="E92" s="250">
        <f t="shared" si="3"/>
        <v>451</v>
      </c>
      <c r="F92" s="251" t="s">
        <v>1992</v>
      </c>
      <c r="G92" s="80" t="s">
        <v>1495</v>
      </c>
      <c r="H92" s="252">
        <v>0</v>
      </c>
      <c r="I92" s="244">
        <v>0</v>
      </c>
      <c r="J92" s="245">
        <v>1.75</v>
      </c>
      <c r="K92" s="245">
        <v>1.67</v>
      </c>
      <c r="L92" s="245">
        <v>1.67</v>
      </c>
      <c r="M92" s="246">
        <v>0</v>
      </c>
      <c r="N92" s="247">
        <v>35.729999999999997</v>
      </c>
      <c r="O92" s="247">
        <v>0.05</v>
      </c>
      <c r="P92" s="247">
        <v>0.05</v>
      </c>
    </row>
    <row r="93" spans="1:16" ht="12.75" x14ac:dyDescent="0.2">
      <c r="A93" s="250">
        <v>339</v>
      </c>
      <c r="B93" s="250">
        <f t="shared" si="2"/>
        <v>339</v>
      </c>
      <c r="C93" s="251" t="s">
        <v>1993</v>
      </c>
      <c r="D93" s="250">
        <v>452</v>
      </c>
      <c r="E93" s="250">
        <f t="shared" si="3"/>
        <v>452</v>
      </c>
      <c r="F93" s="251" t="s">
        <v>1994</v>
      </c>
      <c r="G93" s="80" t="s">
        <v>1496</v>
      </c>
      <c r="H93" s="252">
        <v>0</v>
      </c>
      <c r="I93" s="244">
        <v>0</v>
      </c>
      <c r="J93" s="245">
        <v>1.75</v>
      </c>
      <c r="K93" s="245">
        <v>1.67</v>
      </c>
      <c r="L93" s="245">
        <v>1.67</v>
      </c>
      <c r="M93" s="246">
        <v>0</v>
      </c>
      <c r="N93" s="247">
        <v>35.729999999999997</v>
      </c>
      <c r="O93" s="247">
        <v>0.05</v>
      </c>
      <c r="P93" s="247">
        <v>0.05</v>
      </c>
    </row>
    <row r="94" spans="1:16" ht="12.75" x14ac:dyDescent="0.2">
      <c r="A94" s="250">
        <v>340</v>
      </c>
      <c r="B94" s="250">
        <f t="shared" si="2"/>
        <v>340</v>
      </c>
      <c r="C94" s="251" t="s">
        <v>1995</v>
      </c>
      <c r="D94" s="250">
        <v>453</v>
      </c>
      <c r="E94" s="250">
        <f t="shared" si="3"/>
        <v>453</v>
      </c>
      <c r="F94" s="251" t="s">
        <v>1996</v>
      </c>
      <c r="G94" s="80" t="s">
        <v>1497</v>
      </c>
      <c r="H94" s="252">
        <v>0</v>
      </c>
      <c r="I94" s="244">
        <v>0</v>
      </c>
      <c r="J94" s="245">
        <v>3.5</v>
      </c>
      <c r="K94" s="245">
        <v>1.83</v>
      </c>
      <c r="L94" s="245">
        <v>1.83</v>
      </c>
      <c r="M94" s="246">
        <v>0</v>
      </c>
      <c r="N94" s="247">
        <v>333.6</v>
      </c>
      <c r="O94" s="247">
        <v>0.05</v>
      </c>
      <c r="P94" s="247">
        <v>0.05</v>
      </c>
    </row>
    <row r="95" spans="1:16" ht="12.75" x14ac:dyDescent="0.2">
      <c r="A95" s="250">
        <v>341</v>
      </c>
      <c r="B95" s="250">
        <f t="shared" si="2"/>
        <v>341</v>
      </c>
      <c r="C95" s="251" t="s">
        <v>1997</v>
      </c>
      <c r="D95" s="250">
        <v>454</v>
      </c>
      <c r="E95" s="250">
        <f t="shared" si="3"/>
        <v>454</v>
      </c>
      <c r="F95" s="251" t="s">
        <v>1998</v>
      </c>
      <c r="G95" s="80" t="s">
        <v>1498</v>
      </c>
      <c r="H95" s="252">
        <v>0</v>
      </c>
      <c r="I95" s="244">
        <v>3.4000000000000002E-2</v>
      </c>
      <c r="J95" s="245">
        <v>9.36</v>
      </c>
      <c r="K95" s="245">
        <v>0.86</v>
      </c>
      <c r="L95" s="245">
        <v>0.86</v>
      </c>
      <c r="M95" s="246">
        <v>0</v>
      </c>
      <c r="N95" s="247">
        <v>725.66</v>
      </c>
      <c r="O95" s="247">
        <v>0.05</v>
      </c>
      <c r="P95" s="247">
        <v>0.05</v>
      </c>
    </row>
    <row r="96" spans="1:16" ht="12.75" x14ac:dyDescent="0.2">
      <c r="A96" s="250">
        <v>342</v>
      </c>
      <c r="B96" s="250">
        <f t="shared" si="2"/>
        <v>342</v>
      </c>
      <c r="C96" s="251" t="s">
        <v>1999</v>
      </c>
      <c r="D96" s="250">
        <v>455</v>
      </c>
      <c r="E96" s="250">
        <f t="shared" si="3"/>
        <v>455</v>
      </c>
      <c r="F96" s="251" t="s">
        <v>2000</v>
      </c>
      <c r="G96" s="80" t="s">
        <v>1499</v>
      </c>
      <c r="H96" s="252">
        <v>0</v>
      </c>
      <c r="I96" s="244">
        <v>1.7110000000000001</v>
      </c>
      <c r="J96" s="245">
        <v>9.3000000000000007</v>
      </c>
      <c r="K96" s="245">
        <v>2.17</v>
      </c>
      <c r="L96" s="245">
        <v>2.17</v>
      </c>
      <c r="M96" s="246">
        <v>0</v>
      </c>
      <c r="N96" s="247">
        <v>1549.45</v>
      </c>
      <c r="O96" s="247">
        <v>0.05</v>
      </c>
      <c r="P96" s="247">
        <v>0.05</v>
      </c>
    </row>
    <row r="97" spans="1:16" ht="12.75" x14ac:dyDescent="0.2">
      <c r="A97" s="250">
        <v>343</v>
      </c>
      <c r="B97" s="250">
        <f t="shared" si="2"/>
        <v>343</v>
      </c>
      <c r="C97" s="251" t="s">
        <v>2001</v>
      </c>
      <c r="D97" s="250">
        <v>456</v>
      </c>
      <c r="E97" s="250">
        <f t="shared" si="3"/>
        <v>456</v>
      </c>
      <c r="F97" s="251" t="s">
        <v>2002</v>
      </c>
      <c r="G97" s="80" t="s">
        <v>1500</v>
      </c>
      <c r="H97" s="252">
        <v>1</v>
      </c>
      <c r="I97" s="244">
        <v>0.77900000000000003</v>
      </c>
      <c r="J97" s="245">
        <v>1136.5</v>
      </c>
      <c r="K97" s="245">
        <v>1.88</v>
      </c>
      <c r="L97" s="245">
        <v>1.88</v>
      </c>
      <c r="M97" s="246">
        <v>0</v>
      </c>
      <c r="N97" s="247">
        <v>72.87</v>
      </c>
      <c r="O97" s="247">
        <v>0.05</v>
      </c>
      <c r="P97" s="247">
        <v>0.05</v>
      </c>
    </row>
    <row r="98" spans="1:16" ht="12.75" x14ac:dyDescent="0.2">
      <c r="A98" s="250">
        <v>344</v>
      </c>
      <c r="B98" s="250">
        <f t="shared" si="2"/>
        <v>344</v>
      </c>
      <c r="C98" s="251" t="s">
        <v>2003</v>
      </c>
      <c r="D98" s="250">
        <v>457</v>
      </c>
      <c r="E98" s="250">
        <f t="shared" si="3"/>
        <v>457</v>
      </c>
      <c r="F98" s="251" t="s">
        <v>2004</v>
      </c>
      <c r="G98" s="80" t="s">
        <v>1501</v>
      </c>
      <c r="H98" s="252">
        <v>0</v>
      </c>
      <c r="I98" s="244">
        <v>2.3090000000000002</v>
      </c>
      <c r="J98" s="245">
        <v>40.270000000000003</v>
      </c>
      <c r="K98" s="245">
        <v>0.68</v>
      </c>
      <c r="L98" s="245">
        <v>0.68</v>
      </c>
      <c r="M98" s="246">
        <v>-2.3090000000000002</v>
      </c>
      <c r="N98" s="247">
        <v>1643.78</v>
      </c>
      <c r="O98" s="247">
        <v>0.05</v>
      </c>
      <c r="P98" s="247">
        <v>0.05</v>
      </c>
    </row>
    <row r="99" spans="1:16" ht="12.75" x14ac:dyDescent="0.2">
      <c r="A99" s="250">
        <v>345</v>
      </c>
      <c r="B99" s="250">
        <f t="shared" si="2"/>
        <v>345</v>
      </c>
      <c r="C99" s="251" t="s">
        <v>2005</v>
      </c>
      <c r="D99" s="250">
        <v>458</v>
      </c>
      <c r="E99" s="250">
        <f t="shared" si="3"/>
        <v>458</v>
      </c>
      <c r="F99" s="251" t="s">
        <v>2006</v>
      </c>
      <c r="G99" s="80" t="s">
        <v>1502</v>
      </c>
      <c r="H99" s="252">
        <v>0</v>
      </c>
      <c r="I99" s="244">
        <v>0.33700000000000002</v>
      </c>
      <c r="J99" s="245">
        <v>31.01</v>
      </c>
      <c r="K99" s="245">
        <v>1.59</v>
      </c>
      <c r="L99" s="245">
        <v>1.59</v>
      </c>
      <c r="M99" s="246">
        <v>0</v>
      </c>
      <c r="N99" s="247">
        <v>1290.8800000000001</v>
      </c>
      <c r="O99" s="247">
        <v>0.05</v>
      </c>
      <c r="P99" s="247">
        <v>0.05</v>
      </c>
    </row>
    <row r="100" spans="1:16" ht="12.75" x14ac:dyDescent="0.2">
      <c r="A100" s="250">
        <v>346</v>
      </c>
      <c r="B100" s="250">
        <f t="shared" si="2"/>
        <v>346</v>
      </c>
      <c r="C100" s="251" t="s">
        <v>2007</v>
      </c>
      <c r="D100" s="250">
        <v>459</v>
      </c>
      <c r="E100" s="250">
        <f t="shared" si="3"/>
        <v>459</v>
      </c>
      <c r="F100" s="251" t="s">
        <v>2008</v>
      </c>
      <c r="G100" s="80" t="s">
        <v>1503</v>
      </c>
      <c r="H100" s="252">
        <v>0</v>
      </c>
      <c r="I100" s="244">
        <v>0.66200000000000003</v>
      </c>
      <c r="J100" s="245">
        <v>43.48</v>
      </c>
      <c r="K100" s="245">
        <v>1.31</v>
      </c>
      <c r="L100" s="245">
        <v>1.31</v>
      </c>
      <c r="M100" s="246">
        <v>0</v>
      </c>
      <c r="N100" s="247">
        <v>1867.34</v>
      </c>
      <c r="O100" s="247">
        <v>0.05</v>
      </c>
      <c r="P100" s="247">
        <v>0.05</v>
      </c>
    </row>
    <row r="101" spans="1:16" ht="12.75" x14ac:dyDescent="0.2">
      <c r="A101" s="250">
        <v>348</v>
      </c>
      <c r="B101" s="250">
        <f t="shared" si="2"/>
        <v>348</v>
      </c>
      <c r="C101" s="251" t="s">
        <v>2009</v>
      </c>
      <c r="D101" s="250">
        <v>461</v>
      </c>
      <c r="E101" s="250">
        <f t="shared" si="3"/>
        <v>461</v>
      </c>
      <c r="F101" s="251" t="s">
        <v>2010</v>
      </c>
      <c r="G101" s="80" t="s">
        <v>1504</v>
      </c>
      <c r="H101" s="252">
        <v>0</v>
      </c>
      <c r="I101" s="244">
        <v>0</v>
      </c>
      <c r="J101" s="245">
        <v>3.46</v>
      </c>
      <c r="K101" s="245">
        <v>1.9</v>
      </c>
      <c r="L101" s="245">
        <v>1.9</v>
      </c>
      <c r="M101" s="246">
        <v>0</v>
      </c>
      <c r="N101" s="247">
        <v>1346.33</v>
      </c>
      <c r="O101" s="247">
        <v>0.05</v>
      </c>
      <c r="P101" s="247">
        <v>0.05</v>
      </c>
    </row>
    <row r="102" spans="1:16" ht="12.75" x14ac:dyDescent="0.2">
      <c r="A102" s="250">
        <v>350</v>
      </c>
      <c r="B102" s="250">
        <f t="shared" si="2"/>
        <v>350</v>
      </c>
      <c r="C102" s="251" t="s">
        <v>2011</v>
      </c>
      <c r="D102" s="250">
        <v>463</v>
      </c>
      <c r="E102" s="250">
        <f t="shared" si="3"/>
        <v>463</v>
      </c>
      <c r="F102" s="251" t="s">
        <v>2012</v>
      </c>
      <c r="G102" s="80" t="s">
        <v>1505</v>
      </c>
      <c r="H102" s="252">
        <v>0</v>
      </c>
      <c r="I102" s="244">
        <v>0.77900000000000003</v>
      </c>
      <c r="J102" s="245">
        <v>8.94</v>
      </c>
      <c r="K102" s="245">
        <v>1.69</v>
      </c>
      <c r="L102" s="245">
        <v>1.69</v>
      </c>
      <c r="M102" s="246">
        <v>0</v>
      </c>
      <c r="N102" s="247">
        <v>482.18</v>
      </c>
      <c r="O102" s="247">
        <v>0.05</v>
      </c>
      <c r="P102" s="247">
        <v>0.05</v>
      </c>
    </row>
    <row r="103" spans="1:16" ht="12.75" x14ac:dyDescent="0.2">
      <c r="A103" s="250">
        <v>351</v>
      </c>
      <c r="B103" s="250">
        <f t="shared" si="2"/>
        <v>351</v>
      </c>
      <c r="C103" s="251" t="s">
        <v>2013</v>
      </c>
      <c r="D103" s="250">
        <v>464</v>
      </c>
      <c r="E103" s="250">
        <f t="shared" si="3"/>
        <v>464</v>
      </c>
      <c r="F103" s="251" t="s">
        <v>2014</v>
      </c>
      <c r="G103" s="80" t="s">
        <v>1506</v>
      </c>
      <c r="H103" s="252">
        <v>0</v>
      </c>
      <c r="I103" s="244">
        <v>1.9810000000000001</v>
      </c>
      <c r="J103" s="245">
        <v>13.78</v>
      </c>
      <c r="K103" s="245">
        <v>1.19</v>
      </c>
      <c r="L103" s="245">
        <v>1.19</v>
      </c>
      <c r="M103" s="246">
        <v>0</v>
      </c>
      <c r="N103" s="247">
        <v>972.38</v>
      </c>
      <c r="O103" s="247">
        <v>0.05</v>
      </c>
      <c r="P103" s="247">
        <v>0.05</v>
      </c>
    </row>
    <row r="104" spans="1:16" ht="12.75" x14ac:dyDescent="0.2">
      <c r="A104" s="250">
        <v>352</v>
      </c>
      <c r="B104" s="250">
        <f t="shared" si="2"/>
        <v>352</v>
      </c>
      <c r="C104" s="251" t="s">
        <v>2015</v>
      </c>
      <c r="D104" s="250">
        <v>465</v>
      </c>
      <c r="E104" s="250">
        <f t="shared" si="3"/>
        <v>465</v>
      </c>
      <c r="F104" s="251" t="s">
        <v>2016</v>
      </c>
      <c r="G104" s="80" t="s">
        <v>1507</v>
      </c>
      <c r="H104" s="252">
        <v>0</v>
      </c>
      <c r="I104" s="244">
        <v>3.8639999999999999</v>
      </c>
      <c r="J104" s="245">
        <v>2.08</v>
      </c>
      <c r="K104" s="245">
        <v>1.5</v>
      </c>
      <c r="L104" s="245">
        <v>1.5</v>
      </c>
      <c r="M104" s="246">
        <v>0</v>
      </c>
      <c r="N104" s="247">
        <v>519.75</v>
      </c>
      <c r="O104" s="247">
        <v>0.05</v>
      </c>
      <c r="P104" s="247">
        <v>0.05</v>
      </c>
    </row>
    <row r="105" spans="1:16" ht="12.75" x14ac:dyDescent="0.2">
      <c r="A105" s="250">
        <v>353</v>
      </c>
      <c r="B105" s="250">
        <f t="shared" si="2"/>
        <v>353</v>
      </c>
      <c r="C105" s="251" t="s">
        <v>2017</v>
      </c>
      <c r="D105" s="250">
        <v>466</v>
      </c>
      <c r="E105" s="250">
        <f t="shared" si="3"/>
        <v>466</v>
      </c>
      <c r="F105" s="251" t="s">
        <v>2018</v>
      </c>
      <c r="G105" s="80" t="s">
        <v>1508</v>
      </c>
      <c r="H105" s="252">
        <v>0</v>
      </c>
      <c r="I105" s="244">
        <v>8.3000000000000004E-2</v>
      </c>
      <c r="J105" s="245">
        <v>7.02</v>
      </c>
      <c r="K105" s="245">
        <v>1.07</v>
      </c>
      <c r="L105" s="245">
        <v>1.07</v>
      </c>
      <c r="M105" s="246">
        <v>0</v>
      </c>
      <c r="N105" s="247">
        <v>497.09</v>
      </c>
      <c r="O105" s="247">
        <v>0.05</v>
      </c>
      <c r="P105" s="247">
        <v>0.05</v>
      </c>
    </row>
    <row r="106" spans="1:16" ht="12.75" x14ac:dyDescent="0.2">
      <c r="A106" s="250">
        <v>354</v>
      </c>
      <c r="B106" s="250">
        <f t="shared" si="2"/>
        <v>354</v>
      </c>
      <c r="C106" s="251" t="s">
        <v>2019</v>
      </c>
      <c r="D106" s="250">
        <v>467</v>
      </c>
      <c r="E106" s="250">
        <f t="shared" si="3"/>
        <v>467</v>
      </c>
      <c r="F106" s="251" t="s">
        <v>2020</v>
      </c>
      <c r="G106" s="80" t="s">
        <v>1509</v>
      </c>
      <c r="H106" s="252">
        <v>0</v>
      </c>
      <c r="I106" s="244">
        <v>0.08</v>
      </c>
      <c r="J106" s="245">
        <v>100.14</v>
      </c>
      <c r="K106" s="245">
        <v>0.61</v>
      </c>
      <c r="L106" s="245">
        <v>0.61</v>
      </c>
      <c r="M106" s="246">
        <v>0</v>
      </c>
      <c r="N106" s="247">
        <v>1333.8</v>
      </c>
      <c r="O106" s="247">
        <v>0.05</v>
      </c>
      <c r="P106" s="247">
        <v>0.05</v>
      </c>
    </row>
    <row r="107" spans="1:16" ht="12.75" x14ac:dyDescent="0.2">
      <c r="A107" s="250">
        <v>356</v>
      </c>
      <c r="B107" s="250">
        <f t="shared" si="2"/>
        <v>356</v>
      </c>
      <c r="C107" s="251" t="s">
        <v>2021</v>
      </c>
      <c r="D107" s="250">
        <v>469</v>
      </c>
      <c r="E107" s="250">
        <f t="shared" si="3"/>
        <v>469</v>
      </c>
      <c r="F107" s="251" t="s">
        <v>2022</v>
      </c>
      <c r="G107" s="80" t="s">
        <v>1510</v>
      </c>
      <c r="H107" s="252">
        <v>0</v>
      </c>
      <c r="I107" s="244">
        <v>0.52900000000000003</v>
      </c>
      <c r="J107" s="245">
        <v>8.07</v>
      </c>
      <c r="K107" s="245">
        <v>0.8</v>
      </c>
      <c r="L107" s="245">
        <v>0.8</v>
      </c>
      <c r="M107" s="246">
        <v>-0.52900000000000003</v>
      </c>
      <c r="N107" s="247">
        <v>849.77</v>
      </c>
      <c r="O107" s="247">
        <v>0.05</v>
      </c>
      <c r="P107" s="247">
        <v>0.05</v>
      </c>
    </row>
    <row r="108" spans="1:16" ht="12.75" x14ac:dyDescent="0.2">
      <c r="A108" s="250">
        <v>357</v>
      </c>
      <c r="B108" s="250">
        <f t="shared" si="2"/>
        <v>357</v>
      </c>
      <c r="C108" s="251" t="s">
        <v>2023</v>
      </c>
      <c r="D108" s="250">
        <v>470</v>
      </c>
      <c r="E108" s="250">
        <f t="shared" si="3"/>
        <v>470</v>
      </c>
      <c r="F108" s="251" t="s">
        <v>2024</v>
      </c>
      <c r="G108" s="80" t="s">
        <v>1511</v>
      </c>
      <c r="H108" s="252">
        <v>0</v>
      </c>
      <c r="I108" s="244">
        <v>0.77900000000000003</v>
      </c>
      <c r="J108" s="245">
        <v>9.4700000000000006</v>
      </c>
      <c r="K108" s="245">
        <v>1.95</v>
      </c>
      <c r="L108" s="245">
        <v>1.95</v>
      </c>
      <c r="M108" s="246">
        <v>0</v>
      </c>
      <c r="N108" s="247">
        <v>606.28</v>
      </c>
      <c r="O108" s="247">
        <v>0.05</v>
      </c>
      <c r="P108" s="247">
        <v>0.05</v>
      </c>
    </row>
    <row r="109" spans="1:16" ht="12.75" x14ac:dyDescent="0.2">
      <c r="A109" s="250">
        <v>358</v>
      </c>
      <c r="B109" s="250">
        <f t="shared" si="2"/>
        <v>358</v>
      </c>
      <c r="C109" s="251" t="s">
        <v>2025</v>
      </c>
      <c r="D109" s="250">
        <v>471</v>
      </c>
      <c r="E109" s="250">
        <f t="shared" si="3"/>
        <v>471</v>
      </c>
      <c r="F109" s="251" t="s">
        <v>2026</v>
      </c>
      <c r="G109" s="80" t="s">
        <v>1512</v>
      </c>
      <c r="H109" s="252">
        <v>0</v>
      </c>
      <c r="I109" s="244">
        <v>2.7349999999999999</v>
      </c>
      <c r="J109" s="245">
        <v>11.01</v>
      </c>
      <c r="K109" s="245">
        <v>1.61</v>
      </c>
      <c r="L109" s="245">
        <v>1.61</v>
      </c>
      <c r="M109" s="246">
        <v>0</v>
      </c>
      <c r="N109" s="247">
        <v>1782.29</v>
      </c>
      <c r="O109" s="247">
        <v>0.05</v>
      </c>
      <c r="P109" s="247">
        <v>0.05</v>
      </c>
    </row>
    <row r="110" spans="1:16" ht="12.75" x14ac:dyDescent="0.2">
      <c r="A110" s="250">
        <v>359</v>
      </c>
      <c r="B110" s="250">
        <f t="shared" si="2"/>
        <v>359</v>
      </c>
      <c r="C110" s="251" t="s">
        <v>2027</v>
      </c>
      <c r="D110" s="250">
        <v>472</v>
      </c>
      <c r="E110" s="250">
        <f t="shared" si="3"/>
        <v>472</v>
      </c>
      <c r="F110" s="251" t="s">
        <v>2028</v>
      </c>
      <c r="G110" s="80" t="s">
        <v>1513</v>
      </c>
      <c r="H110" s="252">
        <v>0</v>
      </c>
      <c r="I110" s="244">
        <v>2.9569999999999999</v>
      </c>
      <c r="J110" s="245">
        <v>24.91</v>
      </c>
      <c r="K110" s="245">
        <v>3.52</v>
      </c>
      <c r="L110" s="245">
        <v>3.52</v>
      </c>
      <c r="M110" s="246">
        <v>0</v>
      </c>
      <c r="N110" s="247">
        <v>1113.6400000000001</v>
      </c>
      <c r="O110" s="247">
        <v>0.05</v>
      </c>
      <c r="P110" s="247">
        <v>0.05</v>
      </c>
    </row>
    <row r="111" spans="1:16" ht="12.75" x14ac:dyDescent="0.2">
      <c r="A111" s="250">
        <v>360</v>
      </c>
      <c r="B111" s="250">
        <f t="shared" si="2"/>
        <v>360</v>
      </c>
      <c r="C111" s="251" t="s">
        <v>2029</v>
      </c>
      <c r="D111" s="250">
        <v>473</v>
      </c>
      <c r="E111" s="250">
        <f t="shared" si="3"/>
        <v>473</v>
      </c>
      <c r="F111" s="251" t="s">
        <v>2030</v>
      </c>
      <c r="G111" s="80" t="s">
        <v>1514</v>
      </c>
      <c r="H111" s="252">
        <v>1</v>
      </c>
      <c r="I111" s="244">
        <v>3.573</v>
      </c>
      <c r="J111" s="245">
        <v>1149.8499999999999</v>
      </c>
      <c r="K111" s="245">
        <v>1.61</v>
      </c>
      <c r="L111" s="245">
        <v>1.61</v>
      </c>
      <c r="M111" s="246">
        <v>0</v>
      </c>
      <c r="N111" s="247">
        <v>1300.75</v>
      </c>
      <c r="O111" s="247">
        <v>0.05</v>
      </c>
      <c r="P111" s="247">
        <v>0.05</v>
      </c>
    </row>
    <row r="112" spans="1:16" ht="12.75" x14ac:dyDescent="0.2">
      <c r="A112" s="250">
        <v>361</v>
      </c>
      <c r="B112" s="250">
        <f t="shared" si="2"/>
        <v>361</v>
      </c>
      <c r="C112" s="251" t="s">
        <v>2031</v>
      </c>
      <c r="D112" s="250">
        <v>474</v>
      </c>
      <c r="E112" s="250">
        <f t="shared" si="3"/>
        <v>474</v>
      </c>
      <c r="F112" s="251" t="s">
        <v>2032</v>
      </c>
      <c r="G112" s="80" t="s">
        <v>1515</v>
      </c>
      <c r="H112" s="252">
        <v>0</v>
      </c>
      <c r="I112" s="244">
        <v>0</v>
      </c>
      <c r="J112" s="245">
        <v>3.5</v>
      </c>
      <c r="K112" s="245">
        <v>1.8</v>
      </c>
      <c r="L112" s="245">
        <v>1.8</v>
      </c>
      <c r="M112" s="246">
        <v>0</v>
      </c>
      <c r="N112" s="247">
        <v>244.03</v>
      </c>
      <c r="O112" s="247">
        <v>0.05</v>
      </c>
      <c r="P112" s="247">
        <v>0.05</v>
      </c>
    </row>
    <row r="113" spans="1:16" ht="12.75" x14ac:dyDescent="0.2">
      <c r="A113" s="250">
        <v>362</v>
      </c>
      <c r="B113" s="250">
        <f t="shared" si="2"/>
        <v>362</v>
      </c>
      <c r="C113" s="251" t="s">
        <v>2033</v>
      </c>
      <c r="D113" s="250">
        <v>475</v>
      </c>
      <c r="E113" s="250">
        <f t="shared" si="3"/>
        <v>475</v>
      </c>
      <c r="F113" s="251" t="s">
        <v>2034</v>
      </c>
      <c r="G113" s="80" t="s">
        <v>1516</v>
      </c>
      <c r="H113" s="252">
        <v>1</v>
      </c>
      <c r="I113" s="244">
        <v>0.48099999999999998</v>
      </c>
      <c r="J113" s="245">
        <v>1140.57</v>
      </c>
      <c r="K113" s="245">
        <v>1.37</v>
      </c>
      <c r="L113" s="245">
        <v>1.37</v>
      </c>
      <c r="M113" s="246">
        <v>0</v>
      </c>
      <c r="N113" s="247">
        <v>564.37</v>
      </c>
      <c r="O113" s="247">
        <v>0.05</v>
      </c>
      <c r="P113" s="247">
        <v>0.05</v>
      </c>
    </row>
    <row r="114" spans="1:16" ht="12.75" x14ac:dyDescent="0.2">
      <c r="A114" s="250">
        <v>363</v>
      </c>
      <c r="B114" s="250">
        <f t="shared" si="2"/>
        <v>363</v>
      </c>
      <c r="C114" s="251" t="s">
        <v>2035</v>
      </c>
      <c r="D114" s="250">
        <v>476</v>
      </c>
      <c r="E114" s="250">
        <f t="shared" si="3"/>
        <v>476</v>
      </c>
      <c r="F114" s="251" t="s">
        <v>2036</v>
      </c>
      <c r="G114" s="80" t="s">
        <v>1517</v>
      </c>
      <c r="H114" s="252">
        <v>0</v>
      </c>
      <c r="I114" s="244">
        <v>1.075</v>
      </c>
      <c r="J114" s="245">
        <v>11.86</v>
      </c>
      <c r="K114" s="245">
        <v>1.58</v>
      </c>
      <c r="L114" s="245">
        <v>1.58</v>
      </c>
      <c r="M114" s="246">
        <v>0</v>
      </c>
      <c r="N114" s="247">
        <v>1075.25</v>
      </c>
      <c r="O114" s="247">
        <v>0.05</v>
      </c>
      <c r="P114" s="247">
        <v>0.05</v>
      </c>
    </row>
    <row r="115" spans="1:16" ht="12.75" x14ac:dyDescent="0.2">
      <c r="A115" s="250">
        <v>364</v>
      </c>
      <c r="B115" s="250">
        <f t="shared" si="2"/>
        <v>364</v>
      </c>
      <c r="C115" s="251" t="s">
        <v>2037</v>
      </c>
      <c r="D115" s="250">
        <v>477</v>
      </c>
      <c r="E115" s="250">
        <f t="shared" si="3"/>
        <v>477</v>
      </c>
      <c r="F115" s="251" t="s">
        <v>2038</v>
      </c>
      <c r="G115" s="80" t="s">
        <v>1518</v>
      </c>
      <c r="H115" s="252">
        <v>0</v>
      </c>
      <c r="I115" s="244">
        <v>2.0790000000000002</v>
      </c>
      <c r="J115" s="245">
        <v>8.7799999999999994</v>
      </c>
      <c r="K115" s="245">
        <v>4.2</v>
      </c>
      <c r="L115" s="245">
        <v>4.2</v>
      </c>
      <c r="M115" s="246">
        <v>0</v>
      </c>
      <c r="N115" s="247">
        <v>780.25</v>
      </c>
      <c r="O115" s="247">
        <v>0.05</v>
      </c>
      <c r="P115" s="247">
        <v>0.05</v>
      </c>
    </row>
    <row r="116" spans="1:16" ht="12.75" x14ac:dyDescent="0.2">
      <c r="A116" s="250">
        <v>367</v>
      </c>
      <c r="B116" s="250">
        <f t="shared" si="2"/>
        <v>367</v>
      </c>
      <c r="C116" s="251" t="s">
        <v>2039</v>
      </c>
      <c r="D116" s="250">
        <v>480</v>
      </c>
      <c r="E116" s="250">
        <f t="shared" si="3"/>
        <v>480</v>
      </c>
      <c r="F116" s="251" t="s">
        <v>2040</v>
      </c>
      <c r="G116" s="80" t="s">
        <v>1519</v>
      </c>
      <c r="H116" s="252">
        <v>0</v>
      </c>
      <c r="I116" s="244">
        <v>0.29899999999999999</v>
      </c>
      <c r="J116" s="245">
        <v>430.3</v>
      </c>
      <c r="K116" s="245">
        <v>0.63</v>
      </c>
      <c r="L116" s="245">
        <v>0.63</v>
      </c>
      <c r="M116" s="246">
        <v>-0.32100000000000001</v>
      </c>
      <c r="N116" s="247">
        <v>452.94</v>
      </c>
      <c r="O116" s="247">
        <v>0.05</v>
      </c>
      <c r="P116" s="247">
        <v>0.05</v>
      </c>
    </row>
    <row r="117" spans="1:16" ht="12.75" x14ac:dyDescent="0.2">
      <c r="A117" s="250">
        <v>368</v>
      </c>
      <c r="B117" s="250">
        <f t="shared" si="2"/>
        <v>368</v>
      </c>
      <c r="C117" s="251">
        <v>2200043210930</v>
      </c>
      <c r="D117" s="250">
        <v>491</v>
      </c>
      <c r="E117" s="250">
        <f t="shared" si="3"/>
        <v>491</v>
      </c>
      <c r="F117" s="251">
        <v>2200043210940</v>
      </c>
      <c r="G117" s="80" t="s">
        <v>1520</v>
      </c>
      <c r="H117" s="252">
        <v>1</v>
      </c>
      <c r="I117" s="244">
        <v>3.665</v>
      </c>
      <c r="J117" s="245">
        <v>1160.75</v>
      </c>
      <c r="K117" s="245">
        <v>2.2000000000000002</v>
      </c>
      <c r="L117" s="245">
        <v>2.2000000000000002</v>
      </c>
      <c r="M117" s="246">
        <v>0</v>
      </c>
      <c r="N117" s="247">
        <v>1119.77</v>
      </c>
      <c r="O117" s="247">
        <v>0.05</v>
      </c>
      <c r="P117" s="247">
        <v>0.05</v>
      </c>
    </row>
    <row r="118" spans="1:16" ht="12.75" x14ac:dyDescent="0.2">
      <c r="A118" s="250">
        <v>369</v>
      </c>
      <c r="B118" s="250">
        <f t="shared" si="2"/>
        <v>369</v>
      </c>
      <c r="C118" s="251">
        <v>2200043245180</v>
      </c>
      <c r="D118" s="250">
        <v>492</v>
      </c>
      <c r="E118" s="250">
        <f t="shared" si="3"/>
        <v>492</v>
      </c>
      <c r="F118" s="251">
        <v>2200043245190</v>
      </c>
      <c r="G118" s="80" t="s">
        <v>1521</v>
      </c>
      <c r="H118" s="252">
        <v>0</v>
      </c>
      <c r="I118" s="244">
        <v>0</v>
      </c>
      <c r="J118" s="245">
        <v>763.68</v>
      </c>
      <c r="K118" s="245">
        <v>0.65</v>
      </c>
      <c r="L118" s="245">
        <v>0.65</v>
      </c>
      <c r="M118" s="246">
        <v>0</v>
      </c>
      <c r="N118" s="247">
        <v>796.64</v>
      </c>
      <c r="O118" s="247">
        <v>0.05</v>
      </c>
      <c r="P118" s="247">
        <v>0.05</v>
      </c>
    </row>
    <row r="119" spans="1:16" ht="12.75" x14ac:dyDescent="0.2">
      <c r="A119" s="250">
        <v>370</v>
      </c>
      <c r="B119" s="250">
        <f t="shared" si="2"/>
        <v>370</v>
      </c>
      <c r="C119" s="251">
        <v>2200043332959</v>
      </c>
      <c r="D119" s="250">
        <v>493</v>
      </c>
      <c r="E119" s="250">
        <f t="shared" si="3"/>
        <v>493</v>
      </c>
      <c r="F119" s="251">
        <v>2200043332940</v>
      </c>
      <c r="G119" s="80" t="s">
        <v>1522</v>
      </c>
      <c r="H119" s="252">
        <v>0</v>
      </c>
      <c r="I119" s="244">
        <v>0.27600000000000002</v>
      </c>
      <c r="J119" s="245">
        <v>55.03</v>
      </c>
      <c r="K119" s="245">
        <v>1.1299999999999999</v>
      </c>
      <c r="L119" s="245">
        <v>1.1299999999999999</v>
      </c>
      <c r="M119" s="246">
        <v>-0.27600000000000002</v>
      </c>
      <c r="N119" s="247">
        <v>477.28</v>
      </c>
      <c r="O119" s="247">
        <v>0.05</v>
      </c>
      <c r="P119" s="247">
        <v>0.05</v>
      </c>
    </row>
    <row r="120" spans="1:16" ht="12.75" x14ac:dyDescent="0.2">
      <c r="A120" s="250">
        <v>600</v>
      </c>
      <c r="B120" s="250">
        <f t="shared" si="2"/>
        <v>600</v>
      </c>
      <c r="C120" s="251" t="s">
        <v>2041</v>
      </c>
      <c r="D120" s="250">
        <v>601</v>
      </c>
      <c r="E120" s="250">
        <f t="shared" si="3"/>
        <v>601</v>
      </c>
      <c r="F120" s="251" t="s">
        <v>2042</v>
      </c>
      <c r="G120" s="80" t="s">
        <v>1523</v>
      </c>
      <c r="H120" s="252">
        <v>1</v>
      </c>
      <c r="I120" s="244">
        <v>3.15</v>
      </c>
      <c r="J120" s="245">
        <v>1404.21</v>
      </c>
      <c r="K120" s="245">
        <v>0.79</v>
      </c>
      <c r="L120" s="245">
        <v>0.79</v>
      </c>
      <c r="M120" s="246">
        <v>0</v>
      </c>
      <c r="N120" s="247">
        <v>0.01</v>
      </c>
      <c r="O120" s="247">
        <v>0.05</v>
      </c>
      <c r="P120" s="247">
        <v>0.05</v>
      </c>
    </row>
    <row r="121" spans="1:16" ht="12.75" x14ac:dyDescent="0.2">
      <c r="A121" s="250">
        <v>603</v>
      </c>
      <c r="B121" s="250">
        <f t="shared" si="2"/>
        <v>603</v>
      </c>
      <c r="C121" s="251" t="s">
        <v>2043</v>
      </c>
      <c r="D121" s="250">
        <v>785</v>
      </c>
      <c r="E121" s="250">
        <f t="shared" si="3"/>
        <v>785</v>
      </c>
      <c r="F121" s="251" t="s">
        <v>2044</v>
      </c>
      <c r="G121" s="80" t="s">
        <v>1524</v>
      </c>
      <c r="H121" s="252">
        <v>0</v>
      </c>
      <c r="I121" s="244">
        <v>0.20300000000000001</v>
      </c>
      <c r="J121" s="245">
        <v>1.73</v>
      </c>
      <c r="K121" s="245">
        <v>0.91</v>
      </c>
      <c r="L121" s="245">
        <v>0.91</v>
      </c>
      <c r="M121" s="246">
        <v>-0.79400000000000004</v>
      </c>
      <c r="N121" s="247">
        <v>17.32</v>
      </c>
      <c r="O121" s="247">
        <v>0.05</v>
      </c>
      <c r="P121" s="247">
        <v>0.05</v>
      </c>
    </row>
    <row r="122" spans="1:16" ht="12.75" x14ac:dyDescent="0.2">
      <c r="A122" s="250">
        <v>604</v>
      </c>
      <c r="B122" s="250">
        <f t="shared" si="2"/>
        <v>604</v>
      </c>
      <c r="C122" s="251" t="s">
        <v>2045</v>
      </c>
      <c r="D122" s="250">
        <v>786</v>
      </c>
      <c r="E122" s="250">
        <f t="shared" si="3"/>
        <v>786</v>
      </c>
      <c r="F122" s="251" t="s">
        <v>2046</v>
      </c>
      <c r="G122" s="80" t="s">
        <v>1525</v>
      </c>
      <c r="H122" s="252">
        <v>0</v>
      </c>
      <c r="I122" s="244">
        <v>0.20300000000000001</v>
      </c>
      <c r="J122" s="245">
        <v>1.73</v>
      </c>
      <c r="K122" s="245">
        <v>0.91</v>
      </c>
      <c r="L122" s="245">
        <v>0.91</v>
      </c>
      <c r="M122" s="246">
        <v>-0.79400000000000004</v>
      </c>
      <c r="N122" s="247">
        <v>124.67</v>
      </c>
      <c r="O122" s="247">
        <v>0.05</v>
      </c>
      <c r="P122" s="247">
        <v>0.05</v>
      </c>
    </row>
    <row r="123" spans="1:16" ht="12.75" x14ac:dyDescent="0.2">
      <c r="A123" s="250">
        <v>607</v>
      </c>
      <c r="B123" s="250">
        <f t="shared" si="2"/>
        <v>607</v>
      </c>
      <c r="C123" s="251" t="s">
        <v>2047</v>
      </c>
      <c r="D123" s="250">
        <v>789</v>
      </c>
      <c r="E123" s="250">
        <f t="shared" si="3"/>
        <v>789</v>
      </c>
      <c r="F123" s="251" t="s">
        <v>2048</v>
      </c>
      <c r="G123" s="80" t="s">
        <v>1526</v>
      </c>
      <c r="H123" s="252">
        <v>1</v>
      </c>
      <c r="I123" s="244">
        <v>0.46800000000000003</v>
      </c>
      <c r="J123" s="245">
        <v>1142.19</v>
      </c>
      <c r="K123" s="245">
        <v>1.4</v>
      </c>
      <c r="L123" s="245">
        <v>1.4</v>
      </c>
      <c r="M123" s="246">
        <v>0</v>
      </c>
      <c r="N123" s="247">
        <v>842.93</v>
      </c>
      <c r="O123" s="247">
        <v>0.05</v>
      </c>
      <c r="P123" s="247">
        <v>0.05</v>
      </c>
    </row>
    <row r="124" spans="1:16" ht="12.75" x14ac:dyDescent="0.2">
      <c r="A124" s="250">
        <v>608</v>
      </c>
      <c r="B124" s="250">
        <f t="shared" si="2"/>
        <v>608</v>
      </c>
      <c r="C124" s="251" t="s">
        <v>2049</v>
      </c>
      <c r="D124" s="250">
        <v>791</v>
      </c>
      <c r="E124" s="250">
        <f t="shared" si="3"/>
        <v>791</v>
      </c>
      <c r="F124" s="251" t="s">
        <v>2050</v>
      </c>
      <c r="G124" s="80" t="s">
        <v>1527</v>
      </c>
      <c r="H124" s="252">
        <v>1</v>
      </c>
      <c r="I124" s="244">
        <v>1.675</v>
      </c>
      <c r="J124" s="245">
        <v>1380.34</v>
      </c>
      <c r="K124" s="245">
        <v>0.89</v>
      </c>
      <c r="L124" s="245">
        <v>0.89</v>
      </c>
      <c r="M124" s="246">
        <v>-1.7150000000000001</v>
      </c>
      <c r="N124" s="247">
        <v>259.73</v>
      </c>
      <c r="O124" s="247">
        <v>0.05</v>
      </c>
      <c r="P124" s="247">
        <v>0.05</v>
      </c>
    </row>
    <row r="125" spans="1:16" ht="12.75" x14ac:dyDescent="0.2">
      <c r="A125" s="250">
        <v>612</v>
      </c>
      <c r="B125" s="250">
        <f t="shared" si="2"/>
        <v>612</v>
      </c>
      <c r="C125" s="251" t="s">
        <v>2051</v>
      </c>
      <c r="D125" s="250">
        <v>765</v>
      </c>
      <c r="E125" s="250">
        <f t="shared" si="3"/>
        <v>765</v>
      </c>
      <c r="F125" s="251" t="s">
        <v>2052</v>
      </c>
      <c r="G125" s="80" t="s">
        <v>1528</v>
      </c>
      <c r="H125" s="252">
        <v>0</v>
      </c>
      <c r="I125" s="244">
        <v>0.84799999999999998</v>
      </c>
      <c r="J125" s="245">
        <v>45.11</v>
      </c>
      <c r="K125" s="245">
        <v>0.66</v>
      </c>
      <c r="L125" s="245">
        <v>0.66</v>
      </c>
      <c r="M125" s="246">
        <v>-0.84799999999999998</v>
      </c>
      <c r="N125" s="247">
        <v>1562.91</v>
      </c>
      <c r="O125" s="247">
        <v>0.05</v>
      </c>
      <c r="P125" s="247">
        <v>0.05</v>
      </c>
    </row>
    <row r="126" spans="1:16" ht="12.75" x14ac:dyDescent="0.2">
      <c r="A126" s="250">
        <v>613</v>
      </c>
      <c r="B126" s="250">
        <f t="shared" si="2"/>
        <v>613</v>
      </c>
      <c r="C126" s="251" t="s">
        <v>2053</v>
      </c>
      <c r="D126" s="250">
        <v>766</v>
      </c>
      <c r="E126" s="250">
        <f t="shared" si="3"/>
        <v>766</v>
      </c>
      <c r="F126" s="251" t="s">
        <v>2054</v>
      </c>
      <c r="G126" s="80" t="s">
        <v>1529</v>
      </c>
      <c r="H126" s="252">
        <v>1</v>
      </c>
      <c r="I126" s="244">
        <v>1.849</v>
      </c>
      <c r="J126" s="245">
        <v>1159.23</v>
      </c>
      <c r="K126" s="245">
        <v>4.96</v>
      </c>
      <c r="L126" s="245">
        <v>4.96</v>
      </c>
      <c r="M126" s="246">
        <v>-12.028</v>
      </c>
      <c r="N126" s="247">
        <v>466.2</v>
      </c>
      <c r="O126" s="247">
        <v>0.05</v>
      </c>
      <c r="P126" s="247">
        <v>0.05</v>
      </c>
    </row>
    <row r="127" spans="1:16" ht="12.75" x14ac:dyDescent="0.2">
      <c r="A127" s="250">
        <v>614</v>
      </c>
      <c r="B127" s="250">
        <f t="shared" si="2"/>
        <v>614</v>
      </c>
      <c r="C127" s="251" t="s">
        <v>2055</v>
      </c>
      <c r="D127" s="250">
        <v>767</v>
      </c>
      <c r="E127" s="250">
        <f t="shared" si="3"/>
        <v>767</v>
      </c>
      <c r="F127" s="251" t="s">
        <v>2056</v>
      </c>
      <c r="G127" s="80" t="s">
        <v>1530</v>
      </c>
      <c r="H127" s="252">
        <v>0</v>
      </c>
      <c r="I127" s="244">
        <v>3.98</v>
      </c>
      <c r="J127" s="245">
        <v>14.21</v>
      </c>
      <c r="K127" s="245">
        <v>6.26</v>
      </c>
      <c r="L127" s="245">
        <v>6.26</v>
      </c>
      <c r="M127" s="246">
        <v>0</v>
      </c>
      <c r="N127" s="247">
        <v>511.46</v>
      </c>
      <c r="O127" s="247">
        <v>0.05</v>
      </c>
      <c r="P127" s="247">
        <v>0.05</v>
      </c>
    </row>
    <row r="128" spans="1:16" ht="12.75" x14ac:dyDescent="0.2">
      <c r="A128" s="250">
        <v>615</v>
      </c>
      <c r="B128" s="250">
        <f t="shared" si="2"/>
        <v>615</v>
      </c>
      <c r="C128" s="251" t="s">
        <v>2057</v>
      </c>
      <c r="D128" s="250">
        <v>768</v>
      </c>
      <c r="E128" s="250">
        <f t="shared" si="3"/>
        <v>768</v>
      </c>
      <c r="F128" s="251" t="s">
        <v>2058</v>
      </c>
      <c r="G128" s="80" t="s">
        <v>1531</v>
      </c>
      <c r="H128" s="252">
        <v>0</v>
      </c>
      <c r="I128" s="244">
        <v>2.0059999999999998</v>
      </c>
      <c r="J128" s="245">
        <v>16.670000000000002</v>
      </c>
      <c r="K128" s="245">
        <v>2.0299999999999998</v>
      </c>
      <c r="L128" s="245">
        <v>2.0299999999999998</v>
      </c>
      <c r="M128" s="246">
        <v>0</v>
      </c>
      <c r="N128" s="247">
        <v>0</v>
      </c>
      <c r="O128" s="247">
        <v>0</v>
      </c>
      <c r="P128" s="247">
        <v>0</v>
      </c>
    </row>
    <row r="129" spans="1:16" ht="12.75" x14ac:dyDescent="0.2">
      <c r="A129" s="250">
        <v>616</v>
      </c>
      <c r="B129" s="250">
        <f t="shared" si="2"/>
        <v>616</v>
      </c>
      <c r="C129" s="251" t="s">
        <v>2059</v>
      </c>
      <c r="D129" s="250">
        <v>769</v>
      </c>
      <c r="E129" s="250">
        <f t="shared" si="3"/>
        <v>769</v>
      </c>
      <c r="F129" s="251" t="s">
        <v>2060</v>
      </c>
      <c r="G129" s="80" t="s">
        <v>1532</v>
      </c>
      <c r="H129" s="252">
        <v>0</v>
      </c>
      <c r="I129" s="244">
        <v>2.0059999999999998</v>
      </c>
      <c r="J129" s="245">
        <v>30.55</v>
      </c>
      <c r="K129" s="245">
        <v>2.0299999999999998</v>
      </c>
      <c r="L129" s="245">
        <v>2.0299999999999998</v>
      </c>
      <c r="M129" s="246">
        <v>0</v>
      </c>
      <c r="N129" s="247">
        <v>0</v>
      </c>
      <c r="O129" s="247">
        <v>0</v>
      </c>
      <c r="P129" s="247">
        <v>0</v>
      </c>
    </row>
    <row r="130" spans="1:16" ht="12.75" x14ac:dyDescent="0.2">
      <c r="A130" s="250">
        <v>617</v>
      </c>
      <c r="B130" s="250">
        <f t="shared" si="2"/>
        <v>617</v>
      </c>
      <c r="C130" s="251" t="s">
        <v>2061</v>
      </c>
      <c r="D130" s="250">
        <v>770</v>
      </c>
      <c r="E130" s="250">
        <f t="shared" si="3"/>
        <v>770</v>
      </c>
      <c r="F130" s="251" t="s">
        <v>2062</v>
      </c>
      <c r="G130" s="80" t="s">
        <v>1533</v>
      </c>
      <c r="H130" s="252">
        <v>0</v>
      </c>
      <c r="I130" s="244">
        <v>1.4119999999999999</v>
      </c>
      <c r="J130" s="245">
        <v>19.43</v>
      </c>
      <c r="K130" s="245">
        <v>1.33</v>
      </c>
      <c r="L130" s="245">
        <v>1.33</v>
      </c>
      <c r="M130" s="246">
        <v>0</v>
      </c>
      <c r="N130" s="247">
        <v>874.45</v>
      </c>
      <c r="O130" s="247">
        <v>0.05</v>
      </c>
      <c r="P130" s="247">
        <v>0.05</v>
      </c>
    </row>
    <row r="131" spans="1:16" ht="12.75" x14ac:dyDescent="0.2">
      <c r="A131" s="250">
        <v>618</v>
      </c>
      <c r="B131" s="250">
        <f t="shared" si="2"/>
        <v>618</v>
      </c>
      <c r="C131" s="251" t="s">
        <v>2063</v>
      </c>
      <c r="D131" s="250">
        <v>783</v>
      </c>
      <c r="E131" s="250">
        <f t="shared" si="3"/>
        <v>783</v>
      </c>
      <c r="F131" s="251" t="s">
        <v>2064</v>
      </c>
      <c r="G131" s="80" t="s">
        <v>1534</v>
      </c>
      <c r="H131" s="252">
        <v>0</v>
      </c>
      <c r="I131" s="244">
        <v>0</v>
      </c>
      <c r="J131" s="245">
        <v>6.04</v>
      </c>
      <c r="K131" s="245">
        <v>2.1800000000000002</v>
      </c>
      <c r="L131" s="245">
        <v>2.1800000000000002</v>
      </c>
      <c r="M131" s="246">
        <v>0</v>
      </c>
      <c r="N131" s="247">
        <v>990.64</v>
      </c>
      <c r="O131" s="247">
        <v>0.05</v>
      </c>
      <c r="P131" s="247">
        <v>0.05</v>
      </c>
    </row>
    <row r="132" spans="1:16" ht="12.75" x14ac:dyDescent="0.2">
      <c r="A132" s="250">
        <v>619</v>
      </c>
      <c r="B132" s="250">
        <f t="shared" si="2"/>
        <v>619</v>
      </c>
      <c r="C132" s="251" t="s">
        <v>2065</v>
      </c>
      <c r="D132" s="250">
        <v>775</v>
      </c>
      <c r="E132" s="250">
        <f t="shared" si="3"/>
        <v>775</v>
      </c>
      <c r="F132" s="251" t="s">
        <v>2066</v>
      </c>
      <c r="G132" s="80" t="s">
        <v>1535</v>
      </c>
      <c r="H132" s="252">
        <v>0</v>
      </c>
      <c r="I132" s="244">
        <v>3.8220000000000001</v>
      </c>
      <c r="J132" s="245">
        <v>16.72</v>
      </c>
      <c r="K132" s="245">
        <v>3.69</v>
      </c>
      <c r="L132" s="245">
        <v>3.69</v>
      </c>
      <c r="M132" s="246">
        <v>0</v>
      </c>
      <c r="N132" s="247">
        <v>928.63</v>
      </c>
      <c r="O132" s="247">
        <v>0.05</v>
      </c>
      <c r="P132" s="247">
        <v>0.05</v>
      </c>
    </row>
    <row r="133" spans="1:16" ht="25.5" x14ac:dyDescent="0.2">
      <c r="A133" s="250">
        <v>620</v>
      </c>
      <c r="B133" s="250">
        <f t="shared" si="2"/>
        <v>620</v>
      </c>
      <c r="C133" s="251" t="s">
        <v>2067</v>
      </c>
      <c r="D133" s="250">
        <v>723</v>
      </c>
      <c r="E133" s="250">
        <f t="shared" si="3"/>
        <v>723</v>
      </c>
      <c r="F133" s="251" t="s">
        <v>2068</v>
      </c>
      <c r="G133" s="80" t="s">
        <v>1536</v>
      </c>
      <c r="H133" s="252">
        <v>3</v>
      </c>
      <c r="I133" s="244">
        <v>1.2949999999999999</v>
      </c>
      <c r="J133" s="245">
        <v>13167.51</v>
      </c>
      <c r="K133" s="245">
        <v>0.68</v>
      </c>
      <c r="L133" s="245">
        <v>0.68</v>
      </c>
      <c r="M133" s="246">
        <v>-1.2949999999999999</v>
      </c>
      <c r="N133" s="247">
        <v>2059.9899999999998</v>
      </c>
      <c r="O133" s="247">
        <v>0.05</v>
      </c>
      <c r="P133" s="247">
        <v>0.05</v>
      </c>
    </row>
    <row r="134" spans="1:16" ht="12.75" x14ac:dyDescent="0.2">
      <c r="A134" s="250">
        <v>623</v>
      </c>
      <c r="B134" s="250">
        <f t="shared" si="2"/>
        <v>623</v>
      </c>
      <c r="C134" s="251" t="s">
        <v>2069</v>
      </c>
      <c r="D134" s="250">
        <v>748</v>
      </c>
      <c r="E134" s="250">
        <f t="shared" si="3"/>
        <v>748</v>
      </c>
      <c r="F134" s="251" t="s">
        <v>2070</v>
      </c>
      <c r="G134" s="80" t="s">
        <v>1537</v>
      </c>
      <c r="H134" s="252">
        <v>0</v>
      </c>
      <c r="I134" s="244">
        <v>0.217</v>
      </c>
      <c r="J134" s="245">
        <v>32.6</v>
      </c>
      <c r="K134" s="245">
        <v>0.62</v>
      </c>
      <c r="L134" s="245">
        <v>0.62</v>
      </c>
      <c r="M134" s="246">
        <v>0</v>
      </c>
      <c r="N134" s="247">
        <v>3330.11</v>
      </c>
      <c r="O134" s="247">
        <v>0.05</v>
      </c>
      <c r="P134" s="247">
        <v>0.05</v>
      </c>
    </row>
    <row r="135" spans="1:16" ht="12.75" x14ac:dyDescent="0.2">
      <c r="A135" s="250">
        <v>624</v>
      </c>
      <c r="B135" s="250">
        <f t="shared" si="2"/>
        <v>624</v>
      </c>
      <c r="C135" s="251" t="s">
        <v>2071</v>
      </c>
      <c r="D135" s="250">
        <v>747</v>
      </c>
      <c r="E135" s="250">
        <f t="shared" si="3"/>
        <v>747</v>
      </c>
      <c r="F135" s="251">
        <v>2200041804446</v>
      </c>
      <c r="G135" s="80" t="s">
        <v>1538</v>
      </c>
      <c r="H135" s="252">
        <v>1</v>
      </c>
      <c r="I135" s="244">
        <v>0</v>
      </c>
      <c r="J135" s="245">
        <v>1133.5899999999999</v>
      </c>
      <c r="K135" s="245">
        <v>0</v>
      </c>
      <c r="L135" s="245">
        <v>0</v>
      </c>
      <c r="M135" s="246">
        <v>-19.774000000000001</v>
      </c>
      <c r="N135" s="247">
        <v>647.65</v>
      </c>
      <c r="O135" s="247">
        <v>0.05</v>
      </c>
      <c r="P135" s="247">
        <v>0.05</v>
      </c>
    </row>
    <row r="136" spans="1:16" ht="12.75" x14ac:dyDescent="0.2">
      <c r="A136" s="250">
        <v>625</v>
      </c>
      <c r="B136" s="250">
        <f t="shared" si="2"/>
        <v>625</v>
      </c>
      <c r="C136" s="251" t="s">
        <v>2072</v>
      </c>
      <c r="D136" s="250">
        <v>741</v>
      </c>
      <c r="E136" s="250">
        <f t="shared" si="3"/>
        <v>741</v>
      </c>
      <c r="F136" s="251" t="s">
        <v>2073</v>
      </c>
      <c r="G136" s="80" t="s">
        <v>1539</v>
      </c>
      <c r="H136" s="252">
        <v>0</v>
      </c>
      <c r="I136" s="244">
        <v>0</v>
      </c>
      <c r="J136" s="245">
        <v>6.22</v>
      </c>
      <c r="K136" s="245">
        <v>0.93</v>
      </c>
      <c r="L136" s="245">
        <v>0.93</v>
      </c>
      <c r="M136" s="246">
        <v>0</v>
      </c>
      <c r="N136" s="247">
        <v>0</v>
      </c>
      <c r="O136" s="247">
        <v>0</v>
      </c>
      <c r="P136" s="247">
        <v>0</v>
      </c>
    </row>
    <row r="137" spans="1:16" ht="12.75" x14ac:dyDescent="0.2">
      <c r="A137" s="250">
        <v>626</v>
      </c>
      <c r="B137" s="250">
        <f t="shared" si="2"/>
        <v>626</v>
      </c>
      <c r="C137" s="251" t="s">
        <v>2074</v>
      </c>
      <c r="D137" s="250">
        <v>752</v>
      </c>
      <c r="E137" s="250">
        <f t="shared" si="3"/>
        <v>752</v>
      </c>
      <c r="F137" s="251" t="s">
        <v>2075</v>
      </c>
      <c r="G137" s="80" t="s">
        <v>1540</v>
      </c>
      <c r="H137" s="252">
        <v>0</v>
      </c>
      <c r="I137" s="244">
        <v>2.1659999999999999</v>
      </c>
      <c r="J137" s="245">
        <v>16.5</v>
      </c>
      <c r="K137" s="245">
        <v>2.09</v>
      </c>
      <c r="L137" s="245">
        <v>2.09</v>
      </c>
      <c r="M137" s="246">
        <v>-2.5139999999999998</v>
      </c>
      <c r="N137" s="247">
        <v>372.91</v>
      </c>
      <c r="O137" s="247">
        <v>0.05</v>
      </c>
      <c r="P137" s="247">
        <v>0.05</v>
      </c>
    </row>
    <row r="138" spans="1:16" ht="12.75" x14ac:dyDescent="0.2">
      <c r="A138" s="250">
        <v>627</v>
      </c>
      <c r="B138" s="250">
        <f t="shared" si="2"/>
        <v>627</v>
      </c>
      <c r="C138" s="251" t="s">
        <v>2076</v>
      </c>
      <c r="D138" s="250">
        <v>753</v>
      </c>
      <c r="E138" s="250">
        <f t="shared" si="3"/>
        <v>753</v>
      </c>
      <c r="F138" s="251" t="s">
        <v>2077</v>
      </c>
      <c r="G138" s="80" t="s">
        <v>1541</v>
      </c>
      <c r="H138" s="252">
        <v>0</v>
      </c>
      <c r="I138" s="244">
        <v>1.677</v>
      </c>
      <c r="J138" s="245">
        <v>17.71</v>
      </c>
      <c r="K138" s="245">
        <v>0.71</v>
      </c>
      <c r="L138" s="245">
        <v>0.71</v>
      </c>
      <c r="M138" s="246">
        <v>-1.95</v>
      </c>
      <c r="N138" s="247">
        <v>531.28</v>
      </c>
      <c r="O138" s="247">
        <v>0.05</v>
      </c>
      <c r="P138" s="247">
        <v>0.05</v>
      </c>
    </row>
    <row r="139" spans="1:16" ht="12.75" x14ac:dyDescent="0.2">
      <c r="A139" s="250">
        <v>628</v>
      </c>
      <c r="B139" s="250">
        <f t="shared" si="2"/>
        <v>628</v>
      </c>
      <c r="C139" s="251" t="s">
        <v>2078</v>
      </c>
      <c r="D139" s="250">
        <v>754</v>
      </c>
      <c r="E139" s="250">
        <f t="shared" si="3"/>
        <v>754</v>
      </c>
      <c r="F139" s="251" t="s">
        <v>2079</v>
      </c>
      <c r="G139" s="80" t="s">
        <v>1542</v>
      </c>
      <c r="H139" s="252">
        <v>0</v>
      </c>
      <c r="I139" s="244">
        <v>1.393</v>
      </c>
      <c r="J139" s="245">
        <v>31.89</v>
      </c>
      <c r="K139" s="245">
        <v>2.36</v>
      </c>
      <c r="L139" s="245">
        <v>2.36</v>
      </c>
      <c r="M139" s="246">
        <v>0</v>
      </c>
      <c r="N139" s="247">
        <v>580.91999999999996</v>
      </c>
      <c r="O139" s="247">
        <v>0.05</v>
      </c>
      <c r="P139" s="247">
        <v>0.05</v>
      </c>
    </row>
    <row r="140" spans="1:16" ht="12.75" x14ac:dyDescent="0.2">
      <c r="A140" s="250">
        <v>629</v>
      </c>
      <c r="B140" s="250">
        <f t="shared" ref="B140:B203" si="4">A140</f>
        <v>629</v>
      </c>
      <c r="C140" s="251" t="s">
        <v>2080</v>
      </c>
      <c r="D140" s="250">
        <v>764</v>
      </c>
      <c r="E140" s="250">
        <f t="shared" ref="E140:E203" si="5">D140</f>
        <v>764</v>
      </c>
      <c r="F140" s="251" t="s">
        <v>2081</v>
      </c>
      <c r="G140" s="80" t="s">
        <v>1543</v>
      </c>
      <c r="H140" s="252">
        <v>0</v>
      </c>
      <c r="I140" s="244">
        <v>0.21299999999999999</v>
      </c>
      <c r="J140" s="245">
        <v>1.95</v>
      </c>
      <c r="K140" s="245">
        <v>1.1599999999999999</v>
      </c>
      <c r="L140" s="245">
        <v>1.1599999999999999</v>
      </c>
      <c r="M140" s="246">
        <v>0</v>
      </c>
      <c r="N140" s="247">
        <v>0</v>
      </c>
      <c r="O140" s="247">
        <v>0</v>
      </c>
      <c r="P140" s="247">
        <v>0</v>
      </c>
    </row>
    <row r="141" spans="1:16" ht="12.75" x14ac:dyDescent="0.2">
      <c r="A141" s="250">
        <v>632</v>
      </c>
      <c r="B141" s="250">
        <f t="shared" si="4"/>
        <v>632</v>
      </c>
      <c r="C141" s="251" t="s">
        <v>2082</v>
      </c>
      <c r="D141" s="250">
        <v>757</v>
      </c>
      <c r="E141" s="250">
        <f t="shared" si="5"/>
        <v>757</v>
      </c>
      <c r="F141" s="251" t="s">
        <v>2083</v>
      </c>
      <c r="G141" s="80" t="s">
        <v>1544</v>
      </c>
      <c r="H141" s="252">
        <v>1</v>
      </c>
      <c r="I141" s="244">
        <v>4.5449999999999999</v>
      </c>
      <c r="J141" s="245">
        <v>1356.27</v>
      </c>
      <c r="K141" s="245">
        <v>1.02</v>
      </c>
      <c r="L141" s="245">
        <v>1.02</v>
      </c>
      <c r="M141" s="246">
        <v>-5.5359999999999996</v>
      </c>
      <c r="N141" s="247">
        <v>584.53</v>
      </c>
      <c r="O141" s="247">
        <v>0.05</v>
      </c>
      <c r="P141" s="247">
        <v>0.05</v>
      </c>
    </row>
    <row r="142" spans="1:16" ht="12.75" x14ac:dyDescent="0.2">
      <c r="A142" s="250">
        <v>633</v>
      </c>
      <c r="B142" s="250">
        <f t="shared" si="4"/>
        <v>633</v>
      </c>
      <c r="C142" s="251" t="s">
        <v>2084</v>
      </c>
      <c r="D142" s="250">
        <v>758</v>
      </c>
      <c r="E142" s="250">
        <f t="shared" si="5"/>
        <v>758</v>
      </c>
      <c r="F142" s="251" t="s">
        <v>2085</v>
      </c>
      <c r="G142" s="80" t="s">
        <v>1545</v>
      </c>
      <c r="H142" s="252">
        <v>0</v>
      </c>
      <c r="I142" s="244">
        <v>14.048999999999999</v>
      </c>
      <c r="J142" s="245">
        <v>12.64</v>
      </c>
      <c r="K142" s="245">
        <v>1.1299999999999999</v>
      </c>
      <c r="L142" s="245">
        <v>1.1299999999999999</v>
      </c>
      <c r="M142" s="246">
        <v>0</v>
      </c>
      <c r="N142" s="247">
        <v>722.05</v>
      </c>
      <c r="O142" s="247">
        <v>0.05</v>
      </c>
      <c r="P142" s="247">
        <v>0.05</v>
      </c>
    </row>
    <row r="143" spans="1:16" ht="12.75" x14ac:dyDescent="0.2">
      <c r="A143" s="250">
        <v>634</v>
      </c>
      <c r="B143" s="250">
        <f t="shared" si="4"/>
        <v>634</v>
      </c>
      <c r="C143" s="251" t="s">
        <v>2086</v>
      </c>
      <c r="D143" s="250">
        <v>760</v>
      </c>
      <c r="E143" s="250">
        <f t="shared" si="5"/>
        <v>760</v>
      </c>
      <c r="F143" s="251" t="s">
        <v>2087</v>
      </c>
      <c r="G143" s="80" t="s">
        <v>1546</v>
      </c>
      <c r="H143" s="252">
        <v>1</v>
      </c>
      <c r="I143" s="244">
        <v>3.4079999999999999</v>
      </c>
      <c r="J143" s="245">
        <v>1157.8699999999999</v>
      </c>
      <c r="K143" s="245">
        <v>1.42</v>
      </c>
      <c r="L143" s="245">
        <v>1.42</v>
      </c>
      <c r="M143" s="246">
        <v>-4.9889999999999999</v>
      </c>
      <c r="N143" s="247">
        <v>485.73</v>
      </c>
      <c r="O143" s="247">
        <v>0.05</v>
      </c>
      <c r="P143" s="247">
        <v>0.05</v>
      </c>
    </row>
    <row r="144" spans="1:16" ht="12.75" x14ac:dyDescent="0.2">
      <c r="A144" s="250">
        <v>635</v>
      </c>
      <c r="B144" s="250">
        <f t="shared" si="4"/>
        <v>635</v>
      </c>
      <c r="C144" s="251" t="s">
        <v>2088</v>
      </c>
      <c r="D144" s="250">
        <v>761</v>
      </c>
      <c r="E144" s="250">
        <f t="shared" si="5"/>
        <v>761</v>
      </c>
      <c r="F144" s="251" t="s">
        <v>2089</v>
      </c>
      <c r="G144" s="80" t="s">
        <v>1547</v>
      </c>
      <c r="H144" s="252">
        <v>0</v>
      </c>
      <c r="I144" s="244">
        <v>4.2089999999999996</v>
      </c>
      <c r="J144" s="245">
        <v>8.91</v>
      </c>
      <c r="K144" s="245">
        <v>2.2799999999999998</v>
      </c>
      <c r="L144" s="245">
        <v>2.2799999999999998</v>
      </c>
      <c r="M144" s="246">
        <v>0</v>
      </c>
      <c r="N144" s="247">
        <v>712.53</v>
      </c>
      <c r="O144" s="247">
        <v>0.05</v>
      </c>
      <c r="P144" s="247">
        <v>0.05</v>
      </c>
    </row>
    <row r="145" spans="1:16" ht="12.75" x14ac:dyDescent="0.2">
      <c r="A145" s="250">
        <v>636</v>
      </c>
      <c r="B145" s="250">
        <f t="shared" si="4"/>
        <v>636</v>
      </c>
      <c r="C145" s="251" t="s">
        <v>2090</v>
      </c>
      <c r="D145" s="250">
        <v>762</v>
      </c>
      <c r="E145" s="250">
        <f t="shared" si="5"/>
        <v>762</v>
      </c>
      <c r="F145" s="251" t="s">
        <v>2091</v>
      </c>
      <c r="G145" s="80" t="s">
        <v>1548</v>
      </c>
      <c r="H145" s="252">
        <v>0</v>
      </c>
      <c r="I145" s="244">
        <v>3.8849999999999998</v>
      </c>
      <c r="J145" s="245">
        <v>14.12</v>
      </c>
      <c r="K145" s="245">
        <v>3.29</v>
      </c>
      <c r="L145" s="245">
        <v>3.29</v>
      </c>
      <c r="M145" s="246">
        <v>0</v>
      </c>
      <c r="N145" s="247">
        <v>1298.9100000000001</v>
      </c>
      <c r="O145" s="247">
        <v>0.05</v>
      </c>
      <c r="P145" s="247">
        <v>0.05</v>
      </c>
    </row>
    <row r="146" spans="1:16" ht="12.75" x14ac:dyDescent="0.2">
      <c r="A146" s="250">
        <v>637</v>
      </c>
      <c r="B146" s="250">
        <f t="shared" si="4"/>
        <v>637</v>
      </c>
      <c r="C146" s="251" t="s">
        <v>2092</v>
      </c>
      <c r="D146" s="250">
        <v>763</v>
      </c>
      <c r="E146" s="250">
        <f t="shared" si="5"/>
        <v>763</v>
      </c>
      <c r="F146" s="251" t="s">
        <v>2093</v>
      </c>
      <c r="G146" s="80" t="s">
        <v>1549</v>
      </c>
      <c r="H146" s="252">
        <v>1</v>
      </c>
      <c r="I146" s="244">
        <v>0</v>
      </c>
      <c r="J146" s="245">
        <v>1508.05</v>
      </c>
      <c r="K146" s="245">
        <v>1.07</v>
      </c>
      <c r="L146" s="245">
        <v>1.07</v>
      </c>
      <c r="M146" s="246">
        <v>0</v>
      </c>
      <c r="N146" s="247">
        <v>32519.599999999999</v>
      </c>
      <c r="O146" s="247">
        <v>0.05</v>
      </c>
      <c r="P146" s="247">
        <v>0.05</v>
      </c>
    </row>
    <row r="147" spans="1:16" ht="12.75" x14ac:dyDescent="0.2">
      <c r="A147" s="250">
        <v>638</v>
      </c>
      <c r="B147" s="250">
        <f t="shared" si="4"/>
        <v>638</v>
      </c>
      <c r="C147" s="251" t="s">
        <v>2094</v>
      </c>
      <c r="D147" s="250" t="s">
        <v>1413</v>
      </c>
      <c r="E147" s="250" t="str">
        <f t="shared" si="5"/>
        <v/>
      </c>
      <c r="F147" s="251" t="s">
        <v>1413</v>
      </c>
      <c r="G147" s="80" t="s">
        <v>1550</v>
      </c>
      <c r="H147" s="252">
        <v>2</v>
      </c>
      <c r="I147" s="244">
        <v>3.383</v>
      </c>
      <c r="J147" s="245">
        <v>9792.2000000000007</v>
      </c>
      <c r="K147" s="245">
        <v>2.39</v>
      </c>
      <c r="L147" s="245">
        <v>2.39</v>
      </c>
      <c r="M147" s="246">
        <v>0</v>
      </c>
      <c r="N147" s="247">
        <v>0</v>
      </c>
      <c r="O147" s="247">
        <v>0</v>
      </c>
      <c r="P147" s="247">
        <v>0</v>
      </c>
    </row>
    <row r="148" spans="1:16" ht="12.75" x14ac:dyDescent="0.2">
      <c r="A148" s="250">
        <v>639</v>
      </c>
      <c r="B148" s="250">
        <f t="shared" si="4"/>
        <v>639</v>
      </c>
      <c r="C148" s="251" t="s">
        <v>2095</v>
      </c>
      <c r="D148" s="250">
        <v>724</v>
      </c>
      <c r="E148" s="250">
        <f t="shared" si="5"/>
        <v>724</v>
      </c>
      <c r="F148" s="251" t="s">
        <v>2096</v>
      </c>
      <c r="G148" s="80" t="s">
        <v>1551</v>
      </c>
      <c r="H148" s="252">
        <v>0</v>
      </c>
      <c r="I148" s="244">
        <v>2.7229999999999999</v>
      </c>
      <c r="J148" s="245">
        <v>3.62</v>
      </c>
      <c r="K148" s="245">
        <v>2.99</v>
      </c>
      <c r="L148" s="245">
        <v>2.99</v>
      </c>
      <c r="M148" s="246">
        <v>0</v>
      </c>
      <c r="N148" s="247">
        <v>1045.8800000000001</v>
      </c>
      <c r="O148" s="247">
        <v>0.05</v>
      </c>
      <c r="P148" s="247">
        <v>0.05</v>
      </c>
    </row>
    <row r="149" spans="1:16" ht="12.75" x14ac:dyDescent="0.2">
      <c r="A149" s="250">
        <v>642</v>
      </c>
      <c r="B149" s="250">
        <f t="shared" si="4"/>
        <v>642</v>
      </c>
      <c r="C149" s="251" t="s">
        <v>2097</v>
      </c>
      <c r="D149" s="250">
        <v>725</v>
      </c>
      <c r="E149" s="250">
        <f t="shared" si="5"/>
        <v>725</v>
      </c>
      <c r="F149" s="251" t="s">
        <v>2098</v>
      </c>
      <c r="G149" s="80" t="s">
        <v>1552</v>
      </c>
      <c r="H149" s="252">
        <v>0</v>
      </c>
      <c r="I149" s="244">
        <v>1.69</v>
      </c>
      <c r="J149" s="245">
        <v>11.22</v>
      </c>
      <c r="K149" s="245">
        <v>1.1399999999999999</v>
      </c>
      <c r="L149" s="245">
        <v>1.1399999999999999</v>
      </c>
      <c r="M149" s="246">
        <v>0</v>
      </c>
      <c r="N149" s="247">
        <v>1122.28</v>
      </c>
      <c r="O149" s="247">
        <v>0.05</v>
      </c>
      <c r="P149" s="247">
        <v>0.05</v>
      </c>
    </row>
    <row r="150" spans="1:16" ht="12.75" x14ac:dyDescent="0.2">
      <c r="A150" s="250">
        <v>643</v>
      </c>
      <c r="B150" s="250">
        <f t="shared" si="4"/>
        <v>643</v>
      </c>
      <c r="C150" s="251" t="s">
        <v>2099</v>
      </c>
      <c r="D150" s="250">
        <v>726</v>
      </c>
      <c r="E150" s="250">
        <f t="shared" si="5"/>
        <v>726</v>
      </c>
      <c r="F150" s="251" t="s">
        <v>2100</v>
      </c>
      <c r="G150" s="80" t="s">
        <v>1553</v>
      </c>
      <c r="H150" s="252">
        <v>0</v>
      </c>
      <c r="I150" s="244">
        <v>2.7080000000000002</v>
      </c>
      <c r="J150" s="245">
        <v>4.91</v>
      </c>
      <c r="K150" s="245">
        <v>1.8</v>
      </c>
      <c r="L150" s="245">
        <v>1.8</v>
      </c>
      <c r="M150" s="246">
        <v>0</v>
      </c>
      <c r="N150" s="247">
        <v>682.53</v>
      </c>
      <c r="O150" s="247">
        <v>0.05</v>
      </c>
      <c r="P150" s="247">
        <v>0.05</v>
      </c>
    </row>
    <row r="151" spans="1:16" ht="12.75" x14ac:dyDescent="0.2">
      <c r="A151" s="250">
        <v>644</v>
      </c>
      <c r="B151" s="250">
        <f t="shared" si="4"/>
        <v>644</v>
      </c>
      <c r="C151" s="251" t="s">
        <v>2101</v>
      </c>
      <c r="D151" s="250">
        <v>727</v>
      </c>
      <c r="E151" s="250">
        <f t="shared" si="5"/>
        <v>727</v>
      </c>
      <c r="F151" s="251" t="s">
        <v>2102</v>
      </c>
      <c r="G151" s="80" t="s">
        <v>1554</v>
      </c>
      <c r="H151" s="252">
        <v>0</v>
      </c>
      <c r="I151" s="244">
        <v>14.835000000000001</v>
      </c>
      <c r="J151" s="245">
        <v>201.91</v>
      </c>
      <c r="K151" s="245">
        <v>1.03</v>
      </c>
      <c r="L151" s="245">
        <v>1.03</v>
      </c>
      <c r="M151" s="246">
        <v>-14.835000000000001</v>
      </c>
      <c r="N151" s="247">
        <v>312.83</v>
      </c>
      <c r="O151" s="247">
        <v>0.05</v>
      </c>
      <c r="P151" s="247">
        <v>0.05</v>
      </c>
    </row>
    <row r="152" spans="1:16" ht="12.75" x14ac:dyDescent="0.2">
      <c r="A152" s="250">
        <v>645</v>
      </c>
      <c r="B152" s="250">
        <f t="shared" si="4"/>
        <v>645</v>
      </c>
      <c r="C152" s="251" t="s">
        <v>2103</v>
      </c>
      <c r="D152" s="250">
        <v>728</v>
      </c>
      <c r="E152" s="250">
        <f t="shared" si="5"/>
        <v>728</v>
      </c>
      <c r="F152" s="251" t="s">
        <v>2104</v>
      </c>
      <c r="G152" s="80" t="s">
        <v>1555</v>
      </c>
      <c r="H152" s="252">
        <v>0</v>
      </c>
      <c r="I152" s="244">
        <v>0.215</v>
      </c>
      <c r="J152" s="245">
        <v>17.440000000000001</v>
      </c>
      <c r="K152" s="245">
        <v>1.58</v>
      </c>
      <c r="L152" s="245">
        <v>1.58</v>
      </c>
      <c r="M152" s="246">
        <v>0</v>
      </c>
      <c r="N152" s="247">
        <v>1395.24</v>
      </c>
      <c r="O152" s="247">
        <v>0.05</v>
      </c>
      <c r="P152" s="247">
        <v>0.05</v>
      </c>
    </row>
    <row r="153" spans="1:16" ht="12.75" x14ac:dyDescent="0.2">
      <c r="A153" s="250">
        <v>647</v>
      </c>
      <c r="B153" s="250">
        <f t="shared" si="4"/>
        <v>647</v>
      </c>
      <c r="C153" s="251" t="s">
        <v>2105</v>
      </c>
      <c r="D153" s="250">
        <v>732</v>
      </c>
      <c r="E153" s="250">
        <f t="shared" si="5"/>
        <v>732</v>
      </c>
      <c r="F153" s="251" t="s">
        <v>2106</v>
      </c>
      <c r="G153" s="80" t="s">
        <v>1556</v>
      </c>
      <c r="H153" s="252">
        <v>0</v>
      </c>
      <c r="I153" s="244">
        <v>1.2350000000000001</v>
      </c>
      <c r="J153" s="245">
        <v>4.8600000000000003</v>
      </c>
      <c r="K153" s="245">
        <v>1.87</v>
      </c>
      <c r="L153" s="245">
        <v>1.87</v>
      </c>
      <c r="M153" s="246">
        <v>0</v>
      </c>
      <c r="N153" s="247">
        <v>693.84</v>
      </c>
      <c r="O153" s="247">
        <v>0.05</v>
      </c>
      <c r="P153" s="247">
        <v>0.05</v>
      </c>
    </row>
    <row r="154" spans="1:16" ht="12.75" x14ac:dyDescent="0.2">
      <c r="A154" s="250">
        <v>649</v>
      </c>
      <c r="B154" s="250">
        <f t="shared" si="4"/>
        <v>649</v>
      </c>
      <c r="C154" s="251" t="s">
        <v>2107</v>
      </c>
      <c r="D154" s="250">
        <v>734</v>
      </c>
      <c r="E154" s="250">
        <f t="shared" si="5"/>
        <v>734</v>
      </c>
      <c r="F154" s="251" t="s">
        <v>2108</v>
      </c>
      <c r="G154" s="80" t="s">
        <v>1557</v>
      </c>
      <c r="H154" s="252">
        <v>0</v>
      </c>
      <c r="I154" s="244">
        <v>3.3330000000000002</v>
      </c>
      <c r="J154" s="245">
        <v>52.65</v>
      </c>
      <c r="K154" s="245">
        <v>1.1299999999999999</v>
      </c>
      <c r="L154" s="245">
        <v>1.1299999999999999</v>
      </c>
      <c r="M154" s="246">
        <v>0</v>
      </c>
      <c r="N154" s="247">
        <v>934.46</v>
      </c>
      <c r="O154" s="247">
        <v>0.05</v>
      </c>
      <c r="P154" s="247">
        <v>0.05</v>
      </c>
    </row>
    <row r="155" spans="1:16" ht="25.5" x14ac:dyDescent="0.2">
      <c r="A155" s="250">
        <v>650</v>
      </c>
      <c r="B155" s="250">
        <f t="shared" si="4"/>
        <v>650</v>
      </c>
      <c r="C155" s="251" t="s">
        <v>2109</v>
      </c>
      <c r="D155" s="250" t="s">
        <v>1413</v>
      </c>
      <c r="E155" s="250" t="str">
        <f t="shared" si="5"/>
        <v/>
      </c>
      <c r="F155" s="251" t="s">
        <v>1413</v>
      </c>
      <c r="G155" s="80" t="s">
        <v>1558</v>
      </c>
      <c r="H155" s="252">
        <v>1</v>
      </c>
      <c r="I155" s="244">
        <v>0.71899999999999997</v>
      </c>
      <c r="J155" s="245">
        <v>1808.99</v>
      </c>
      <c r="K155" s="245">
        <v>0.93</v>
      </c>
      <c r="L155" s="245">
        <v>0.93</v>
      </c>
      <c r="M155" s="246">
        <v>0</v>
      </c>
      <c r="N155" s="247">
        <v>0</v>
      </c>
      <c r="O155" s="247">
        <v>0</v>
      </c>
      <c r="P155" s="247">
        <v>0</v>
      </c>
    </row>
    <row r="156" spans="1:16" ht="12.75" x14ac:dyDescent="0.2">
      <c r="A156" s="250">
        <v>652</v>
      </c>
      <c r="B156" s="250">
        <f t="shared" si="4"/>
        <v>652</v>
      </c>
      <c r="C156" s="251" t="s">
        <v>2110</v>
      </c>
      <c r="D156" s="250">
        <v>735</v>
      </c>
      <c r="E156" s="250">
        <f t="shared" si="5"/>
        <v>735</v>
      </c>
      <c r="F156" s="251" t="s">
        <v>2111</v>
      </c>
      <c r="G156" s="80" t="s">
        <v>1559</v>
      </c>
      <c r="H156" s="252">
        <v>0</v>
      </c>
      <c r="I156" s="244">
        <v>1.986</v>
      </c>
      <c r="J156" s="245">
        <v>4.88</v>
      </c>
      <c r="K156" s="245">
        <v>2.87</v>
      </c>
      <c r="L156" s="245">
        <v>2.87</v>
      </c>
      <c r="M156" s="246">
        <v>0</v>
      </c>
      <c r="N156" s="247">
        <v>696.77</v>
      </c>
      <c r="O156" s="247">
        <v>0.05</v>
      </c>
      <c r="P156" s="247">
        <v>0.05</v>
      </c>
    </row>
    <row r="157" spans="1:16" ht="12.75" x14ac:dyDescent="0.2">
      <c r="A157" s="250">
        <v>653</v>
      </c>
      <c r="B157" s="250">
        <f t="shared" si="4"/>
        <v>653</v>
      </c>
      <c r="C157" s="251" t="s">
        <v>2112</v>
      </c>
      <c r="D157" s="250">
        <v>736</v>
      </c>
      <c r="E157" s="250">
        <f t="shared" si="5"/>
        <v>736</v>
      </c>
      <c r="F157" s="251" t="s">
        <v>2113</v>
      </c>
      <c r="G157" s="80" t="s">
        <v>1560</v>
      </c>
      <c r="H157" s="252">
        <v>0</v>
      </c>
      <c r="I157" s="244">
        <v>2.7130000000000001</v>
      </c>
      <c r="J157" s="245">
        <v>8.26</v>
      </c>
      <c r="K157" s="245">
        <v>1.32</v>
      </c>
      <c r="L157" s="245">
        <v>1.32</v>
      </c>
      <c r="M157" s="246">
        <v>0</v>
      </c>
      <c r="N157" s="247">
        <v>818.92</v>
      </c>
      <c r="O157" s="247">
        <v>0.05</v>
      </c>
      <c r="P157" s="247">
        <v>0.05</v>
      </c>
    </row>
    <row r="158" spans="1:16" ht="12.75" x14ac:dyDescent="0.2">
      <c r="A158" s="250">
        <v>654</v>
      </c>
      <c r="B158" s="250">
        <f t="shared" si="4"/>
        <v>654</v>
      </c>
      <c r="C158" s="251" t="s">
        <v>2114</v>
      </c>
      <c r="D158" s="250">
        <v>737</v>
      </c>
      <c r="E158" s="250">
        <f t="shared" si="5"/>
        <v>737</v>
      </c>
      <c r="F158" s="251" t="s">
        <v>2115</v>
      </c>
      <c r="G158" s="80" t="s">
        <v>1561</v>
      </c>
      <c r="H158" s="252">
        <v>0</v>
      </c>
      <c r="I158" s="244">
        <v>0.70099999999999996</v>
      </c>
      <c r="J158" s="245">
        <v>5.26</v>
      </c>
      <c r="K158" s="245">
        <v>3.8</v>
      </c>
      <c r="L158" s="245">
        <v>3.8</v>
      </c>
      <c r="M158" s="246">
        <v>0</v>
      </c>
      <c r="N158" s="247">
        <v>694.77</v>
      </c>
      <c r="O158" s="247">
        <v>0.05</v>
      </c>
      <c r="P158" s="247">
        <v>0.05</v>
      </c>
    </row>
    <row r="159" spans="1:16" ht="12.75" x14ac:dyDescent="0.2">
      <c r="A159" s="250">
        <v>655</v>
      </c>
      <c r="B159" s="250">
        <f t="shared" si="4"/>
        <v>655</v>
      </c>
      <c r="C159" s="251" t="s">
        <v>2116</v>
      </c>
      <c r="D159" s="250">
        <v>738</v>
      </c>
      <c r="E159" s="250">
        <f t="shared" si="5"/>
        <v>738</v>
      </c>
      <c r="F159" s="251" t="s">
        <v>2117</v>
      </c>
      <c r="G159" s="80" t="s">
        <v>1562</v>
      </c>
      <c r="H159" s="252">
        <v>1</v>
      </c>
      <c r="I159" s="244">
        <v>0.80800000000000005</v>
      </c>
      <c r="J159" s="245">
        <v>1140.67</v>
      </c>
      <c r="K159" s="245">
        <v>2.44</v>
      </c>
      <c r="L159" s="245">
        <v>2.44</v>
      </c>
      <c r="M159" s="246">
        <v>0</v>
      </c>
      <c r="N159" s="247">
        <v>903.62</v>
      </c>
      <c r="O159" s="247">
        <v>0.05</v>
      </c>
      <c r="P159" s="247">
        <v>0.05</v>
      </c>
    </row>
    <row r="160" spans="1:16" ht="12.75" x14ac:dyDescent="0.2">
      <c r="A160" s="250">
        <v>656</v>
      </c>
      <c r="B160" s="250">
        <f t="shared" si="4"/>
        <v>656</v>
      </c>
      <c r="C160" s="251" t="s">
        <v>2118</v>
      </c>
      <c r="D160" s="250">
        <v>739</v>
      </c>
      <c r="E160" s="250">
        <f t="shared" si="5"/>
        <v>739</v>
      </c>
      <c r="F160" s="251" t="s">
        <v>2119</v>
      </c>
      <c r="G160" s="80" t="s">
        <v>1563</v>
      </c>
      <c r="H160" s="252">
        <v>0</v>
      </c>
      <c r="I160" s="244">
        <v>1.3140000000000001</v>
      </c>
      <c r="J160" s="245">
        <v>5.32</v>
      </c>
      <c r="K160" s="245">
        <v>1.21</v>
      </c>
      <c r="L160" s="245">
        <v>1.21</v>
      </c>
      <c r="M160" s="246">
        <v>0</v>
      </c>
      <c r="N160" s="247">
        <v>531.9</v>
      </c>
      <c r="O160" s="247">
        <v>0.05</v>
      </c>
      <c r="P160" s="247">
        <v>0.05</v>
      </c>
    </row>
    <row r="161" spans="1:16" ht="12.75" x14ac:dyDescent="0.2">
      <c r="A161" s="250">
        <v>657</v>
      </c>
      <c r="B161" s="250">
        <f t="shared" si="4"/>
        <v>657</v>
      </c>
      <c r="C161" s="251" t="s">
        <v>2120</v>
      </c>
      <c r="D161" s="250">
        <v>740</v>
      </c>
      <c r="E161" s="250">
        <f t="shared" si="5"/>
        <v>740</v>
      </c>
      <c r="F161" s="251" t="s">
        <v>2121</v>
      </c>
      <c r="G161" s="80" t="s">
        <v>1564</v>
      </c>
      <c r="H161" s="252">
        <v>0</v>
      </c>
      <c r="I161" s="244">
        <v>1.468</v>
      </c>
      <c r="J161" s="245">
        <v>2.68</v>
      </c>
      <c r="K161" s="245">
        <v>4.66</v>
      </c>
      <c r="L161" s="245">
        <v>4.66</v>
      </c>
      <c r="M161" s="246">
        <v>0</v>
      </c>
      <c r="N161" s="247">
        <v>536.47</v>
      </c>
      <c r="O161" s="247">
        <v>0.05</v>
      </c>
      <c r="P161" s="247">
        <v>0.05</v>
      </c>
    </row>
    <row r="162" spans="1:16" ht="12.75" x14ac:dyDescent="0.2">
      <c r="A162" s="250">
        <v>658</v>
      </c>
      <c r="B162" s="250">
        <f t="shared" si="4"/>
        <v>658</v>
      </c>
      <c r="C162" s="251" t="s">
        <v>2122</v>
      </c>
      <c r="D162" s="250">
        <v>742</v>
      </c>
      <c r="E162" s="250">
        <f t="shared" si="5"/>
        <v>742</v>
      </c>
      <c r="F162" s="251" t="s">
        <v>2123</v>
      </c>
      <c r="G162" s="80" t="s">
        <v>1565</v>
      </c>
      <c r="H162" s="252">
        <v>0</v>
      </c>
      <c r="I162" s="244">
        <v>0.60899999999999999</v>
      </c>
      <c r="J162" s="245">
        <v>3.45</v>
      </c>
      <c r="K162" s="245">
        <v>1.62</v>
      </c>
      <c r="L162" s="245">
        <v>1.62</v>
      </c>
      <c r="M162" s="246">
        <v>0</v>
      </c>
      <c r="N162" s="247">
        <v>690.52</v>
      </c>
      <c r="O162" s="247">
        <v>0.05</v>
      </c>
      <c r="P162" s="247">
        <v>0.05</v>
      </c>
    </row>
    <row r="163" spans="1:16" ht="12.75" x14ac:dyDescent="0.2">
      <c r="A163" s="250">
        <v>659</v>
      </c>
      <c r="B163" s="250">
        <f t="shared" si="4"/>
        <v>659</v>
      </c>
      <c r="C163" s="251" t="s">
        <v>2124</v>
      </c>
      <c r="D163" s="250">
        <v>743</v>
      </c>
      <c r="E163" s="250">
        <f t="shared" si="5"/>
        <v>743</v>
      </c>
      <c r="F163" s="251" t="s">
        <v>2125</v>
      </c>
      <c r="G163" s="80" t="s">
        <v>1566</v>
      </c>
      <c r="H163" s="252">
        <v>0</v>
      </c>
      <c r="I163" s="244">
        <v>0.875</v>
      </c>
      <c r="J163" s="245">
        <v>25.57</v>
      </c>
      <c r="K163" s="245">
        <v>1.57</v>
      </c>
      <c r="L163" s="245">
        <v>1.57</v>
      </c>
      <c r="M163" s="246">
        <v>0</v>
      </c>
      <c r="N163" s="247">
        <v>2557.0100000000002</v>
      </c>
      <c r="O163" s="247">
        <v>0.05</v>
      </c>
      <c r="P163" s="247">
        <v>0.05</v>
      </c>
    </row>
    <row r="164" spans="1:16" ht="12.75" x14ac:dyDescent="0.2">
      <c r="A164" s="250">
        <v>662</v>
      </c>
      <c r="B164" s="250">
        <f t="shared" si="4"/>
        <v>662</v>
      </c>
      <c r="C164" s="251" t="s">
        <v>2126</v>
      </c>
      <c r="D164" s="250">
        <v>744</v>
      </c>
      <c r="E164" s="250">
        <f t="shared" si="5"/>
        <v>744</v>
      </c>
      <c r="F164" s="251" t="s">
        <v>2127</v>
      </c>
      <c r="G164" s="80" t="s">
        <v>1567</v>
      </c>
      <c r="H164" s="252">
        <v>0</v>
      </c>
      <c r="I164" s="244">
        <v>1.3919999999999999</v>
      </c>
      <c r="J164" s="245">
        <v>3.1</v>
      </c>
      <c r="K164" s="245">
        <v>2.2200000000000002</v>
      </c>
      <c r="L164" s="245">
        <v>2.2200000000000002</v>
      </c>
      <c r="M164" s="246">
        <v>0</v>
      </c>
      <c r="N164" s="247">
        <v>558.32000000000005</v>
      </c>
      <c r="O164" s="247">
        <v>0.05</v>
      </c>
      <c r="P164" s="247">
        <v>0.05</v>
      </c>
    </row>
    <row r="165" spans="1:16" ht="12.75" x14ac:dyDescent="0.2">
      <c r="A165" s="250">
        <v>663</v>
      </c>
      <c r="B165" s="250">
        <f t="shared" si="4"/>
        <v>663</v>
      </c>
      <c r="C165" s="251" t="s">
        <v>2128</v>
      </c>
      <c r="D165" s="250">
        <v>745</v>
      </c>
      <c r="E165" s="250">
        <f t="shared" si="5"/>
        <v>745</v>
      </c>
      <c r="F165" s="251" t="s">
        <v>2129</v>
      </c>
      <c r="G165" s="80" t="s">
        <v>1568</v>
      </c>
      <c r="H165" s="252">
        <v>0</v>
      </c>
      <c r="I165" s="244">
        <v>0.46800000000000003</v>
      </c>
      <c r="J165" s="245">
        <v>2.15</v>
      </c>
      <c r="K165" s="245">
        <v>1.99</v>
      </c>
      <c r="L165" s="245">
        <v>1.99</v>
      </c>
      <c r="M165" s="246">
        <v>0</v>
      </c>
      <c r="N165" s="247">
        <v>690.51</v>
      </c>
      <c r="O165" s="247">
        <v>0.05</v>
      </c>
      <c r="P165" s="247">
        <v>0.05</v>
      </c>
    </row>
    <row r="166" spans="1:16" ht="12.75" x14ac:dyDescent="0.2">
      <c r="A166" s="250">
        <v>664</v>
      </c>
      <c r="B166" s="250">
        <f t="shared" si="4"/>
        <v>664</v>
      </c>
      <c r="C166" s="251" t="s">
        <v>2130</v>
      </c>
      <c r="D166" s="250">
        <v>772</v>
      </c>
      <c r="E166" s="250">
        <f t="shared" si="5"/>
        <v>772</v>
      </c>
      <c r="F166" s="251" t="s">
        <v>2131</v>
      </c>
      <c r="G166" s="80" t="s">
        <v>1569</v>
      </c>
      <c r="H166" s="252">
        <v>1</v>
      </c>
      <c r="I166" s="244">
        <v>29.946000000000002</v>
      </c>
      <c r="J166" s="245">
        <v>1191.58</v>
      </c>
      <c r="K166" s="245">
        <v>0.87</v>
      </c>
      <c r="L166" s="245">
        <v>0.87</v>
      </c>
      <c r="M166" s="246">
        <v>-29.946000000000002</v>
      </c>
      <c r="N166" s="247">
        <v>347.95</v>
      </c>
      <c r="O166" s="247">
        <v>0.05</v>
      </c>
      <c r="P166" s="247">
        <v>0.05</v>
      </c>
    </row>
    <row r="167" spans="1:16" ht="12.75" x14ac:dyDescent="0.2">
      <c r="A167" s="250">
        <v>665</v>
      </c>
      <c r="B167" s="250">
        <f t="shared" si="4"/>
        <v>665</v>
      </c>
      <c r="C167" s="251" t="s">
        <v>2132</v>
      </c>
      <c r="D167" s="250">
        <v>666</v>
      </c>
      <c r="E167" s="250">
        <f t="shared" si="5"/>
        <v>666</v>
      </c>
      <c r="F167" s="251" t="s">
        <v>2133</v>
      </c>
      <c r="G167" s="80" t="s">
        <v>1570</v>
      </c>
      <c r="H167" s="252">
        <v>0</v>
      </c>
      <c r="I167" s="244">
        <v>0.65100000000000002</v>
      </c>
      <c r="J167" s="245">
        <v>0.56999999999999995</v>
      </c>
      <c r="K167" s="245">
        <v>3.74</v>
      </c>
      <c r="L167" s="245">
        <v>3.74</v>
      </c>
      <c r="M167" s="246">
        <v>0</v>
      </c>
      <c r="N167" s="247">
        <v>490.55</v>
      </c>
      <c r="O167" s="247">
        <v>0.05</v>
      </c>
      <c r="P167" s="247">
        <v>0.05</v>
      </c>
    </row>
    <row r="168" spans="1:16" ht="12.75" x14ac:dyDescent="0.2">
      <c r="A168" s="250">
        <v>669</v>
      </c>
      <c r="B168" s="250">
        <f t="shared" si="4"/>
        <v>669</v>
      </c>
      <c r="C168" s="251" t="s">
        <v>2134</v>
      </c>
      <c r="D168" s="250">
        <v>806</v>
      </c>
      <c r="E168" s="250">
        <f t="shared" si="5"/>
        <v>806</v>
      </c>
      <c r="F168" s="251" t="s">
        <v>2135</v>
      </c>
      <c r="G168" s="80" t="s">
        <v>1571</v>
      </c>
      <c r="H168" s="252">
        <v>1</v>
      </c>
      <c r="I168" s="244">
        <v>0.157</v>
      </c>
      <c r="J168" s="245">
        <v>2508.11</v>
      </c>
      <c r="K168" s="245">
        <v>1.3</v>
      </c>
      <c r="L168" s="245">
        <v>1.3</v>
      </c>
      <c r="M168" s="246">
        <v>0</v>
      </c>
      <c r="N168" s="247">
        <v>0</v>
      </c>
      <c r="O168" s="247">
        <v>0</v>
      </c>
      <c r="P168" s="247">
        <v>0</v>
      </c>
    </row>
    <row r="169" spans="1:16" ht="12.75" x14ac:dyDescent="0.2">
      <c r="A169" s="250">
        <v>673</v>
      </c>
      <c r="B169" s="250">
        <f t="shared" si="4"/>
        <v>673</v>
      </c>
      <c r="C169" s="251" t="s">
        <v>2136</v>
      </c>
      <c r="D169" s="250">
        <v>586</v>
      </c>
      <c r="E169" s="250">
        <f t="shared" si="5"/>
        <v>586</v>
      </c>
      <c r="F169" s="251" t="s">
        <v>2137</v>
      </c>
      <c r="G169" s="80" t="s">
        <v>1572</v>
      </c>
      <c r="H169" s="252">
        <v>2</v>
      </c>
      <c r="I169" s="244">
        <v>0</v>
      </c>
      <c r="J169" s="245">
        <v>11874.18</v>
      </c>
      <c r="K169" s="245">
        <v>0.52</v>
      </c>
      <c r="L169" s="245">
        <v>0.52</v>
      </c>
      <c r="M169" s="246">
        <v>0</v>
      </c>
      <c r="N169" s="247">
        <v>11254.21</v>
      </c>
      <c r="O169" s="247">
        <v>0.05</v>
      </c>
      <c r="P169" s="247">
        <v>0.05</v>
      </c>
    </row>
    <row r="170" spans="1:16" ht="12.75" x14ac:dyDescent="0.2">
      <c r="A170" s="250">
        <v>674</v>
      </c>
      <c r="B170" s="250">
        <f t="shared" si="4"/>
        <v>674</v>
      </c>
      <c r="C170" s="251" t="s">
        <v>2138</v>
      </c>
      <c r="D170" s="250">
        <v>587</v>
      </c>
      <c r="E170" s="250">
        <f t="shared" si="5"/>
        <v>587</v>
      </c>
      <c r="F170" s="251" t="s">
        <v>2139</v>
      </c>
      <c r="G170" s="80" t="s">
        <v>1573</v>
      </c>
      <c r="H170" s="252">
        <v>1</v>
      </c>
      <c r="I170" s="244">
        <v>0</v>
      </c>
      <c r="J170" s="245">
        <v>2116.44</v>
      </c>
      <c r="K170" s="245">
        <v>0.51</v>
      </c>
      <c r="L170" s="245">
        <v>0.51</v>
      </c>
      <c r="M170" s="246">
        <v>0</v>
      </c>
      <c r="N170" s="247">
        <v>10080.49</v>
      </c>
      <c r="O170" s="247">
        <v>0.05</v>
      </c>
      <c r="P170" s="247">
        <v>0.05</v>
      </c>
    </row>
    <row r="171" spans="1:16" ht="12.75" x14ac:dyDescent="0.2">
      <c r="A171" s="250">
        <v>675</v>
      </c>
      <c r="B171" s="250">
        <f t="shared" si="4"/>
        <v>675</v>
      </c>
      <c r="C171" s="251" t="s">
        <v>2140</v>
      </c>
      <c r="D171" s="250">
        <v>588</v>
      </c>
      <c r="E171" s="250">
        <f t="shared" si="5"/>
        <v>588</v>
      </c>
      <c r="F171" s="251" t="s">
        <v>2141</v>
      </c>
      <c r="G171" s="80" t="s">
        <v>1574</v>
      </c>
      <c r="H171" s="252">
        <v>0</v>
      </c>
      <c r="I171" s="244">
        <v>0</v>
      </c>
      <c r="J171" s="245">
        <v>366.17</v>
      </c>
      <c r="K171" s="245">
        <v>0.66</v>
      </c>
      <c r="L171" s="245">
        <v>0.66</v>
      </c>
      <c r="M171" s="246">
        <v>0</v>
      </c>
      <c r="N171" s="247">
        <v>630.52</v>
      </c>
      <c r="O171" s="247">
        <v>0.05</v>
      </c>
      <c r="P171" s="247">
        <v>0.05</v>
      </c>
    </row>
    <row r="172" spans="1:16" ht="12.75" x14ac:dyDescent="0.2">
      <c r="A172" s="250">
        <v>690</v>
      </c>
      <c r="B172" s="250">
        <f t="shared" si="4"/>
        <v>690</v>
      </c>
      <c r="C172" s="251" t="s">
        <v>2142</v>
      </c>
      <c r="D172" s="250" t="s">
        <v>1413</v>
      </c>
      <c r="E172" s="250" t="str">
        <f t="shared" si="5"/>
        <v/>
      </c>
      <c r="F172" s="251" t="s">
        <v>1413</v>
      </c>
      <c r="G172" s="80" t="s">
        <v>1575</v>
      </c>
      <c r="H172" s="252">
        <v>2</v>
      </c>
      <c r="I172" s="244">
        <v>1.397</v>
      </c>
      <c r="J172" s="245">
        <v>9880.02</v>
      </c>
      <c r="K172" s="245">
        <v>3.9</v>
      </c>
      <c r="L172" s="245">
        <v>3.9</v>
      </c>
      <c r="M172" s="246">
        <v>0</v>
      </c>
      <c r="N172" s="247">
        <v>0</v>
      </c>
      <c r="O172" s="247">
        <v>0</v>
      </c>
      <c r="P172" s="247">
        <v>0</v>
      </c>
    </row>
    <row r="173" spans="1:16" ht="25.5" x14ac:dyDescent="0.2">
      <c r="A173" s="250">
        <v>692</v>
      </c>
      <c r="B173" s="250">
        <f t="shared" si="4"/>
        <v>692</v>
      </c>
      <c r="C173" s="251" t="s">
        <v>2143</v>
      </c>
      <c r="D173" s="250" t="s">
        <v>1413</v>
      </c>
      <c r="E173" s="250" t="str">
        <f t="shared" si="5"/>
        <v/>
      </c>
      <c r="F173" s="251" t="s">
        <v>1413</v>
      </c>
      <c r="G173" s="80" t="s">
        <v>1576</v>
      </c>
      <c r="H173" s="252">
        <v>1</v>
      </c>
      <c r="I173" s="244">
        <v>2.29</v>
      </c>
      <c r="J173" s="245">
        <v>2606.52</v>
      </c>
      <c r="K173" s="245">
        <v>3.41</v>
      </c>
      <c r="L173" s="245">
        <v>3.41</v>
      </c>
      <c r="M173" s="246">
        <v>0</v>
      </c>
      <c r="N173" s="247">
        <v>0</v>
      </c>
      <c r="O173" s="247">
        <v>0</v>
      </c>
      <c r="P173" s="247">
        <v>0</v>
      </c>
    </row>
    <row r="174" spans="1:16" ht="25.5" x14ac:dyDescent="0.2">
      <c r="A174" s="250">
        <v>694</v>
      </c>
      <c r="B174" s="250">
        <f t="shared" si="4"/>
        <v>694</v>
      </c>
      <c r="C174" s="251" t="s">
        <v>2144</v>
      </c>
      <c r="D174" s="250">
        <v>693</v>
      </c>
      <c r="E174" s="250">
        <f t="shared" si="5"/>
        <v>693</v>
      </c>
      <c r="F174" s="251" t="s">
        <v>2145</v>
      </c>
      <c r="G174" s="80" t="s">
        <v>1577</v>
      </c>
      <c r="H174" s="252">
        <v>1</v>
      </c>
      <c r="I174" s="244">
        <v>3.2130000000000001</v>
      </c>
      <c r="J174" s="245">
        <v>1711.18</v>
      </c>
      <c r="K174" s="245">
        <v>3.63</v>
      </c>
      <c r="L174" s="245">
        <v>3.63</v>
      </c>
      <c r="M174" s="246">
        <v>-6.5620000000000003</v>
      </c>
      <c r="N174" s="247">
        <v>231.04</v>
      </c>
      <c r="O174" s="247">
        <v>0.05</v>
      </c>
      <c r="P174" s="247">
        <v>0.05</v>
      </c>
    </row>
    <row r="175" spans="1:16" ht="12.75" x14ac:dyDescent="0.2">
      <c r="A175" s="250">
        <v>696</v>
      </c>
      <c r="B175" s="250">
        <f t="shared" si="4"/>
        <v>696</v>
      </c>
      <c r="C175" s="251" t="s">
        <v>2146</v>
      </c>
      <c r="D175" s="250" t="s">
        <v>1413</v>
      </c>
      <c r="E175" s="250" t="str">
        <f t="shared" si="5"/>
        <v/>
      </c>
      <c r="F175" s="251" t="s">
        <v>1413</v>
      </c>
      <c r="G175" s="80" t="s">
        <v>1578</v>
      </c>
      <c r="H175" s="252">
        <v>1</v>
      </c>
      <c r="I175" s="244">
        <v>0.52600000000000002</v>
      </c>
      <c r="J175" s="245">
        <v>1890.46</v>
      </c>
      <c r="K175" s="245">
        <v>2.25</v>
      </c>
      <c r="L175" s="245">
        <v>2.25</v>
      </c>
      <c r="M175" s="246">
        <v>0</v>
      </c>
      <c r="N175" s="247">
        <v>0</v>
      </c>
      <c r="O175" s="247">
        <v>0</v>
      </c>
      <c r="P175" s="247">
        <v>0</v>
      </c>
    </row>
    <row r="176" spans="1:16" ht="25.5" x14ac:dyDescent="0.2">
      <c r="A176" s="250">
        <v>697</v>
      </c>
      <c r="B176" s="250">
        <f t="shared" si="4"/>
        <v>697</v>
      </c>
      <c r="C176" s="251" t="s">
        <v>2147</v>
      </c>
      <c r="D176" s="250" t="s">
        <v>1413</v>
      </c>
      <c r="E176" s="250" t="str">
        <f t="shared" si="5"/>
        <v/>
      </c>
      <c r="F176" s="251" t="s">
        <v>1413</v>
      </c>
      <c r="G176" s="80" t="s">
        <v>1579</v>
      </c>
      <c r="H176" s="252">
        <v>2</v>
      </c>
      <c r="I176" s="244">
        <v>0.27200000000000002</v>
      </c>
      <c r="J176" s="245">
        <v>9571.7099999999991</v>
      </c>
      <c r="K176" s="245">
        <v>1.27</v>
      </c>
      <c r="L176" s="245">
        <v>1.27</v>
      </c>
      <c r="M176" s="246">
        <v>0</v>
      </c>
      <c r="N176" s="247">
        <v>0</v>
      </c>
      <c r="O176" s="247">
        <v>0</v>
      </c>
      <c r="P176" s="247">
        <v>0</v>
      </c>
    </row>
    <row r="177" spans="1:16" ht="25.5" x14ac:dyDescent="0.2">
      <c r="A177" s="250">
        <v>698</v>
      </c>
      <c r="B177" s="250">
        <f t="shared" si="4"/>
        <v>698</v>
      </c>
      <c r="C177" s="251" t="s">
        <v>2148</v>
      </c>
      <c r="D177" s="250" t="s">
        <v>1580</v>
      </c>
      <c r="E177" s="250" t="str">
        <f t="shared" si="5"/>
        <v>HP Export</v>
      </c>
      <c r="F177" s="251" t="s">
        <v>1580</v>
      </c>
      <c r="G177" s="80" t="s">
        <v>1581</v>
      </c>
      <c r="H177" s="252">
        <v>1</v>
      </c>
      <c r="I177" s="244">
        <v>0.46700000000000003</v>
      </c>
      <c r="J177" s="245">
        <v>1381.87</v>
      </c>
      <c r="K177" s="245">
        <v>1.41</v>
      </c>
      <c r="L177" s="245">
        <v>1.41</v>
      </c>
      <c r="M177" s="246">
        <v>0</v>
      </c>
      <c r="N177" s="247">
        <v>22.35</v>
      </c>
      <c r="O177" s="247">
        <v>0.05</v>
      </c>
      <c r="P177" s="247">
        <v>0.05</v>
      </c>
    </row>
    <row r="178" spans="1:16" ht="12.75" x14ac:dyDescent="0.2">
      <c r="A178" s="250">
        <v>699</v>
      </c>
      <c r="B178" s="250">
        <f t="shared" si="4"/>
        <v>699</v>
      </c>
      <c r="C178" s="251" t="s">
        <v>2149</v>
      </c>
      <c r="D178" s="250" t="s">
        <v>1413</v>
      </c>
      <c r="E178" s="250" t="str">
        <f t="shared" si="5"/>
        <v/>
      </c>
      <c r="F178" s="251" t="s">
        <v>1413</v>
      </c>
      <c r="G178" s="80" t="s">
        <v>1582</v>
      </c>
      <c r="H178" s="252">
        <v>1</v>
      </c>
      <c r="I178" s="244">
        <v>1.345</v>
      </c>
      <c r="J178" s="245">
        <v>1268.9000000000001</v>
      </c>
      <c r="K178" s="245">
        <v>2.36</v>
      </c>
      <c r="L178" s="245">
        <v>2.36</v>
      </c>
      <c r="M178" s="246">
        <v>0</v>
      </c>
      <c r="N178" s="247">
        <v>0</v>
      </c>
      <c r="O178" s="247">
        <v>0</v>
      </c>
      <c r="P178" s="247">
        <v>0</v>
      </c>
    </row>
    <row r="179" spans="1:16" ht="25.5" x14ac:dyDescent="0.2">
      <c r="A179" s="250">
        <v>700</v>
      </c>
      <c r="B179" s="250">
        <f t="shared" si="4"/>
        <v>700</v>
      </c>
      <c r="C179" s="251" t="s">
        <v>2150</v>
      </c>
      <c r="D179" s="250" t="s">
        <v>1413</v>
      </c>
      <c r="E179" s="250" t="str">
        <f t="shared" si="5"/>
        <v/>
      </c>
      <c r="F179" s="251" t="s">
        <v>1413</v>
      </c>
      <c r="G179" s="80" t="s">
        <v>1583</v>
      </c>
      <c r="H179" s="252">
        <v>1</v>
      </c>
      <c r="I179" s="244">
        <v>3.13</v>
      </c>
      <c r="J179" s="245">
        <v>1404.22</v>
      </c>
      <c r="K179" s="245">
        <v>1.98</v>
      </c>
      <c r="L179" s="245">
        <v>1.98</v>
      </c>
      <c r="M179" s="246">
        <v>0</v>
      </c>
      <c r="N179" s="247">
        <v>0</v>
      </c>
      <c r="O179" s="247">
        <v>0</v>
      </c>
      <c r="P179" s="247">
        <v>0</v>
      </c>
    </row>
    <row r="180" spans="1:16" ht="12.75" x14ac:dyDescent="0.2">
      <c r="A180" s="250">
        <v>701</v>
      </c>
      <c r="B180" s="250">
        <f t="shared" si="4"/>
        <v>701</v>
      </c>
      <c r="C180" s="251" t="s">
        <v>2151</v>
      </c>
      <c r="D180" s="250">
        <v>808</v>
      </c>
      <c r="E180" s="250">
        <f t="shared" si="5"/>
        <v>808</v>
      </c>
      <c r="F180" s="251" t="s">
        <v>2152</v>
      </c>
      <c r="G180" s="80" t="s">
        <v>1584</v>
      </c>
      <c r="H180" s="252">
        <v>1</v>
      </c>
      <c r="I180" s="244">
        <v>3.6669999999999998</v>
      </c>
      <c r="J180" s="245">
        <v>2090.21</v>
      </c>
      <c r="K180" s="245">
        <v>0.79</v>
      </c>
      <c r="L180" s="245">
        <v>0.79</v>
      </c>
      <c r="M180" s="246">
        <v>0</v>
      </c>
      <c r="N180" s="247">
        <v>0</v>
      </c>
      <c r="O180" s="247">
        <v>0</v>
      </c>
      <c r="P180" s="247">
        <v>0</v>
      </c>
    </row>
    <row r="181" spans="1:16" ht="12.75" x14ac:dyDescent="0.2">
      <c r="A181" s="250">
        <v>702</v>
      </c>
      <c r="B181" s="250">
        <f t="shared" si="4"/>
        <v>702</v>
      </c>
      <c r="C181" s="251" t="s">
        <v>2153</v>
      </c>
      <c r="D181" s="250">
        <v>807</v>
      </c>
      <c r="E181" s="250">
        <f t="shared" si="5"/>
        <v>807</v>
      </c>
      <c r="F181" s="251" t="s">
        <v>2154</v>
      </c>
      <c r="G181" s="80" t="s">
        <v>1585</v>
      </c>
      <c r="H181" s="252">
        <v>2</v>
      </c>
      <c r="I181" s="244">
        <v>4.46</v>
      </c>
      <c r="J181" s="245">
        <v>10048.870000000001</v>
      </c>
      <c r="K181" s="245">
        <v>1.3</v>
      </c>
      <c r="L181" s="245">
        <v>1.3</v>
      </c>
      <c r="M181" s="246">
        <v>0</v>
      </c>
      <c r="N181" s="247">
        <v>199.41</v>
      </c>
      <c r="O181" s="247">
        <v>0.05</v>
      </c>
      <c r="P181" s="247">
        <v>0.05</v>
      </c>
    </row>
    <row r="182" spans="1:16" ht="12.75" x14ac:dyDescent="0.2">
      <c r="A182" s="250">
        <v>703</v>
      </c>
      <c r="B182" s="250">
        <f t="shared" si="4"/>
        <v>703</v>
      </c>
      <c r="C182" s="251" t="s">
        <v>2155</v>
      </c>
      <c r="D182" s="250">
        <v>795</v>
      </c>
      <c r="E182" s="250">
        <f t="shared" si="5"/>
        <v>795</v>
      </c>
      <c r="F182" s="251" t="s">
        <v>2156</v>
      </c>
      <c r="G182" s="80" t="s">
        <v>1586</v>
      </c>
      <c r="H182" s="252">
        <v>2</v>
      </c>
      <c r="I182" s="244">
        <v>19.076000000000001</v>
      </c>
      <c r="J182" s="245">
        <v>9393.07</v>
      </c>
      <c r="K182" s="245">
        <v>3.18</v>
      </c>
      <c r="L182" s="245">
        <v>3.18</v>
      </c>
      <c r="M182" s="246">
        <v>-19.940999999999999</v>
      </c>
      <c r="N182" s="247">
        <v>91.99</v>
      </c>
      <c r="O182" s="247">
        <v>0.05</v>
      </c>
      <c r="P182" s="247">
        <v>0.05</v>
      </c>
    </row>
    <row r="183" spans="1:16" ht="25.5" x14ac:dyDescent="0.2">
      <c r="A183" s="250">
        <v>704</v>
      </c>
      <c r="B183" s="250">
        <f t="shared" si="4"/>
        <v>704</v>
      </c>
      <c r="C183" s="251" t="s">
        <v>2157</v>
      </c>
      <c r="D183" s="250" t="s">
        <v>1413</v>
      </c>
      <c r="E183" s="250" t="str">
        <f t="shared" si="5"/>
        <v/>
      </c>
      <c r="F183" s="251" t="s">
        <v>1413</v>
      </c>
      <c r="G183" s="80" t="s">
        <v>1587</v>
      </c>
      <c r="H183" s="252">
        <v>1</v>
      </c>
      <c r="I183" s="244">
        <v>4.1779999999999999</v>
      </c>
      <c r="J183" s="245">
        <v>1404.22</v>
      </c>
      <c r="K183" s="245">
        <v>1.83</v>
      </c>
      <c r="L183" s="245">
        <v>1.83</v>
      </c>
      <c r="M183" s="246">
        <v>0</v>
      </c>
      <c r="N183" s="247">
        <v>0</v>
      </c>
      <c r="O183" s="247">
        <v>0</v>
      </c>
      <c r="P183" s="247">
        <v>0</v>
      </c>
    </row>
    <row r="184" spans="1:16" ht="25.5" x14ac:dyDescent="0.2">
      <c r="A184" s="250">
        <v>706</v>
      </c>
      <c r="B184" s="250">
        <f t="shared" si="4"/>
        <v>706</v>
      </c>
      <c r="C184" s="251" t="s">
        <v>2158</v>
      </c>
      <c r="D184" s="250" t="s">
        <v>1413</v>
      </c>
      <c r="E184" s="250" t="str">
        <f t="shared" si="5"/>
        <v/>
      </c>
      <c r="F184" s="251" t="s">
        <v>1413</v>
      </c>
      <c r="G184" s="80" t="s">
        <v>1588</v>
      </c>
      <c r="H184" s="252">
        <v>2</v>
      </c>
      <c r="I184" s="244">
        <v>10.242000000000001</v>
      </c>
      <c r="J184" s="245">
        <v>12162.12</v>
      </c>
      <c r="K184" s="245">
        <v>2.81</v>
      </c>
      <c r="L184" s="245">
        <v>2.81</v>
      </c>
      <c r="M184" s="246">
        <v>0</v>
      </c>
      <c r="N184" s="247">
        <v>0</v>
      </c>
      <c r="O184" s="247">
        <v>0</v>
      </c>
      <c r="P184" s="247">
        <v>0</v>
      </c>
    </row>
    <row r="185" spans="1:16" ht="12.75" x14ac:dyDescent="0.2">
      <c r="A185" s="250">
        <v>707</v>
      </c>
      <c r="B185" s="250">
        <f t="shared" si="4"/>
        <v>707</v>
      </c>
      <c r="C185" s="251" t="s">
        <v>2159</v>
      </c>
      <c r="D185" s="250">
        <v>809</v>
      </c>
      <c r="E185" s="250">
        <f t="shared" si="5"/>
        <v>809</v>
      </c>
      <c r="F185" s="251" t="s">
        <v>2160</v>
      </c>
      <c r="G185" s="80" t="s">
        <v>1589</v>
      </c>
      <c r="H185" s="252">
        <v>1</v>
      </c>
      <c r="I185" s="244">
        <v>8.3859999999999992</v>
      </c>
      <c r="J185" s="245">
        <v>1140.03</v>
      </c>
      <c r="K185" s="245">
        <v>0.78</v>
      </c>
      <c r="L185" s="245">
        <v>0.78</v>
      </c>
      <c r="M185" s="246">
        <v>-8.6039999999999992</v>
      </c>
      <c r="N185" s="247">
        <v>128.87</v>
      </c>
      <c r="O185" s="247">
        <v>0.05</v>
      </c>
      <c r="P185" s="247">
        <v>0.05</v>
      </c>
    </row>
    <row r="186" spans="1:16" ht="12.75" x14ac:dyDescent="0.2">
      <c r="A186" s="250">
        <v>708</v>
      </c>
      <c r="B186" s="250">
        <f t="shared" si="4"/>
        <v>708</v>
      </c>
      <c r="C186" s="251" t="s">
        <v>2161</v>
      </c>
      <c r="D186" s="250">
        <v>794</v>
      </c>
      <c r="E186" s="250">
        <f t="shared" si="5"/>
        <v>794</v>
      </c>
      <c r="F186" s="251" t="s">
        <v>2162</v>
      </c>
      <c r="G186" s="80" t="s">
        <v>1590</v>
      </c>
      <c r="H186" s="252">
        <v>2</v>
      </c>
      <c r="I186" s="244">
        <v>5.45</v>
      </c>
      <c r="J186" s="245">
        <v>9448.51</v>
      </c>
      <c r="K186" s="245">
        <v>1.41</v>
      </c>
      <c r="L186" s="245">
        <v>1.41</v>
      </c>
      <c r="M186" s="246">
        <v>-5.4889999999999999</v>
      </c>
      <c r="N186" s="247">
        <v>123.2</v>
      </c>
      <c r="O186" s="247">
        <v>0.05</v>
      </c>
      <c r="P186" s="247">
        <v>0.05</v>
      </c>
    </row>
    <row r="187" spans="1:16" ht="25.5" x14ac:dyDescent="0.2">
      <c r="A187" s="250">
        <v>709</v>
      </c>
      <c r="B187" s="250">
        <f t="shared" si="4"/>
        <v>709</v>
      </c>
      <c r="C187" s="251" t="s">
        <v>2163</v>
      </c>
      <c r="D187" s="250">
        <v>722</v>
      </c>
      <c r="E187" s="250">
        <f t="shared" si="5"/>
        <v>722</v>
      </c>
      <c r="F187" s="251" t="s">
        <v>2164</v>
      </c>
      <c r="G187" s="80" t="s">
        <v>1591</v>
      </c>
      <c r="H187" s="252">
        <v>1</v>
      </c>
      <c r="I187" s="244">
        <v>10.689</v>
      </c>
      <c r="J187" s="245">
        <v>1286.8399999999999</v>
      </c>
      <c r="K187" s="245">
        <v>1.3</v>
      </c>
      <c r="L187" s="245">
        <v>1.3</v>
      </c>
      <c r="M187" s="246">
        <v>-10.746</v>
      </c>
      <c r="N187" s="247">
        <v>117.38</v>
      </c>
      <c r="O187" s="247">
        <v>0.05</v>
      </c>
      <c r="P187" s="247">
        <v>0.05</v>
      </c>
    </row>
    <row r="188" spans="1:16" ht="12.75" x14ac:dyDescent="0.2">
      <c r="A188" s="250">
        <v>713</v>
      </c>
      <c r="B188" s="250">
        <f t="shared" si="4"/>
        <v>713</v>
      </c>
      <c r="C188" s="251" t="s">
        <v>2165</v>
      </c>
      <c r="D188" s="250">
        <v>776</v>
      </c>
      <c r="E188" s="250">
        <f t="shared" si="5"/>
        <v>776</v>
      </c>
      <c r="F188" s="251" t="s">
        <v>2166</v>
      </c>
      <c r="G188" s="80" t="s">
        <v>1592</v>
      </c>
      <c r="H188" s="252">
        <v>1</v>
      </c>
      <c r="I188" s="244">
        <v>0</v>
      </c>
      <c r="J188" s="245">
        <v>1153.9000000000001</v>
      </c>
      <c r="K188" s="245">
        <v>0.63</v>
      </c>
      <c r="L188" s="245">
        <v>0.63</v>
      </c>
      <c r="M188" s="246">
        <v>0</v>
      </c>
      <c r="N188" s="247">
        <v>846.4</v>
      </c>
      <c r="O188" s="247">
        <v>0.05</v>
      </c>
      <c r="P188" s="247">
        <v>0.05</v>
      </c>
    </row>
    <row r="189" spans="1:16" ht="12.75" x14ac:dyDescent="0.2">
      <c r="A189" s="250">
        <v>714</v>
      </c>
      <c r="B189" s="250">
        <f t="shared" si="4"/>
        <v>714</v>
      </c>
      <c r="C189" s="251" t="s">
        <v>2167</v>
      </c>
      <c r="D189" s="250">
        <v>777</v>
      </c>
      <c r="E189" s="250">
        <f t="shared" si="5"/>
        <v>777</v>
      </c>
      <c r="F189" s="251" t="s">
        <v>2168</v>
      </c>
      <c r="G189" s="80" t="s">
        <v>1593</v>
      </c>
      <c r="H189" s="252">
        <v>0</v>
      </c>
      <c r="I189" s="244">
        <v>3.7759999999999998</v>
      </c>
      <c r="J189" s="245">
        <v>3.83</v>
      </c>
      <c r="K189" s="245">
        <v>2.33</v>
      </c>
      <c r="L189" s="245">
        <v>2.33</v>
      </c>
      <c r="M189" s="246">
        <v>0</v>
      </c>
      <c r="N189" s="247">
        <v>639.1</v>
      </c>
      <c r="O189" s="247">
        <v>0.05</v>
      </c>
      <c r="P189" s="247">
        <v>0.05</v>
      </c>
    </row>
    <row r="190" spans="1:16" ht="12.75" x14ac:dyDescent="0.2">
      <c r="A190" s="250">
        <v>715</v>
      </c>
      <c r="B190" s="250">
        <f t="shared" si="4"/>
        <v>715</v>
      </c>
      <c r="C190" s="251" t="s">
        <v>2169</v>
      </c>
      <c r="D190" s="250">
        <v>778</v>
      </c>
      <c r="E190" s="250">
        <f t="shared" si="5"/>
        <v>778</v>
      </c>
      <c r="F190" s="251" t="s">
        <v>2170</v>
      </c>
      <c r="G190" s="80" t="s">
        <v>1594</v>
      </c>
      <c r="H190" s="252">
        <v>0</v>
      </c>
      <c r="I190" s="244">
        <v>2.706</v>
      </c>
      <c r="J190" s="245">
        <v>76.680000000000007</v>
      </c>
      <c r="K190" s="245">
        <v>0.73</v>
      </c>
      <c r="L190" s="245">
        <v>0.73</v>
      </c>
      <c r="M190" s="246">
        <v>0</v>
      </c>
      <c r="N190" s="247">
        <v>3067.13</v>
      </c>
      <c r="O190" s="247">
        <v>0.05</v>
      </c>
      <c r="P190" s="247">
        <v>0.05</v>
      </c>
    </row>
    <row r="191" spans="1:16" ht="12.75" x14ac:dyDescent="0.2">
      <c r="A191" s="250">
        <v>716</v>
      </c>
      <c r="B191" s="250">
        <f t="shared" si="4"/>
        <v>716</v>
      </c>
      <c r="C191" s="251" t="s">
        <v>2171</v>
      </c>
      <c r="D191" s="250">
        <v>779</v>
      </c>
      <c r="E191" s="250">
        <f t="shared" si="5"/>
        <v>779</v>
      </c>
      <c r="F191" s="251" t="s">
        <v>2172</v>
      </c>
      <c r="G191" s="80" t="s">
        <v>1595</v>
      </c>
      <c r="H191" s="252">
        <v>0</v>
      </c>
      <c r="I191" s="244">
        <v>0.53</v>
      </c>
      <c r="J191" s="245">
        <v>6.15</v>
      </c>
      <c r="K191" s="245">
        <v>1.1000000000000001</v>
      </c>
      <c r="L191" s="245">
        <v>1.1000000000000001</v>
      </c>
      <c r="M191" s="246">
        <v>0</v>
      </c>
      <c r="N191" s="247">
        <v>860.64</v>
      </c>
      <c r="O191" s="247">
        <v>0.05</v>
      </c>
      <c r="P191" s="247">
        <v>0.05</v>
      </c>
    </row>
    <row r="192" spans="1:16" ht="12.75" x14ac:dyDescent="0.2">
      <c r="A192" s="250">
        <v>717</v>
      </c>
      <c r="B192" s="250">
        <f t="shared" si="4"/>
        <v>717</v>
      </c>
      <c r="C192" s="251" t="s">
        <v>2173</v>
      </c>
      <c r="D192" s="250">
        <v>780</v>
      </c>
      <c r="E192" s="250">
        <f t="shared" si="5"/>
        <v>780</v>
      </c>
      <c r="F192" s="251" t="s">
        <v>2174</v>
      </c>
      <c r="G192" s="80" t="s">
        <v>1596</v>
      </c>
      <c r="H192" s="252">
        <v>0</v>
      </c>
      <c r="I192" s="244">
        <v>0.21099999999999999</v>
      </c>
      <c r="J192" s="245">
        <v>14.32</v>
      </c>
      <c r="K192" s="245">
        <v>1.43</v>
      </c>
      <c r="L192" s="245">
        <v>1.43</v>
      </c>
      <c r="M192" s="246">
        <v>0</v>
      </c>
      <c r="N192" s="247">
        <v>835.47</v>
      </c>
      <c r="O192" s="247">
        <v>0.05</v>
      </c>
      <c r="P192" s="247">
        <v>0.05</v>
      </c>
    </row>
    <row r="193" spans="1:16" ht="12.75" x14ac:dyDescent="0.2">
      <c r="A193" s="250">
        <v>718</v>
      </c>
      <c r="B193" s="250">
        <f t="shared" si="4"/>
        <v>718</v>
      </c>
      <c r="C193" s="251" t="s">
        <v>2175</v>
      </c>
      <c r="D193" s="250">
        <v>781</v>
      </c>
      <c r="E193" s="250">
        <f t="shared" si="5"/>
        <v>781</v>
      </c>
      <c r="F193" s="251" t="s">
        <v>2176</v>
      </c>
      <c r="G193" s="80" t="s">
        <v>1597</v>
      </c>
      <c r="H193" s="252">
        <v>0</v>
      </c>
      <c r="I193" s="244">
        <v>0.112</v>
      </c>
      <c r="J193" s="245">
        <v>97.71</v>
      </c>
      <c r="K193" s="245">
        <v>0.66</v>
      </c>
      <c r="L193" s="245">
        <v>0.66</v>
      </c>
      <c r="M193" s="246">
        <v>0</v>
      </c>
      <c r="N193" s="247">
        <v>898.97</v>
      </c>
      <c r="O193" s="247">
        <v>0.05</v>
      </c>
      <c r="P193" s="247">
        <v>0.05</v>
      </c>
    </row>
    <row r="194" spans="1:16" ht="12.75" x14ac:dyDescent="0.2">
      <c r="A194" s="250">
        <v>719</v>
      </c>
      <c r="B194" s="250">
        <f t="shared" si="4"/>
        <v>719</v>
      </c>
      <c r="C194" s="251">
        <v>2200042392308</v>
      </c>
      <c r="D194" s="250">
        <v>782</v>
      </c>
      <c r="E194" s="250">
        <f t="shared" si="5"/>
        <v>782</v>
      </c>
      <c r="F194" s="251">
        <v>2200042392317</v>
      </c>
      <c r="G194" s="80" t="s">
        <v>1598</v>
      </c>
      <c r="H194" s="252">
        <v>0</v>
      </c>
      <c r="I194" s="244">
        <v>0.20300000000000001</v>
      </c>
      <c r="J194" s="245">
        <v>0.69</v>
      </c>
      <c r="K194" s="245">
        <v>0.96</v>
      </c>
      <c r="L194" s="245">
        <v>0.96</v>
      </c>
      <c r="M194" s="246">
        <v>-0.79400000000000004</v>
      </c>
      <c r="N194" s="247">
        <v>34.630000000000003</v>
      </c>
      <c r="O194" s="247">
        <v>0.05</v>
      </c>
      <c r="P194" s="247">
        <v>0.05</v>
      </c>
    </row>
    <row r="195" spans="1:16" ht="76.5" x14ac:dyDescent="0.2">
      <c r="A195" s="250">
        <v>720</v>
      </c>
      <c r="B195" s="250">
        <f t="shared" si="4"/>
        <v>720</v>
      </c>
      <c r="C195" s="251" t="s">
        <v>2177</v>
      </c>
      <c r="D195" s="250" t="s">
        <v>1413</v>
      </c>
      <c r="E195" s="250" t="str">
        <f t="shared" si="5"/>
        <v/>
      </c>
      <c r="F195" s="251" t="s">
        <v>1413</v>
      </c>
      <c r="G195" s="80" t="s">
        <v>1599</v>
      </c>
      <c r="H195" s="252">
        <v>4</v>
      </c>
      <c r="I195" s="244">
        <v>0.32500000000000001</v>
      </c>
      <c r="J195" s="245">
        <v>12370.4</v>
      </c>
      <c r="K195" s="245">
        <v>1.07</v>
      </c>
      <c r="L195" s="245">
        <v>1.07</v>
      </c>
      <c r="M195" s="246">
        <v>0</v>
      </c>
      <c r="N195" s="247">
        <v>0</v>
      </c>
      <c r="O195" s="247">
        <v>0</v>
      </c>
      <c r="P195" s="247">
        <v>0</v>
      </c>
    </row>
    <row r="196" spans="1:16" ht="12.75" x14ac:dyDescent="0.2">
      <c r="A196" s="250">
        <v>750</v>
      </c>
      <c r="B196" s="250">
        <f t="shared" si="4"/>
        <v>750</v>
      </c>
      <c r="C196" s="251" t="s">
        <v>2178</v>
      </c>
      <c r="D196" s="250">
        <v>751</v>
      </c>
      <c r="E196" s="250">
        <f t="shared" si="5"/>
        <v>751</v>
      </c>
      <c r="F196" s="251" t="s">
        <v>2179</v>
      </c>
      <c r="G196" s="80" t="s">
        <v>1600</v>
      </c>
      <c r="H196" s="252">
        <v>2</v>
      </c>
      <c r="I196" s="244">
        <v>0</v>
      </c>
      <c r="J196" s="245">
        <v>10160.91</v>
      </c>
      <c r="K196" s="245">
        <v>1.56</v>
      </c>
      <c r="L196" s="245">
        <v>1.56</v>
      </c>
      <c r="M196" s="246">
        <v>0</v>
      </c>
      <c r="N196" s="247">
        <v>0</v>
      </c>
      <c r="O196" s="247">
        <v>0</v>
      </c>
      <c r="P196" s="247">
        <v>0</v>
      </c>
    </row>
    <row r="197" spans="1:16" ht="12.75" x14ac:dyDescent="0.2">
      <c r="A197" s="250">
        <v>759</v>
      </c>
      <c r="B197" s="250">
        <f t="shared" si="4"/>
        <v>759</v>
      </c>
      <c r="C197" s="251" t="s">
        <v>2180</v>
      </c>
      <c r="D197" s="250" t="s">
        <v>1413</v>
      </c>
      <c r="E197" s="250" t="str">
        <f t="shared" si="5"/>
        <v/>
      </c>
      <c r="F197" s="251" t="s">
        <v>1413</v>
      </c>
      <c r="G197" s="80" t="s">
        <v>1601</v>
      </c>
      <c r="H197" s="252">
        <v>1</v>
      </c>
      <c r="I197" s="244">
        <v>3.3479999999999999</v>
      </c>
      <c r="J197" s="245">
        <v>1844.99</v>
      </c>
      <c r="K197" s="245">
        <v>0.71</v>
      </c>
      <c r="L197" s="245">
        <v>0.71</v>
      </c>
      <c r="M197" s="246">
        <v>0</v>
      </c>
      <c r="N197" s="247">
        <v>0</v>
      </c>
      <c r="O197" s="247">
        <v>0</v>
      </c>
      <c r="P197" s="247">
        <v>0</v>
      </c>
    </row>
    <row r="198" spans="1:16" ht="12.75" x14ac:dyDescent="0.2">
      <c r="A198" s="250">
        <v>797</v>
      </c>
      <c r="B198" s="250">
        <f t="shared" si="4"/>
        <v>797</v>
      </c>
      <c r="C198" s="251" t="s">
        <v>2181</v>
      </c>
      <c r="D198" s="250">
        <v>804</v>
      </c>
      <c r="E198" s="250">
        <f t="shared" si="5"/>
        <v>804</v>
      </c>
      <c r="F198" s="251" t="s">
        <v>2182</v>
      </c>
      <c r="G198" s="80" t="s">
        <v>1602</v>
      </c>
      <c r="H198" s="252">
        <v>3</v>
      </c>
      <c r="I198" s="244">
        <v>2.964</v>
      </c>
      <c r="J198" s="245">
        <v>11496.48</v>
      </c>
      <c r="K198" s="245">
        <v>1.25</v>
      </c>
      <c r="L198" s="245">
        <v>1.25</v>
      </c>
      <c r="M198" s="246">
        <v>0</v>
      </c>
      <c r="N198" s="247">
        <v>0</v>
      </c>
      <c r="O198" s="247">
        <v>0</v>
      </c>
      <c r="P198" s="247">
        <v>0</v>
      </c>
    </row>
    <row r="199" spans="1:16" ht="12.75" x14ac:dyDescent="0.2">
      <c r="A199" s="250">
        <v>798</v>
      </c>
      <c r="B199" s="250">
        <f t="shared" si="4"/>
        <v>798</v>
      </c>
      <c r="C199" s="251" t="s">
        <v>2183</v>
      </c>
      <c r="D199" s="250">
        <v>803</v>
      </c>
      <c r="E199" s="250">
        <f t="shared" si="5"/>
        <v>803</v>
      </c>
      <c r="F199" s="251" t="s">
        <v>2184</v>
      </c>
      <c r="G199" s="80" t="s">
        <v>1603</v>
      </c>
      <c r="H199" s="252">
        <v>2</v>
      </c>
      <c r="I199" s="244">
        <v>4.8849999999999998</v>
      </c>
      <c r="J199" s="245">
        <v>9554.7999999999993</v>
      </c>
      <c r="K199" s="245">
        <v>0.92</v>
      </c>
      <c r="L199" s="245">
        <v>0.92</v>
      </c>
      <c r="M199" s="246">
        <v>-4.9980000000000002</v>
      </c>
      <c r="N199" s="247">
        <v>287.54000000000002</v>
      </c>
      <c r="O199" s="247">
        <v>0.05</v>
      </c>
      <c r="P199" s="247">
        <v>0.05</v>
      </c>
    </row>
    <row r="200" spans="1:16" ht="12.75" x14ac:dyDescent="0.2">
      <c r="A200" s="250">
        <v>799</v>
      </c>
      <c r="B200" s="250">
        <f t="shared" si="4"/>
        <v>799</v>
      </c>
      <c r="C200" s="251" t="s">
        <v>2185</v>
      </c>
      <c r="D200" s="250">
        <v>801</v>
      </c>
      <c r="E200" s="250">
        <f t="shared" si="5"/>
        <v>801</v>
      </c>
      <c r="F200" s="251" t="s">
        <v>2186</v>
      </c>
      <c r="G200" s="80" t="s">
        <v>1604</v>
      </c>
      <c r="H200" s="252">
        <v>2</v>
      </c>
      <c r="I200" s="244">
        <v>2.2480000000000002</v>
      </c>
      <c r="J200" s="245">
        <v>11144.23</v>
      </c>
      <c r="K200" s="245">
        <v>0.7</v>
      </c>
      <c r="L200" s="245">
        <v>0.7</v>
      </c>
      <c r="M200" s="246">
        <v>-2.2480000000000002</v>
      </c>
      <c r="N200" s="247">
        <v>92.16</v>
      </c>
      <c r="O200" s="247">
        <v>0.05</v>
      </c>
      <c r="P200" s="247">
        <v>0.05</v>
      </c>
    </row>
    <row r="201" spans="1:16" ht="12.75" x14ac:dyDescent="0.2">
      <c r="A201" s="250">
        <v>800</v>
      </c>
      <c r="B201" s="250">
        <f t="shared" si="4"/>
        <v>800</v>
      </c>
      <c r="C201" s="251" t="s">
        <v>2187</v>
      </c>
      <c r="D201" s="250">
        <v>802</v>
      </c>
      <c r="E201" s="250">
        <f t="shared" si="5"/>
        <v>802</v>
      </c>
      <c r="F201" s="251" t="s">
        <v>2188</v>
      </c>
      <c r="G201" s="80" t="s">
        <v>1605</v>
      </c>
      <c r="H201" s="252">
        <v>2</v>
      </c>
      <c r="I201" s="244">
        <v>2.7970000000000002</v>
      </c>
      <c r="J201" s="245">
        <v>9370.5300000000007</v>
      </c>
      <c r="K201" s="245">
        <v>0.9</v>
      </c>
      <c r="L201" s="245">
        <v>0.9</v>
      </c>
      <c r="M201" s="246">
        <v>0</v>
      </c>
      <c r="N201" s="247">
        <v>0</v>
      </c>
      <c r="O201" s="247">
        <v>0</v>
      </c>
      <c r="P201" s="247">
        <v>0</v>
      </c>
    </row>
    <row r="202" spans="1:16" ht="12.75" x14ac:dyDescent="0.2">
      <c r="A202" s="250">
        <v>805</v>
      </c>
      <c r="B202" s="250">
        <f t="shared" si="4"/>
        <v>805</v>
      </c>
      <c r="C202" s="251" t="s">
        <v>2189</v>
      </c>
      <c r="D202" s="250" t="s">
        <v>1413</v>
      </c>
      <c r="E202" s="250" t="str">
        <f t="shared" si="5"/>
        <v/>
      </c>
      <c r="F202" s="251" t="s">
        <v>1413</v>
      </c>
      <c r="G202" s="80" t="s">
        <v>1606</v>
      </c>
      <c r="H202" s="252">
        <v>3</v>
      </c>
      <c r="I202" s="244">
        <v>0.53400000000000003</v>
      </c>
      <c r="J202" s="245">
        <v>19472.43</v>
      </c>
      <c r="K202" s="245">
        <v>0.63</v>
      </c>
      <c r="L202" s="245">
        <v>0.63</v>
      </c>
      <c r="M202" s="246">
        <v>0</v>
      </c>
      <c r="N202" s="247">
        <v>0</v>
      </c>
      <c r="O202" s="247">
        <v>0</v>
      </c>
      <c r="P202" s="247">
        <v>0</v>
      </c>
    </row>
    <row r="203" spans="1:16" ht="12.75" x14ac:dyDescent="0.2">
      <c r="A203" s="250">
        <v>810</v>
      </c>
      <c r="B203" s="250">
        <f t="shared" si="4"/>
        <v>810</v>
      </c>
      <c r="C203" s="251" t="s">
        <v>2190</v>
      </c>
      <c r="D203" s="250">
        <v>790</v>
      </c>
      <c r="E203" s="250">
        <f t="shared" si="5"/>
        <v>790</v>
      </c>
      <c r="F203" s="251" t="s">
        <v>2191</v>
      </c>
      <c r="G203" s="80" t="s">
        <v>1607</v>
      </c>
      <c r="H203" s="252">
        <v>0</v>
      </c>
      <c r="I203" s="244">
        <v>1.0640000000000001</v>
      </c>
      <c r="J203" s="245">
        <v>4.03</v>
      </c>
      <c r="K203" s="245">
        <v>1.75</v>
      </c>
      <c r="L203" s="245">
        <v>1.75</v>
      </c>
      <c r="M203" s="246">
        <v>0</v>
      </c>
      <c r="N203" s="247">
        <v>684.48</v>
      </c>
      <c r="O203" s="247">
        <v>0.05</v>
      </c>
      <c r="P203" s="247">
        <v>0.05</v>
      </c>
    </row>
    <row r="204" spans="1:16" ht="38.25" x14ac:dyDescent="0.2">
      <c r="A204" s="250">
        <v>811</v>
      </c>
      <c r="B204" s="250">
        <f t="shared" ref="B204:B267" si="6">A204</f>
        <v>811</v>
      </c>
      <c r="C204" s="251" t="s">
        <v>2192</v>
      </c>
      <c r="D204" s="250">
        <v>793</v>
      </c>
      <c r="E204" s="250">
        <f t="shared" ref="E204:E267" si="7">D204</f>
        <v>793</v>
      </c>
      <c r="F204" s="251" t="s">
        <v>2193</v>
      </c>
      <c r="G204" s="80" t="s">
        <v>1608</v>
      </c>
      <c r="H204" s="252">
        <v>2</v>
      </c>
      <c r="I204" s="244">
        <v>0.122</v>
      </c>
      <c r="J204" s="245">
        <v>9490.7800000000007</v>
      </c>
      <c r="K204" s="245">
        <v>0.72</v>
      </c>
      <c r="L204" s="245">
        <v>0.72</v>
      </c>
      <c r="M204" s="246">
        <v>-0.122</v>
      </c>
      <c r="N204" s="247">
        <v>216.25</v>
      </c>
      <c r="O204" s="247">
        <v>0.05</v>
      </c>
      <c r="P204" s="247">
        <v>0.05</v>
      </c>
    </row>
    <row r="205" spans="1:16" ht="38.25" x14ac:dyDescent="0.2">
      <c r="A205" s="250">
        <v>812</v>
      </c>
      <c r="B205" s="250">
        <f t="shared" si="6"/>
        <v>812</v>
      </c>
      <c r="C205" s="251" t="s">
        <v>2194</v>
      </c>
      <c r="D205" s="250" t="s">
        <v>1413</v>
      </c>
      <c r="E205" s="250" t="str">
        <f t="shared" si="7"/>
        <v/>
      </c>
      <c r="F205" s="251" t="s">
        <v>1413</v>
      </c>
      <c r="G205" s="80" t="s">
        <v>1609</v>
      </c>
      <c r="H205" s="252">
        <v>2</v>
      </c>
      <c r="I205" s="244">
        <v>0.11799999999999999</v>
      </c>
      <c r="J205" s="245">
        <v>9707.0300000000007</v>
      </c>
      <c r="K205" s="245">
        <v>1.58</v>
      </c>
      <c r="L205" s="245">
        <v>1.58</v>
      </c>
      <c r="M205" s="246">
        <v>0</v>
      </c>
      <c r="N205" s="247">
        <v>0</v>
      </c>
      <c r="O205" s="247">
        <v>0</v>
      </c>
      <c r="P205" s="247">
        <v>0</v>
      </c>
    </row>
    <row r="206" spans="1:16" ht="12.75" x14ac:dyDescent="0.2">
      <c r="A206" s="250">
        <v>815</v>
      </c>
      <c r="B206" s="250">
        <f t="shared" si="6"/>
        <v>815</v>
      </c>
      <c r="C206" s="251" t="s">
        <v>2195</v>
      </c>
      <c r="D206" s="250">
        <v>792</v>
      </c>
      <c r="E206" s="250">
        <f t="shared" si="7"/>
        <v>792</v>
      </c>
      <c r="F206" s="251" t="s">
        <v>2196</v>
      </c>
      <c r="G206" s="80" t="s">
        <v>1610</v>
      </c>
      <c r="H206" s="252">
        <v>1</v>
      </c>
      <c r="I206" s="244">
        <v>0</v>
      </c>
      <c r="J206" s="245">
        <v>1137.77</v>
      </c>
      <c r="K206" s="245">
        <v>1.3</v>
      </c>
      <c r="L206" s="245">
        <v>1.3</v>
      </c>
      <c r="M206" s="246">
        <v>0</v>
      </c>
      <c r="N206" s="247">
        <v>569.62</v>
      </c>
      <c r="O206" s="247">
        <v>0.05</v>
      </c>
      <c r="P206" s="247">
        <v>0.05</v>
      </c>
    </row>
    <row r="207" spans="1:16" ht="12.75" x14ac:dyDescent="0.2">
      <c r="A207" s="250">
        <v>816</v>
      </c>
      <c r="B207" s="250">
        <f t="shared" si="6"/>
        <v>816</v>
      </c>
      <c r="C207" s="251" t="s">
        <v>2197</v>
      </c>
      <c r="D207" s="250">
        <v>900</v>
      </c>
      <c r="E207" s="250">
        <f t="shared" si="7"/>
        <v>900</v>
      </c>
      <c r="F207" s="251" t="s">
        <v>2198</v>
      </c>
      <c r="G207" s="80" t="s">
        <v>1611</v>
      </c>
      <c r="H207" s="252">
        <v>0</v>
      </c>
      <c r="I207" s="244">
        <v>1.8089999999999999</v>
      </c>
      <c r="J207" s="245">
        <v>5.04</v>
      </c>
      <c r="K207" s="245">
        <v>2.59</v>
      </c>
      <c r="L207" s="245">
        <v>2.59</v>
      </c>
      <c r="M207" s="246">
        <v>0</v>
      </c>
      <c r="N207" s="247">
        <v>529.39</v>
      </c>
      <c r="O207" s="247">
        <v>0.05</v>
      </c>
      <c r="P207" s="247">
        <v>0.05</v>
      </c>
    </row>
    <row r="208" spans="1:16" ht="12.75" x14ac:dyDescent="0.2">
      <c r="A208" s="250">
        <v>817</v>
      </c>
      <c r="B208" s="250">
        <f t="shared" si="6"/>
        <v>817</v>
      </c>
      <c r="C208" s="251" t="s">
        <v>2199</v>
      </c>
      <c r="D208" s="250">
        <v>901</v>
      </c>
      <c r="E208" s="250">
        <f t="shared" si="7"/>
        <v>901</v>
      </c>
      <c r="F208" s="251" t="s">
        <v>2200</v>
      </c>
      <c r="G208" s="80" t="s">
        <v>1612</v>
      </c>
      <c r="H208" s="252">
        <v>0</v>
      </c>
      <c r="I208" s="244">
        <v>14.785</v>
      </c>
      <c r="J208" s="245">
        <v>8.2899999999999991</v>
      </c>
      <c r="K208" s="245">
        <v>0.93</v>
      </c>
      <c r="L208" s="245">
        <v>0.93</v>
      </c>
      <c r="M208" s="246">
        <v>0</v>
      </c>
      <c r="N208" s="247">
        <v>870.01</v>
      </c>
      <c r="O208" s="247">
        <v>0.05</v>
      </c>
      <c r="P208" s="247">
        <v>0.05</v>
      </c>
    </row>
    <row r="209" spans="1:16" ht="12.75" x14ac:dyDescent="0.2">
      <c r="A209" s="250">
        <v>818</v>
      </c>
      <c r="B209" s="250">
        <f t="shared" si="6"/>
        <v>818</v>
      </c>
      <c r="C209" s="251" t="s">
        <v>2201</v>
      </c>
      <c r="D209" s="250">
        <v>903</v>
      </c>
      <c r="E209" s="250">
        <f t="shared" si="7"/>
        <v>903</v>
      </c>
      <c r="F209" s="251" t="s">
        <v>2202</v>
      </c>
      <c r="G209" s="80" t="s">
        <v>1613</v>
      </c>
      <c r="H209" s="252">
        <v>1</v>
      </c>
      <c r="I209" s="244">
        <v>0.08</v>
      </c>
      <c r="J209" s="245">
        <v>1271.02</v>
      </c>
      <c r="K209" s="245">
        <v>0.61</v>
      </c>
      <c r="L209" s="245">
        <v>0.61</v>
      </c>
      <c r="M209" s="246">
        <v>-0.112</v>
      </c>
      <c r="N209" s="247">
        <v>549.75</v>
      </c>
      <c r="O209" s="247">
        <v>0.05</v>
      </c>
      <c r="P209" s="247">
        <v>0.05</v>
      </c>
    </row>
    <row r="210" spans="1:16" ht="12.75" x14ac:dyDescent="0.2">
      <c r="A210" s="250">
        <v>820</v>
      </c>
      <c r="B210" s="250">
        <f t="shared" si="6"/>
        <v>820</v>
      </c>
      <c r="C210" s="251" t="s">
        <v>2203</v>
      </c>
      <c r="D210" s="250">
        <v>905</v>
      </c>
      <c r="E210" s="250">
        <f t="shared" si="7"/>
        <v>905</v>
      </c>
      <c r="F210" s="251" t="s">
        <v>2204</v>
      </c>
      <c r="G210" s="80" t="s">
        <v>1614</v>
      </c>
      <c r="H210" s="252">
        <v>0</v>
      </c>
      <c r="I210" s="244">
        <v>2.1240000000000001</v>
      </c>
      <c r="J210" s="245">
        <v>5.66</v>
      </c>
      <c r="K210" s="245">
        <v>4.4400000000000004</v>
      </c>
      <c r="L210" s="245">
        <v>4.4400000000000004</v>
      </c>
      <c r="M210" s="246">
        <v>0</v>
      </c>
      <c r="N210" s="247">
        <v>853.08</v>
      </c>
      <c r="O210" s="247">
        <v>0.05</v>
      </c>
      <c r="P210" s="247">
        <v>0.05</v>
      </c>
    </row>
    <row r="211" spans="1:16" ht="12.75" x14ac:dyDescent="0.2">
      <c r="A211" s="250">
        <v>821</v>
      </c>
      <c r="B211" s="250">
        <f t="shared" si="6"/>
        <v>821</v>
      </c>
      <c r="C211" s="251" t="s">
        <v>2205</v>
      </c>
      <c r="D211" s="250">
        <v>906</v>
      </c>
      <c r="E211" s="250">
        <f t="shared" si="7"/>
        <v>906</v>
      </c>
      <c r="F211" s="251" t="s">
        <v>2206</v>
      </c>
      <c r="G211" s="80" t="s">
        <v>1615</v>
      </c>
      <c r="H211" s="252">
        <v>0</v>
      </c>
      <c r="I211" s="244">
        <v>1.69</v>
      </c>
      <c r="J211" s="245">
        <v>5.22</v>
      </c>
      <c r="K211" s="245">
        <v>1.62</v>
      </c>
      <c r="L211" s="245">
        <v>1.62</v>
      </c>
      <c r="M211" s="246">
        <v>0</v>
      </c>
      <c r="N211" s="247">
        <v>898.21</v>
      </c>
      <c r="O211" s="247">
        <v>0.05</v>
      </c>
      <c r="P211" s="247">
        <v>0.05</v>
      </c>
    </row>
    <row r="212" spans="1:16" ht="12.75" x14ac:dyDescent="0.2">
      <c r="A212" s="250">
        <v>822</v>
      </c>
      <c r="B212" s="250">
        <f t="shared" si="6"/>
        <v>822</v>
      </c>
      <c r="C212" s="251" t="s">
        <v>2207</v>
      </c>
      <c r="D212" s="250">
        <v>907</v>
      </c>
      <c r="E212" s="250">
        <f t="shared" si="7"/>
        <v>907</v>
      </c>
      <c r="F212" s="251" t="s">
        <v>2208</v>
      </c>
      <c r="G212" s="80" t="s">
        <v>1616</v>
      </c>
      <c r="H212" s="252">
        <v>0</v>
      </c>
      <c r="I212" s="244">
        <v>19.974</v>
      </c>
      <c r="J212" s="245">
        <v>5.73</v>
      </c>
      <c r="K212" s="245">
        <v>1.86</v>
      </c>
      <c r="L212" s="245">
        <v>1.86</v>
      </c>
      <c r="M212" s="246">
        <v>0</v>
      </c>
      <c r="N212" s="247">
        <v>688.12</v>
      </c>
      <c r="O212" s="247">
        <v>0.05</v>
      </c>
      <c r="P212" s="247">
        <v>0.05</v>
      </c>
    </row>
    <row r="213" spans="1:16" ht="12.75" x14ac:dyDescent="0.2">
      <c r="A213" s="250">
        <v>823</v>
      </c>
      <c r="B213" s="250">
        <f t="shared" si="6"/>
        <v>823</v>
      </c>
      <c r="C213" s="251" t="s">
        <v>2209</v>
      </c>
      <c r="D213" s="250">
        <v>908</v>
      </c>
      <c r="E213" s="250">
        <f t="shared" si="7"/>
        <v>908</v>
      </c>
      <c r="F213" s="251" t="s">
        <v>2210</v>
      </c>
      <c r="G213" s="80" t="s">
        <v>1617</v>
      </c>
      <c r="H213" s="252">
        <v>0</v>
      </c>
      <c r="I213" s="244">
        <v>3.8119999999999998</v>
      </c>
      <c r="J213" s="245">
        <v>1</v>
      </c>
      <c r="K213" s="245">
        <v>5.54</v>
      </c>
      <c r="L213" s="245">
        <v>5.54</v>
      </c>
      <c r="M213" s="246">
        <v>0</v>
      </c>
      <c r="N213" s="247">
        <v>490.12</v>
      </c>
      <c r="O213" s="247">
        <v>0.05</v>
      </c>
      <c r="P213" s="247">
        <v>0.05</v>
      </c>
    </row>
    <row r="214" spans="1:16" ht="12.75" x14ac:dyDescent="0.2">
      <c r="A214" s="250">
        <v>824</v>
      </c>
      <c r="B214" s="250">
        <f t="shared" si="6"/>
        <v>824</v>
      </c>
      <c r="C214" s="251" t="s">
        <v>2211</v>
      </c>
      <c r="D214" s="250">
        <v>909</v>
      </c>
      <c r="E214" s="250">
        <f t="shared" si="7"/>
        <v>909</v>
      </c>
      <c r="F214" s="251" t="s">
        <v>2212</v>
      </c>
      <c r="G214" s="80" t="s">
        <v>1618</v>
      </c>
      <c r="H214" s="252">
        <v>0</v>
      </c>
      <c r="I214" s="244">
        <v>3.8220000000000001</v>
      </c>
      <c r="J214" s="245">
        <v>12.9</v>
      </c>
      <c r="K214" s="245">
        <v>3.93</v>
      </c>
      <c r="L214" s="245">
        <v>3.93</v>
      </c>
      <c r="M214" s="246">
        <v>0</v>
      </c>
      <c r="N214" s="247">
        <v>773.97</v>
      </c>
      <c r="O214" s="247">
        <v>0.05</v>
      </c>
      <c r="P214" s="247">
        <v>0.05</v>
      </c>
    </row>
    <row r="215" spans="1:16" ht="12.75" x14ac:dyDescent="0.2">
      <c r="A215" s="250">
        <v>825</v>
      </c>
      <c r="B215" s="250">
        <f t="shared" si="6"/>
        <v>825</v>
      </c>
      <c r="C215" s="251" t="s">
        <v>2213</v>
      </c>
      <c r="D215" s="250">
        <v>910</v>
      </c>
      <c r="E215" s="250">
        <f t="shared" si="7"/>
        <v>910</v>
      </c>
      <c r="F215" s="251" t="s">
        <v>2214</v>
      </c>
      <c r="G215" s="80" t="s">
        <v>1619</v>
      </c>
      <c r="H215" s="252">
        <v>0</v>
      </c>
      <c r="I215" s="244">
        <v>3.7440000000000002</v>
      </c>
      <c r="J215" s="245">
        <v>1.69</v>
      </c>
      <c r="K215" s="245">
        <v>2.08</v>
      </c>
      <c r="L215" s="245">
        <v>2.08</v>
      </c>
      <c r="M215" s="246">
        <v>0</v>
      </c>
      <c r="N215" s="247">
        <v>513.64</v>
      </c>
      <c r="O215" s="247">
        <v>0.05</v>
      </c>
      <c r="P215" s="247">
        <v>0.05</v>
      </c>
    </row>
    <row r="216" spans="1:16" ht="12.75" x14ac:dyDescent="0.2">
      <c r="A216" s="250">
        <v>826</v>
      </c>
      <c r="B216" s="250">
        <f t="shared" si="6"/>
        <v>826</v>
      </c>
      <c r="C216" s="251" t="s">
        <v>2215</v>
      </c>
      <c r="D216" s="250">
        <v>911</v>
      </c>
      <c r="E216" s="250">
        <f t="shared" si="7"/>
        <v>911</v>
      </c>
      <c r="F216" s="251" t="s">
        <v>2216</v>
      </c>
      <c r="G216" s="80" t="s">
        <v>1620</v>
      </c>
      <c r="H216" s="252">
        <v>0</v>
      </c>
      <c r="I216" s="244">
        <v>0.66500000000000004</v>
      </c>
      <c r="J216" s="245">
        <v>22.69</v>
      </c>
      <c r="K216" s="245">
        <v>2.17</v>
      </c>
      <c r="L216" s="245">
        <v>2.17</v>
      </c>
      <c r="M216" s="246">
        <v>0</v>
      </c>
      <c r="N216" s="247">
        <v>3058.9</v>
      </c>
      <c r="O216" s="247">
        <v>0.05</v>
      </c>
      <c r="P216" s="247">
        <v>0.05</v>
      </c>
    </row>
    <row r="217" spans="1:16" ht="12.75" x14ac:dyDescent="0.2">
      <c r="A217" s="250">
        <v>827</v>
      </c>
      <c r="B217" s="250">
        <f t="shared" si="6"/>
        <v>827</v>
      </c>
      <c r="C217" s="251" t="s">
        <v>2217</v>
      </c>
      <c r="D217" s="250">
        <v>912</v>
      </c>
      <c r="E217" s="250">
        <f t="shared" si="7"/>
        <v>912</v>
      </c>
      <c r="F217" s="251" t="s">
        <v>2218</v>
      </c>
      <c r="G217" s="80" t="s">
        <v>1621</v>
      </c>
      <c r="H217" s="252">
        <v>1</v>
      </c>
      <c r="I217" s="244">
        <v>1.377</v>
      </c>
      <c r="J217" s="245">
        <v>1138.06</v>
      </c>
      <c r="K217" s="245">
        <v>2.65</v>
      </c>
      <c r="L217" s="245">
        <v>2.65</v>
      </c>
      <c r="M217" s="246">
        <v>0</v>
      </c>
      <c r="N217" s="247">
        <v>497.23</v>
      </c>
      <c r="O217" s="247">
        <v>0.05</v>
      </c>
      <c r="P217" s="247">
        <v>0.05</v>
      </c>
    </row>
    <row r="218" spans="1:16" ht="25.5" x14ac:dyDescent="0.2">
      <c r="A218" s="250">
        <v>828</v>
      </c>
      <c r="B218" s="250">
        <f t="shared" si="6"/>
        <v>828</v>
      </c>
      <c r="C218" s="251" t="s">
        <v>2219</v>
      </c>
      <c r="D218" s="250" t="s">
        <v>1413</v>
      </c>
      <c r="E218" s="250" t="str">
        <f t="shared" si="7"/>
        <v/>
      </c>
      <c r="F218" s="251" t="s">
        <v>1413</v>
      </c>
      <c r="G218" s="80" t="s">
        <v>1622</v>
      </c>
      <c r="H218" s="252">
        <v>2</v>
      </c>
      <c r="I218" s="244">
        <v>9.4529999999999994</v>
      </c>
      <c r="J218" s="245">
        <v>13219.94</v>
      </c>
      <c r="K218" s="245">
        <v>2.2000000000000002</v>
      </c>
      <c r="L218" s="245">
        <v>2.2000000000000002</v>
      </c>
      <c r="M218" s="246">
        <v>0</v>
      </c>
      <c r="N218" s="247">
        <v>0</v>
      </c>
      <c r="O218" s="247">
        <v>0</v>
      </c>
      <c r="P218" s="247">
        <v>0</v>
      </c>
    </row>
    <row r="219" spans="1:16" ht="12.75" x14ac:dyDescent="0.2">
      <c r="A219" s="250">
        <v>829</v>
      </c>
      <c r="B219" s="250">
        <f t="shared" si="6"/>
        <v>829</v>
      </c>
      <c r="C219" s="251" t="s">
        <v>2220</v>
      </c>
      <c r="D219" s="250">
        <v>914</v>
      </c>
      <c r="E219" s="250">
        <f t="shared" si="7"/>
        <v>914</v>
      </c>
      <c r="F219" s="251" t="s">
        <v>2221</v>
      </c>
      <c r="G219" s="80" t="s">
        <v>1623</v>
      </c>
      <c r="H219" s="252">
        <v>0</v>
      </c>
      <c r="I219" s="244">
        <v>1.6890000000000001</v>
      </c>
      <c r="J219" s="245">
        <v>20.7</v>
      </c>
      <c r="K219" s="245">
        <v>1.1499999999999999</v>
      </c>
      <c r="L219" s="245">
        <v>1.1499999999999999</v>
      </c>
      <c r="M219" s="246">
        <v>0</v>
      </c>
      <c r="N219" s="247">
        <v>2469.5700000000002</v>
      </c>
      <c r="O219" s="247">
        <v>0.05</v>
      </c>
      <c r="P219" s="247">
        <v>0.05</v>
      </c>
    </row>
    <row r="220" spans="1:16" ht="12.75" x14ac:dyDescent="0.2">
      <c r="A220" s="250">
        <v>830</v>
      </c>
      <c r="B220" s="250">
        <f t="shared" si="6"/>
        <v>830</v>
      </c>
      <c r="C220" s="251" t="s">
        <v>2222</v>
      </c>
      <c r="D220" s="250">
        <v>915</v>
      </c>
      <c r="E220" s="250">
        <f t="shared" si="7"/>
        <v>915</v>
      </c>
      <c r="F220" s="251" t="s">
        <v>2223</v>
      </c>
      <c r="G220" s="80" t="s">
        <v>1624</v>
      </c>
      <c r="H220" s="252">
        <v>0</v>
      </c>
      <c r="I220" s="244">
        <v>1.4239999999999999</v>
      </c>
      <c r="J220" s="245">
        <v>3.62</v>
      </c>
      <c r="K220" s="245">
        <v>1.83</v>
      </c>
      <c r="L220" s="245">
        <v>1.83</v>
      </c>
      <c r="M220" s="246">
        <v>0</v>
      </c>
      <c r="N220" s="247">
        <v>499.9</v>
      </c>
      <c r="O220" s="247">
        <v>0.05</v>
      </c>
      <c r="P220" s="247">
        <v>0.05</v>
      </c>
    </row>
    <row r="221" spans="1:16" ht="12.75" x14ac:dyDescent="0.2">
      <c r="A221" s="250">
        <v>833</v>
      </c>
      <c r="B221" s="250">
        <f t="shared" si="6"/>
        <v>833</v>
      </c>
      <c r="C221" s="251" t="s">
        <v>2224</v>
      </c>
      <c r="D221" s="250">
        <v>918</v>
      </c>
      <c r="E221" s="250">
        <f t="shared" si="7"/>
        <v>918</v>
      </c>
      <c r="F221" s="251" t="s">
        <v>2225</v>
      </c>
      <c r="G221" s="80" t="s">
        <v>1625</v>
      </c>
      <c r="H221" s="252">
        <v>0</v>
      </c>
      <c r="I221" s="244">
        <v>0</v>
      </c>
      <c r="J221" s="245">
        <v>1.34</v>
      </c>
      <c r="K221" s="245">
        <v>1.95</v>
      </c>
      <c r="L221" s="245">
        <v>1.95</v>
      </c>
      <c r="M221" s="246">
        <v>0</v>
      </c>
      <c r="N221" s="247">
        <v>500.93</v>
      </c>
      <c r="O221" s="247">
        <v>0.05</v>
      </c>
      <c r="P221" s="247">
        <v>0.05</v>
      </c>
    </row>
    <row r="222" spans="1:16" ht="12.75" x14ac:dyDescent="0.2">
      <c r="A222" s="250">
        <v>834</v>
      </c>
      <c r="B222" s="250">
        <f t="shared" si="6"/>
        <v>834</v>
      </c>
      <c r="C222" s="251" t="s">
        <v>2226</v>
      </c>
      <c r="D222" s="250">
        <v>919</v>
      </c>
      <c r="E222" s="250">
        <f t="shared" si="7"/>
        <v>919</v>
      </c>
      <c r="F222" s="251" t="s">
        <v>2227</v>
      </c>
      <c r="G222" s="80" t="s">
        <v>1626</v>
      </c>
      <c r="H222" s="252">
        <v>0</v>
      </c>
      <c r="I222" s="244">
        <v>1.0580000000000001</v>
      </c>
      <c r="J222" s="245">
        <v>14.85</v>
      </c>
      <c r="K222" s="245">
        <v>1.03</v>
      </c>
      <c r="L222" s="245">
        <v>1.03</v>
      </c>
      <c r="M222" s="246">
        <v>0</v>
      </c>
      <c r="N222" s="247">
        <v>824.84</v>
      </c>
      <c r="O222" s="247">
        <v>0.05</v>
      </c>
      <c r="P222" s="247">
        <v>0.05</v>
      </c>
    </row>
    <row r="223" spans="1:16" ht="12.75" x14ac:dyDescent="0.2">
      <c r="A223" s="250">
        <v>835</v>
      </c>
      <c r="B223" s="250">
        <f t="shared" si="6"/>
        <v>835</v>
      </c>
      <c r="C223" s="251" t="s">
        <v>2228</v>
      </c>
      <c r="D223" s="250">
        <v>920</v>
      </c>
      <c r="E223" s="250">
        <f t="shared" si="7"/>
        <v>920</v>
      </c>
      <c r="F223" s="251" t="s">
        <v>2229</v>
      </c>
      <c r="G223" s="80" t="s">
        <v>1627</v>
      </c>
      <c r="H223" s="252">
        <v>0</v>
      </c>
      <c r="I223" s="244">
        <v>2.0840000000000001</v>
      </c>
      <c r="J223" s="245">
        <v>12.93</v>
      </c>
      <c r="K223" s="245">
        <v>2.2799999999999998</v>
      </c>
      <c r="L223" s="245">
        <v>2.2799999999999998</v>
      </c>
      <c r="M223" s="246">
        <v>0</v>
      </c>
      <c r="N223" s="247">
        <v>853.1</v>
      </c>
      <c r="O223" s="247">
        <v>0.05</v>
      </c>
      <c r="P223" s="247">
        <v>0.05</v>
      </c>
    </row>
    <row r="224" spans="1:16" ht="12.75" x14ac:dyDescent="0.2">
      <c r="A224" s="250">
        <v>837</v>
      </c>
      <c r="B224" s="250">
        <f t="shared" si="6"/>
        <v>837</v>
      </c>
      <c r="C224" s="251" t="s">
        <v>2230</v>
      </c>
      <c r="D224" s="250">
        <v>922</v>
      </c>
      <c r="E224" s="250">
        <f t="shared" si="7"/>
        <v>922</v>
      </c>
      <c r="F224" s="251" t="s">
        <v>2231</v>
      </c>
      <c r="G224" s="80" t="s">
        <v>1628</v>
      </c>
      <c r="H224" s="252">
        <v>0</v>
      </c>
      <c r="I224" s="244">
        <v>2.0299999999999998</v>
      </c>
      <c r="J224" s="245">
        <v>4.79</v>
      </c>
      <c r="K224" s="245">
        <v>2.44</v>
      </c>
      <c r="L224" s="245">
        <v>2.44</v>
      </c>
      <c r="M224" s="246">
        <v>0</v>
      </c>
      <c r="N224" s="247">
        <v>513.08000000000004</v>
      </c>
      <c r="O224" s="247">
        <v>0.05</v>
      </c>
      <c r="P224" s="247">
        <v>0.05</v>
      </c>
    </row>
    <row r="225" spans="1:16" ht="12.75" x14ac:dyDescent="0.2">
      <c r="A225" s="250">
        <v>839</v>
      </c>
      <c r="B225" s="250">
        <f t="shared" si="6"/>
        <v>839</v>
      </c>
      <c r="C225" s="251" t="s">
        <v>2232</v>
      </c>
      <c r="D225" s="250">
        <v>924</v>
      </c>
      <c r="E225" s="250">
        <f t="shared" si="7"/>
        <v>924</v>
      </c>
      <c r="F225" s="251" t="s">
        <v>2233</v>
      </c>
      <c r="G225" s="80" t="s">
        <v>1629</v>
      </c>
      <c r="H225" s="252">
        <v>0</v>
      </c>
      <c r="I225" s="244">
        <v>2.02</v>
      </c>
      <c r="J225" s="245">
        <v>2.93</v>
      </c>
      <c r="K225" s="245">
        <v>2.37</v>
      </c>
      <c r="L225" s="245">
        <v>2.37</v>
      </c>
      <c r="M225" s="246">
        <v>0</v>
      </c>
      <c r="N225" s="247">
        <v>967.32</v>
      </c>
      <c r="O225" s="247">
        <v>0.05</v>
      </c>
      <c r="P225" s="247">
        <v>0.05</v>
      </c>
    </row>
    <row r="226" spans="1:16" ht="12.75" x14ac:dyDescent="0.2">
      <c r="A226" s="250">
        <v>841</v>
      </c>
      <c r="B226" s="250">
        <f t="shared" si="6"/>
        <v>841</v>
      </c>
      <c r="C226" s="251" t="s">
        <v>2234</v>
      </c>
      <c r="D226" s="250">
        <v>926</v>
      </c>
      <c r="E226" s="250">
        <f t="shared" si="7"/>
        <v>926</v>
      </c>
      <c r="F226" s="251" t="s">
        <v>2235</v>
      </c>
      <c r="G226" s="80" t="s">
        <v>1630</v>
      </c>
      <c r="H226" s="252">
        <v>0</v>
      </c>
      <c r="I226" s="244">
        <v>3.9420000000000002</v>
      </c>
      <c r="J226" s="245">
        <v>27.31</v>
      </c>
      <c r="K226" s="245">
        <v>1.24</v>
      </c>
      <c r="L226" s="245">
        <v>1.24</v>
      </c>
      <c r="M226" s="246">
        <v>0</v>
      </c>
      <c r="N226" s="247">
        <v>1170.45</v>
      </c>
      <c r="O226" s="247">
        <v>0.05</v>
      </c>
      <c r="P226" s="247">
        <v>0.05</v>
      </c>
    </row>
    <row r="227" spans="1:16" ht="12.75" x14ac:dyDescent="0.2">
      <c r="A227" s="250">
        <v>842</v>
      </c>
      <c r="B227" s="250">
        <f t="shared" si="6"/>
        <v>842</v>
      </c>
      <c r="C227" s="251" t="s">
        <v>2236</v>
      </c>
      <c r="D227" s="250">
        <v>927</v>
      </c>
      <c r="E227" s="250">
        <f t="shared" si="7"/>
        <v>927</v>
      </c>
      <c r="F227" s="251" t="s">
        <v>2237</v>
      </c>
      <c r="G227" s="80" t="s">
        <v>1631</v>
      </c>
      <c r="H227" s="252">
        <v>0</v>
      </c>
      <c r="I227" s="244">
        <v>2.0710000000000002</v>
      </c>
      <c r="J227" s="245">
        <v>0.74</v>
      </c>
      <c r="K227" s="245">
        <v>4</v>
      </c>
      <c r="L227" s="245">
        <v>4</v>
      </c>
      <c r="M227" s="246">
        <v>0</v>
      </c>
      <c r="N227" s="247">
        <v>522.38</v>
      </c>
      <c r="O227" s="247">
        <v>0.05</v>
      </c>
      <c r="P227" s="247">
        <v>0.05</v>
      </c>
    </row>
    <row r="228" spans="1:16" ht="12.75" x14ac:dyDescent="0.2">
      <c r="A228" s="250">
        <v>843</v>
      </c>
      <c r="B228" s="250">
        <f t="shared" si="6"/>
        <v>843</v>
      </c>
      <c r="C228" s="251" t="s">
        <v>2238</v>
      </c>
      <c r="D228" s="250">
        <v>928</v>
      </c>
      <c r="E228" s="250">
        <f t="shared" si="7"/>
        <v>928</v>
      </c>
      <c r="F228" s="251" t="s">
        <v>2239</v>
      </c>
      <c r="G228" s="80" t="s">
        <v>1632</v>
      </c>
      <c r="H228" s="252">
        <v>0</v>
      </c>
      <c r="I228" s="244">
        <v>0.65200000000000002</v>
      </c>
      <c r="J228" s="245">
        <v>1.79</v>
      </c>
      <c r="K228" s="245">
        <v>2.02</v>
      </c>
      <c r="L228" s="245">
        <v>2.02</v>
      </c>
      <c r="M228" s="246">
        <v>0</v>
      </c>
      <c r="N228" s="247">
        <v>508.81</v>
      </c>
      <c r="O228" s="247">
        <v>0.05</v>
      </c>
      <c r="P228" s="247">
        <v>0.05</v>
      </c>
    </row>
    <row r="229" spans="1:16" ht="12.75" x14ac:dyDescent="0.2">
      <c r="A229" s="250">
        <v>844</v>
      </c>
      <c r="B229" s="250">
        <f t="shared" si="6"/>
        <v>844</v>
      </c>
      <c r="C229" s="251" t="s">
        <v>2240</v>
      </c>
      <c r="D229" s="250">
        <v>929</v>
      </c>
      <c r="E229" s="250">
        <f t="shared" si="7"/>
        <v>929</v>
      </c>
      <c r="F229" s="251" t="s">
        <v>2241</v>
      </c>
      <c r="G229" s="80" t="s">
        <v>1633</v>
      </c>
      <c r="H229" s="252">
        <v>0</v>
      </c>
      <c r="I229" s="244">
        <v>2.2679999999999998</v>
      </c>
      <c r="J229" s="245">
        <v>15.18</v>
      </c>
      <c r="K229" s="245">
        <v>3.05</v>
      </c>
      <c r="L229" s="245">
        <v>3.05</v>
      </c>
      <c r="M229" s="246">
        <v>0</v>
      </c>
      <c r="N229" s="247">
        <v>1437.72</v>
      </c>
      <c r="O229" s="247">
        <v>0.05</v>
      </c>
      <c r="P229" s="247">
        <v>0.05</v>
      </c>
    </row>
    <row r="230" spans="1:16" ht="12.75" x14ac:dyDescent="0.2">
      <c r="A230" s="250">
        <v>845</v>
      </c>
      <c r="B230" s="250">
        <f t="shared" si="6"/>
        <v>845</v>
      </c>
      <c r="C230" s="251" t="s">
        <v>2242</v>
      </c>
      <c r="D230" s="250">
        <v>930</v>
      </c>
      <c r="E230" s="250">
        <f t="shared" si="7"/>
        <v>930</v>
      </c>
      <c r="F230" s="251" t="s">
        <v>2243</v>
      </c>
      <c r="G230" s="80" t="s">
        <v>1634</v>
      </c>
      <c r="H230" s="252">
        <v>0</v>
      </c>
      <c r="I230" s="244">
        <v>1.8360000000000001</v>
      </c>
      <c r="J230" s="245">
        <v>17.82</v>
      </c>
      <c r="K230" s="245">
        <v>2.85</v>
      </c>
      <c r="L230" s="245">
        <v>2.85</v>
      </c>
      <c r="M230" s="246">
        <v>0</v>
      </c>
      <c r="N230" s="247">
        <v>1485.13</v>
      </c>
      <c r="O230" s="247">
        <v>0.05</v>
      </c>
      <c r="P230" s="247">
        <v>0.05</v>
      </c>
    </row>
    <row r="231" spans="1:16" ht="12.75" x14ac:dyDescent="0.2">
      <c r="A231" s="250">
        <v>846</v>
      </c>
      <c r="B231" s="250">
        <f t="shared" si="6"/>
        <v>846</v>
      </c>
      <c r="C231" s="251" t="s">
        <v>2244</v>
      </c>
      <c r="D231" s="250">
        <v>931</v>
      </c>
      <c r="E231" s="250">
        <f t="shared" si="7"/>
        <v>931</v>
      </c>
      <c r="F231" s="251" t="s">
        <v>2245</v>
      </c>
      <c r="G231" s="80" t="s">
        <v>1635</v>
      </c>
      <c r="H231" s="252">
        <v>0</v>
      </c>
      <c r="I231" s="244">
        <v>3.8719999999999999</v>
      </c>
      <c r="J231" s="245">
        <v>7.7</v>
      </c>
      <c r="K231" s="245">
        <v>1.37</v>
      </c>
      <c r="L231" s="245">
        <v>1.37</v>
      </c>
      <c r="M231" s="246">
        <v>0</v>
      </c>
      <c r="N231" s="247">
        <v>739.59</v>
      </c>
      <c r="O231" s="247">
        <v>0.05</v>
      </c>
      <c r="P231" s="247">
        <v>0.05</v>
      </c>
    </row>
    <row r="232" spans="1:16" ht="12.75" x14ac:dyDescent="0.2">
      <c r="A232" s="250">
        <v>847</v>
      </c>
      <c r="B232" s="250">
        <f t="shared" si="6"/>
        <v>847</v>
      </c>
      <c r="C232" s="251" t="s">
        <v>2246</v>
      </c>
      <c r="D232" s="250">
        <v>932</v>
      </c>
      <c r="E232" s="250">
        <f t="shared" si="7"/>
        <v>932</v>
      </c>
      <c r="F232" s="251" t="s">
        <v>2247</v>
      </c>
      <c r="G232" s="80" t="s">
        <v>1636</v>
      </c>
      <c r="H232" s="252">
        <v>0</v>
      </c>
      <c r="I232" s="244">
        <v>14.09</v>
      </c>
      <c r="J232" s="245">
        <v>8.4</v>
      </c>
      <c r="K232" s="245">
        <v>1.59</v>
      </c>
      <c r="L232" s="245">
        <v>1.59</v>
      </c>
      <c r="M232" s="246">
        <v>0</v>
      </c>
      <c r="N232" s="247">
        <v>670.51</v>
      </c>
      <c r="O232" s="247">
        <v>0.05</v>
      </c>
      <c r="P232" s="247">
        <v>0.05</v>
      </c>
    </row>
    <row r="233" spans="1:16" ht="12.75" x14ac:dyDescent="0.2">
      <c r="A233" s="250">
        <v>848</v>
      </c>
      <c r="B233" s="250">
        <f t="shared" si="6"/>
        <v>848</v>
      </c>
      <c r="C233" s="251" t="s">
        <v>2248</v>
      </c>
      <c r="D233" s="250">
        <v>933</v>
      </c>
      <c r="E233" s="250">
        <f t="shared" si="7"/>
        <v>933</v>
      </c>
      <c r="F233" s="251" t="s">
        <v>2249</v>
      </c>
      <c r="G233" s="80" t="s">
        <v>1637</v>
      </c>
      <c r="H233" s="252">
        <v>0</v>
      </c>
      <c r="I233" s="244">
        <v>0.629</v>
      </c>
      <c r="J233" s="245">
        <v>3.55</v>
      </c>
      <c r="K233" s="245">
        <v>1.73</v>
      </c>
      <c r="L233" s="245">
        <v>1.73</v>
      </c>
      <c r="M233" s="246">
        <v>0</v>
      </c>
      <c r="N233" s="247">
        <v>709.91</v>
      </c>
      <c r="O233" s="247">
        <v>0.05</v>
      </c>
      <c r="P233" s="247">
        <v>0.05</v>
      </c>
    </row>
    <row r="234" spans="1:16" ht="12.75" x14ac:dyDescent="0.2">
      <c r="A234" s="250">
        <v>849</v>
      </c>
      <c r="B234" s="250">
        <f t="shared" si="6"/>
        <v>849</v>
      </c>
      <c r="C234" s="251" t="s">
        <v>2250</v>
      </c>
      <c r="D234" s="250">
        <v>934</v>
      </c>
      <c r="E234" s="250">
        <f t="shared" si="7"/>
        <v>934</v>
      </c>
      <c r="F234" s="251" t="s">
        <v>2251</v>
      </c>
      <c r="G234" s="80" t="s">
        <v>1638</v>
      </c>
      <c r="H234" s="252">
        <v>0</v>
      </c>
      <c r="I234" s="244">
        <v>0.47199999999999998</v>
      </c>
      <c r="J234" s="245">
        <v>3.76</v>
      </c>
      <c r="K234" s="245">
        <v>1.66</v>
      </c>
      <c r="L234" s="245">
        <v>1.66</v>
      </c>
      <c r="M234" s="246">
        <v>0</v>
      </c>
      <c r="N234" s="247">
        <v>740.69</v>
      </c>
      <c r="O234" s="247">
        <v>0.05</v>
      </c>
      <c r="P234" s="247">
        <v>0.05</v>
      </c>
    </row>
    <row r="235" spans="1:16" ht="12.75" x14ac:dyDescent="0.2">
      <c r="A235" s="250">
        <v>850</v>
      </c>
      <c r="B235" s="250">
        <f t="shared" si="6"/>
        <v>850</v>
      </c>
      <c r="C235" s="251" t="s">
        <v>2252</v>
      </c>
      <c r="D235" s="250">
        <v>935</v>
      </c>
      <c r="E235" s="250">
        <f t="shared" si="7"/>
        <v>935</v>
      </c>
      <c r="F235" s="251" t="s">
        <v>2253</v>
      </c>
      <c r="G235" s="80" t="s">
        <v>1639</v>
      </c>
      <c r="H235" s="252">
        <v>0</v>
      </c>
      <c r="I235" s="244">
        <v>0.48899999999999999</v>
      </c>
      <c r="J235" s="245">
        <v>24.2</v>
      </c>
      <c r="K235" s="245">
        <v>1.3</v>
      </c>
      <c r="L235" s="245">
        <v>1.3</v>
      </c>
      <c r="M235" s="246">
        <v>0</v>
      </c>
      <c r="N235" s="247">
        <v>725.88</v>
      </c>
      <c r="O235" s="247">
        <v>0.05</v>
      </c>
      <c r="P235" s="247">
        <v>0.05</v>
      </c>
    </row>
    <row r="236" spans="1:16" ht="12.75" x14ac:dyDescent="0.2">
      <c r="A236" s="250">
        <v>851</v>
      </c>
      <c r="B236" s="250">
        <f t="shared" si="6"/>
        <v>851</v>
      </c>
      <c r="C236" s="251" t="s">
        <v>2254</v>
      </c>
      <c r="D236" s="250">
        <v>936</v>
      </c>
      <c r="E236" s="250">
        <f t="shared" si="7"/>
        <v>936</v>
      </c>
      <c r="F236" s="251" t="s">
        <v>2255</v>
      </c>
      <c r="G236" s="80" t="s">
        <v>1640</v>
      </c>
      <c r="H236" s="252">
        <v>0</v>
      </c>
      <c r="I236" s="244">
        <v>0.49299999999999999</v>
      </c>
      <c r="J236" s="245">
        <v>18.829999999999998</v>
      </c>
      <c r="K236" s="245">
        <v>1.49</v>
      </c>
      <c r="L236" s="245">
        <v>1.49</v>
      </c>
      <c r="M236" s="246">
        <v>0</v>
      </c>
      <c r="N236" s="247">
        <v>1317.8</v>
      </c>
      <c r="O236" s="247">
        <v>0.05</v>
      </c>
      <c r="P236" s="247">
        <v>0.05</v>
      </c>
    </row>
    <row r="237" spans="1:16" ht="12.75" x14ac:dyDescent="0.2">
      <c r="A237" s="250">
        <v>852</v>
      </c>
      <c r="B237" s="250">
        <f t="shared" si="6"/>
        <v>852</v>
      </c>
      <c r="C237" s="251" t="s">
        <v>2256</v>
      </c>
      <c r="D237" s="250">
        <v>937</v>
      </c>
      <c r="E237" s="250">
        <f t="shared" si="7"/>
        <v>937</v>
      </c>
      <c r="F237" s="251" t="s">
        <v>2257</v>
      </c>
      <c r="G237" s="80" t="s">
        <v>1641</v>
      </c>
      <c r="H237" s="252">
        <v>0</v>
      </c>
      <c r="I237" s="244">
        <v>2.7050000000000001</v>
      </c>
      <c r="J237" s="245">
        <v>10.119999999999999</v>
      </c>
      <c r="K237" s="245">
        <v>0.86</v>
      </c>
      <c r="L237" s="245">
        <v>0.86</v>
      </c>
      <c r="M237" s="246">
        <v>0</v>
      </c>
      <c r="N237" s="247">
        <v>1011.53</v>
      </c>
      <c r="O237" s="247">
        <v>0.05</v>
      </c>
      <c r="P237" s="247">
        <v>0.05</v>
      </c>
    </row>
    <row r="238" spans="1:16" ht="12.75" x14ac:dyDescent="0.2">
      <c r="A238" s="250">
        <v>853</v>
      </c>
      <c r="B238" s="250">
        <f t="shared" si="6"/>
        <v>853</v>
      </c>
      <c r="C238" s="251" t="s">
        <v>2258</v>
      </c>
      <c r="D238" s="250">
        <v>938</v>
      </c>
      <c r="E238" s="250">
        <f t="shared" si="7"/>
        <v>938</v>
      </c>
      <c r="F238" s="251" t="s">
        <v>2259</v>
      </c>
      <c r="G238" s="80" t="s">
        <v>1642</v>
      </c>
      <c r="H238" s="252">
        <v>0</v>
      </c>
      <c r="I238" s="244">
        <v>0.875</v>
      </c>
      <c r="J238" s="245">
        <v>12.85</v>
      </c>
      <c r="K238" s="245">
        <v>1.19</v>
      </c>
      <c r="L238" s="245">
        <v>1.19</v>
      </c>
      <c r="M238" s="246">
        <v>0</v>
      </c>
      <c r="N238" s="247">
        <v>1127.29</v>
      </c>
      <c r="O238" s="247">
        <v>0.05</v>
      </c>
      <c r="P238" s="247">
        <v>0.05</v>
      </c>
    </row>
    <row r="239" spans="1:16" ht="12.75" x14ac:dyDescent="0.2">
      <c r="A239" s="250">
        <v>854</v>
      </c>
      <c r="B239" s="250">
        <f t="shared" si="6"/>
        <v>854</v>
      </c>
      <c r="C239" s="251" t="s">
        <v>2260</v>
      </c>
      <c r="D239" s="250">
        <v>939</v>
      </c>
      <c r="E239" s="250">
        <f t="shared" si="7"/>
        <v>939</v>
      </c>
      <c r="F239" s="251" t="s">
        <v>2261</v>
      </c>
      <c r="G239" s="80" t="s">
        <v>1643</v>
      </c>
      <c r="H239" s="252">
        <v>0</v>
      </c>
      <c r="I239" s="244">
        <v>1.3620000000000001</v>
      </c>
      <c r="J239" s="245">
        <v>11.22</v>
      </c>
      <c r="K239" s="245">
        <v>0.8</v>
      </c>
      <c r="L239" s="245">
        <v>0.8</v>
      </c>
      <c r="M239" s="246">
        <v>0</v>
      </c>
      <c r="N239" s="247">
        <v>479.9</v>
      </c>
      <c r="O239" s="247">
        <v>0.05</v>
      </c>
      <c r="P239" s="247">
        <v>0.05</v>
      </c>
    </row>
    <row r="240" spans="1:16" ht="12.75" x14ac:dyDescent="0.2">
      <c r="A240" s="250">
        <v>855</v>
      </c>
      <c r="B240" s="250">
        <f t="shared" si="6"/>
        <v>855</v>
      </c>
      <c r="C240" s="251" t="s">
        <v>2262</v>
      </c>
      <c r="D240" s="250">
        <v>940</v>
      </c>
      <c r="E240" s="250">
        <f t="shared" si="7"/>
        <v>940</v>
      </c>
      <c r="F240" s="251" t="s">
        <v>2263</v>
      </c>
      <c r="G240" s="80" t="s">
        <v>1644</v>
      </c>
      <c r="H240" s="252">
        <v>1</v>
      </c>
      <c r="I240" s="244">
        <v>0.89100000000000001</v>
      </c>
      <c r="J240" s="245">
        <v>1157.05</v>
      </c>
      <c r="K240" s="245">
        <v>1.1499999999999999</v>
      </c>
      <c r="L240" s="245">
        <v>1.1499999999999999</v>
      </c>
      <c r="M240" s="246">
        <v>0</v>
      </c>
      <c r="N240" s="247">
        <v>804.78</v>
      </c>
      <c r="O240" s="247">
        <v>0.05</v>
      </c>
      <c r="P240" s="247">
        <v>0.05</v>
      </c>
    </row>
    <row r="241" spans="1:16" ht="12.75" x14ac:dyDescent="0.2">
      <c r="A241" s="250">
        <v>857</v>
      </c>
      <c r="B241" s="250">
        <f t="shared" si="6"/>
        <v>857</v>
      </c>
      <c r="C241" s="251" t="s">
        <v>2264</v>
      </c>
      <c r="D241" s="250">
        <v>942</v>
      </c>
      <c r="E241" s="250">
        <f t="shared" si="7"/>
        <v>942</v>
      </c>
      <c r="F241" s="251" t="s">
        <v>2265</v>
      </c>
      <c r="G241" s="80" t="s">
        <v>1645</v>
      </c>
      <c r="H241" s="252">
        <v>0</v>
      </c>
      <c r="I241" s="244">
        <v>0.46800000000000003</v>
      </c>
      <c r="J241" s="245">
        <v>6.66</v>
      </c>
      <c r="K241" s="245">
        <v>1.1200000000000001</v>
      </c>
      <c r="L241" s="245">
        <v>1.1200000000000001</v>
      </c>
      <c r="M241" s="246">
        <v>0</v>
      </c>
      <c r="N241" s="247">
        <v>548.83000000000004</v>
      </c>
      <c r="O241" s="247">
        <v>0.05</v>
      </c>
      <c r="P241" s="247">
        <v>0.05</v>
      </c>
    </row>
    <row r="242" spans="1:16" ht="12.75" x14ac:dyDescent="0.2">
      <c r="A242" s="250">
        <v>858</v>
      </c>
      <c r="B242" s="250">
        <f t="shared" si="6"/>
        <v>858</v>
      </c>
      <c r="C242" s="251" t="s">
        <v>2266</v>
      </c>
      <c r="D242" s="250">
        <v>943</v>
      </c>
      <c r="E242" s="250">
        <f t="shared" si="7"/>
        <v>943</v>
      </c>
      <c r="F242" s="251" t="s">
        <v>2267</v>
      </c>
      <c r="G242" s="80" t="s">
        <v>1646</v>
      </c>
      <c r="H242" s="252">
        <v>1</v>
      </c>
      <c r="I242" s="244">
        <v>1.675</v>
      </c>
      <c r="J242" s="245">
        <v>1143.03</v>
      </c>
      <c r="K242" s="245">
        <v>1.79</v>
      </c>
      <c r="L242" s="245">
        <v>1.79</v>
      </c>
      <c r="M242" s="246">
        <v>0</v>
      </c>
      <c r="N242" s="247">
        <v>755.11</v>
      </c>
      <c r="O242" s="247">
        <v>0.05</v>
      </c>
      <c r="P242" s="247">
        <v>0.05</v>
      </c>
    </row>
    <row r="243" spans="1:16" ht="12.75" x14ac:dyDescent="0.2">
      <c r="A243" s="250">
        <v>859</v>
      </c>
      <c r="B243" s="250">
        <f t="shared" si="6"/>
        <v>859</v>
      </c>
      <c r="C243" s="251" t="s">
        <v>2268</v>
      </c>
      <c r="D243" s="250">
        <v>944</v>
      </c>
      <c r="E243" s="250">
        <f t="shared" si="7"/>
        <v>944</v>
      </c>
      <c r="F243" s="251" t="s">
        <v>2269</v>
      </c>
      <c r="G243" s="80" t="s">
        <v>1647</v>
      </c>
      <c r="H243" s="252">
        <v>0</v>
      </c>
      <c r="I243" s="244">
        <v>0</v>
      </c>
      <c r="J243" s="245">
        <v>8.42</v>
      </c>
      <c r="K243" s="245">
        <v>1.76</v>
      </c>
      <c r="L243" s="245">
        <v>1.76</v>
      </c>
      <c r="M243" s="246">
        <v>0</v>
      </c>
      <c r="N243" s="247">
        <v>686.73</v>
      </c>
      <c r="O243" s="247">
        <v>0.05</v>
      </c>
      <c r="P243" s="247">
        <v>0.05</v>
      </c>
    </row>
    <row r="244" spans="1:16" ht="12.75" x14ac:dyDescent="0.2">
      <c r="A244" s="250">
        <v>860</v>
      </c>
      <c r="B244" s="250">
        <f t="shared" si="6"/>
        <v>860</v>
      </c>
      <c r="C244" s="251" t="s">
        <v>2270</v>
      </c>
      <c r="D244" s="250">
        <v>945</v>
      </c>
      <c r="E244" s="250">
        <f t="shared" si="7"/>
        <v>945</v>
      </c>
      <c r="F244" s="251" t="s">
        <v>2271</v>
      </c>
      <c r="G244" s="80" t="s">
        <v>1648</v>
      </c>
      <c r="H244" s="252">
        <v>0</v>
      </c>
      <c r="I244" s="244">
        <v>1.85</v>
      </c>
      <c r="J244" s="245">
        <v>5.94</v>
      </c>
      <c r="K244" s="245">
        <v>5.05</v>
      </c>
      <c r="L244" s="245">
        <v>5.05</v>
      </c>
      <c r="M244" s="246">
        <v>0</v>
      </c>
      <c r="N244" s="247">
        <v>1485.91</v>
      </c>
      <c r="O244" s="247">
        <v>0.05</v>
      </c>
      <c r="P244" s="247">
        <v>0.05</v>
      </c>
    </row>
    <row r="245" spans="1:16" ht="12.75" x14ac:dyDescent="0.2">
      <c r="A245" s="250">
        <v>861</v>
      </c>
      <c r="B245" s="250">
        <f t="shared" si="6"/>
        <v>861</v>
      </c>
      <c r="C245" s="251" t="s">
        <v>2272</v>
      </c>
      <c r="D245" s="250">
        <v>946</v>
      </c>
      <c r="E245" s="250">
        <f t="shared" si="7"/>
        <v>946</v>
      </c>
      <c r="F245" s="251" t="s">
        <v>2273</v>
      </c>
      <c r="G245" s="80" t="s">
        <v>1649</v>
      </c>
      <c r="H245" s="252">
        <v>0</v>
      </c>
      <c r="I245" s="244">
        <v>0.875</v>
      </c>
      <c r="J245" s="245">
        <v>20.41</v>
      </c>
      <c r="K245" s="245">
        <v>3.01</v>
      </c>
      <c r="L245" s="245">
        <v>3.01</v>
      </c>
      <c r="M245" s="246">
        <v>0</v>
      </c>
      <c r="N245" s="247">
        <v>4177.93</v>
      </c>
      <c r="O245" s="247">
        <v>0.05</v>
      </c>
      <c r="P245" s="247">
        <v>0.05</v>
      </c>
    </row>
    <row r="246" spans="1:16" ht="12.75" x14ac:dyDescent="0.2">
      <c r="A246" s="250">
        <v>862</v>
      </c>
      <c r="B246" s="250">
        <f t="shared" si="6"/>
        <v>862</v>
      </c>
      <c r="C246" s="251" t="s">
        <v>2274</v>
      </c>
      <c r="D246" s="250">
        <v>947</v>
      </c>
      <c r="E246" s="250">
        <f t="shared" si="7"/>
        <v>947</v>
      </c>
      <c r="F246" s="251" t="s">
        <v>2275</v>
      </c>
      <c r="G246" s="80" t="s">
        <v>1650</v>
      </c>
      <c r="H246" s="252">
        <v>0</v>
      </c>
      <c r="I246" s="244">
        <v>0.8</v>
      </c>
      <c r="J246" s="245">
        <v>3.46</v>
      </c>
      <c r="K246" s="245">
        <v>2.64</v>
      </c>
      <c r="L246" s="245">
        <v>2.64</v>
      </c>
      <c r="M246" s="246">
        <v>0</v>
      </c>
      <c r="N246" s="247">
        <v>691.1</v>
      </c>
      <c r="O246" s="247">
        <v>0.05</v>
      </c>
      <c r="P246" s="247">
        <v>0.05</v>
      </c>
    </row>
    <row r="247" spans="1:16" ht="12.75" x14ac:dyDescent="0.2">
      <c r="A247" s="250">
        <v>863</v>
      </c>
      <c r="B247" s="250">
        <f t="shared" si="6"/>
        <v>863</v>
      </c>
      <c r="C247" s="251" t="s">
        <v>2276</v>
      </c>
      <c r="D247" s="250">
        <v>948</v>
      </c>
      <c r="E247" s="250">
        <f t="shared" si="7"/>
        <v>948</v>
      </c>
      <c r="F247" s="251" t="s">
        <v>2277</v>
      </c>
      <c r="G247" s="80" t="s">
        <v>1651</v>
      </c>
      <c r="H247" s="252">
        <v>0</v>
      </c>
      <c r="I247" s="244">
        <v>0.65700000000000003</v>
      </c>
      <c r="J247" s="245">
        <v>5.0199999999999996</v>
      </c>
      <c r="K247" s="245">
        <v>3.33</v>
      </c>
      <c r="L247" s="245">
        <v>3.33</v>
      </c>
      <c r="M247" s="246">
        <v>0</v>
      </c>
      <c r="N247" s="247">
        <v>702.53</v>
      </c>
      <c r="O247" s="247">
        <v>0.05</v>
      </c>
      <c r="P247" s="247">
        <v>0.05</v>
      </c>
    </row>
    <row r="248" spans="1:16" ht="12.75" x14ac:dyDescent="0.2">
      <c r="A248" s="250">
        <v>864</v>
      </c>
      <c r="B248" s="250">
        <f t="shared" si="6"/>
        <v>864</v>
      </c>
      <c r="C248" s="251" t="s">
        <v>2278</v>
      </c>
      <c r="D248" s="250">
        <v>949</v>
      </c>
      <c r="E248" s="250">
        <f t="shared" si="7"/>
        <v>949</v>
      </c>
      <c r="F248" s="251" t="s">
        <v>2279</v>
      </c>
      <c r="G248" s="80" t="s">
        <v>1652</v>
      </c>
      <c r="H248" s="252">
        <v>0</v>
      </c>
      <c r="I248" s="244">
        <v>1.0549999999999999</v>
      </c>
      <c r="J248" s="245">
        <v>5.29</v>
      </c>
      <c r="K248" s="245">
        <v>1.67</v>
      </c>
      <c r="L248" s="245">
        <v>1.67</v>
      </c>
      <c r="M248" s="246">
        <v>0</v>
      </c>
      <c r="N248" s="247">
        <v>1047</v>
      </c>
      <c r="O248" s="247">
        <v>0.05</v>
      </c>
      <c r="P248" s="247">
        <v>0.05</v>
      </c>
    </row>
    <row r="249" spans="1:16" ht="12.75" x14ac:dyDescent="0.2">
      <c r="A249" s="250">
        <v>865</v>
      </c>
      <c r="B249" s="250">
        <f t="shared" si="6"/>
        <v>865</v>
      </c>
      <c r="C249" s="251" t="s">
        <v>2280</v>
      </c>
      <c r="D249" s="250">
        <v>950</v>
      </c>
      <c r="E249" s="250">
        <f t="shared" si="7"/>
        <v>950</v>
      </c>
      <c r="F249" s="251" t="s">
        <v>2281</v>
      </c>
      <c r="G249" s="80" t="s">
        <v>1653</v>
      </c>
      <c r="H249" s="252">
        <v>0</v>
      </c>
      <c r="I249" s="244">
        <v>0.65900000000000003</v>
      </c>
      <c r="J249" s="245">
        <v>10.81</v>
      </c>
      <c r="K249" s="245">
        <v>4.07</v>
      </c>
      <c r="L249" s="245">
        <v>4.07</v>
      </c>
      <c r="M249" s="246">
        <v>0</v>
      </c>
      <c r="N249" s="247">
        <v>734.84</v>
      </c>
      <c r="O249" s="247">
        <v>0.05</v>
      </c>
      <c r="P249" s="247">
        <v>0.05</v>
      </c>
    </row>
    <row r="250" spans="1:16" ht="12.75" x14ac:dyDescent="0.2">
      <c r="A250" s="250">
        <v>866</v>
      </c>
      <c r="B250" s="250">
        <f t="shared" si="6"/>
        <v>866</v>
      </c>
      <c r="C250" s="251" t="s">
        <v>2282</v>
      </c>
      <c r="D250" s="250">
        <v>951</v>
      </c>
      <c r="E250" s="250">
        <f t="shared" si="7"/>
        <v>951</v>
      </c>
      <c r="F250" s="251" t="s">
        <v>2283</v>
      </c>
      <c r="G250" s="80" t="s">
        <v>1654</v>
      </c>
      <c r="H250" s="252">
        <v>0</v>
      </c>
      <c r="I250" s="244">
        <v>0</v>
      </c>
      <c r="J250" s="245">
        <v>8.9600000000000009</v>
      </c>
      <c r="K250" s="245">
        <v>2.1800000000000002</v>
      </c>
      <c r="L250" s="245">
        <v>2.1800000000000002</v>
      </c>
      <c r="M250" s="246">
        <v>0</v>
      </c>
      <c r="N250" s="247">
        <v>895.9</v>
      </c>
      <c r="O250" s="247">
        <v>0.05</v>
      </c>
      <c r="P250" s="247">
        <v>0.05</v>
      </c>
    </row>
    <row r="251" spans="1:16" ht="12.75" x14ac:dyDescent="0.2">
      <c r="A251" s="250">
        <v>867</v>
      </c>
      <c r="B251" s="250">
        <f t="shared" si="6"/>
        <v>867</v>
      </c>
      <c r="C251" s="251" t="s">
        <v>2284</v>
      </c>
      <c r="D251" s="250">
        <v>952</v>
      </c>
      <c r="E251" s="250">
        <f t="shared" si="7"/>
        <v>952</v>
      </c>
      <c r="F251" s="251" t="s">
        <v>2285</v>
      </c>
      <c r="G251" s="80" t="s">
        <v>1655</v>
      </c>
      <c r="H251" s="252">
        <v>0</v>
      </c>
      <c r="I251" s="244">
        <v>0.875</v>
      </c>
      <c r="J251" s="245">
        <v>15.07</v>
      </c>
      <c r="K251" s="245">
        <v>1.91</v>
      </c>
      <c r="L251" s="245">
        <v>1.91</v>
      </c>
      <c r="M251" s="246">
        <v>0</v>
      </c>
      <c r="N251" s="247">
        <v>2390.64</v>
      </c>
      <c r="O251" s="247">
        <v>0.05</v>
      </c>
      <c r="P251" s="247">
        <v>0.05</v>
      </c>
    </row>
    <row r="252" spans="1:16" ht="12.75" x14ac:dyDescent="0.2">
      <c r="A252" s="250">
        <v>868</v>
      </c>
      <c r="B252" s="250">
        <f t="shared" si="6"/>
        <v>868</v>
      </c>
      <c r="C252" s="251" t="s">
        <v>2286</v>
      </c>
      <c r="D252" s="250">
        <v>953</v>
      </c>
      <c r="E252" s="250">
        <f t="shared" si="7"/>
        <v>953</v>
      </c>
      <c r="F252" s="251" t="s">
        <v>2287</v>
      </c>
      <c r="G252" s="80" t="s">
        <v>1656</v>
      </c>
      <c r="H252" s="252">
        <v>0</v>
      </c>
      <c r="I252" s="244">
        <v>0.67100000000000004</v>
      </c>
      <c r="J252" s="245">
        <v>23.89</v>
      </c>
      <c r="K252" s="245">
        <v>3.08</v>
      </c>
      <c r="L252" s="245">
        <v>3.08</v>
      </c>
      <c r="M252" s="246">
        <v>0</v>
      </c>
      <c r="N252" s="247">
        <v>1901.58</v>
      </c>
      <c r="O252" s="247">
        <v>0.05</v>
      </c>
      <c r="P252" s="247">
        <v>0.05</v>
      </c>
    </row>
    <row r="253" spans="1:16" ht="12.75" x14ac:dyDescent="0.2">
      <c r="A253" s="250">
        <v>869</v>
      </c>
      <c r="B253" s="250">
        <f t="shared" si="6"/>
        <v>869</v>
      </c>
      <c r="C253" s="251" t="s">
        <v>2288</v>
      </c>
      <c r="D253" s="250">
        <v>954</v>
      </c>
      <c r="E253" s="250">
        <f t="shared" si="7"/>
        <v>954</v>
      </c>
      <c r="F253" s="251" t="s">
        <v>2289</v>
      </c>
      <c r="G253" s="80" t="s">
        <v>1657</v>
      </c>
      <c r="H253" s="252">
        <v>0</v>
      </c>
      <c r="I253" s="244">
        <v>0.65700000000000003</v>
      </c>
      <c r="J253" s="245">
        <v>8.4</v>
      </c>
      <c r="K253" s="245">
        <v>1.34</v>
      </c>
      <c r="L253" s="245">
        <v>1.34</v>
      </c>
      <c r="M253" s="246">
        <v>0</v>
      </c>
      <c r="N253" s="247">
        <v>980.22</v>
      </c>
      <c r="O253" s="247">
        <v>0.05</v>
      </c>
      <c r="P253" s="247">
        <v>0.05</v>
      </c>
    </row>
    <row r="254" spans="1:16" ht="12.75" x14ac:dyDescent="0.2">
      <c r="A254" s="250">
        <v>870</v>
      </c>
      <c r="B254" s="250">
        <f t="shared" si="6"/>
        <v>870</v>
      </c>
      <c r="C254" s="251" t="s">
        <v>2290</v>
      </c>
      <c r="D254" s="250">
        <v>955</v>
      </c>
      <c r="E254" s="250">
        <f t="shared" si="7"/>
        <v>955</v>
      </c>
      <c r="F254" s="251" t="s">
        <v>2291</v>
      </c>
      <c r="G254" s="80" t="s">
        <v>1658</v>
      </c>
      <c r="H254" s="252">
        <v>0</v>
      </c>
      <c r="I254" s="244">
        <v>2.04</v>
      </c>
      <c r="J254" s="245">
        <v>16.63</v>
      </c>
      <c r="K254" s="245">
        <v>1.17</v>
      </c>
      <c r="L254" s="245">
        <v>1.17</v>
      </c>
      <c r="M254" s="246">
        <v>0</v>
      </c>
      <c r="N254" s="247">
        <v>1681.01</v>
      </c>
      <c r="O254" s="247">
        <v>0.05</v>
      </c>
      <c r="P254" s="247">
        <v>0.05</v>
      </c>
    </row>
    <row r="255" spans="1:16" ht="12.75" x14ac:dyDescent="0.2">
      <c r="A255" s="250">
        <v>871</v>
      </c>
      <c r="B255" s="250">
        <f t="shared" si="6"/>
        <v>871</v>
      </c>
      <c r="C255" s="251" t="s">
        <v>2292</v>
      </c>
      <c r="D255" s="250">
        <v>956</v>
      </c>
      <c r="E255" s="250">
        <f t="shared" si="7"/>
        <v>956</v>
      </c>
      <c r="F255" s="251" t="s">
        <v>2293</v>
      </c>
      <c r="G255" s="80" t="s">
        <v>1659</v>
      </c>
      <c r="H255" s="252">
        <v>1</v>
      </c>
      <c r="I255" s="244">
        <v>0.49</v>
      </c>
      <c r="J255" s="245">
        <v>1338.94</v>
      </c>
      <c r="K255" s="245">
        <v>0.65</v>
      </c>
      <c r="L255" s="245">
        <v>0.65</v>
      </c>
      <c r="M255" s="246">
        <v>-0.61099999999999999</v>
      </c>
      <c r="N255" s="247">
        <v>641.74</v>
      </c>
      <c r="O255" s="247">
        <v>0.05</v>
      </c>
      <c r="P255" s="247">
        <v>0.05</v>
      </c>
    </row>
    <row r="256" spans="1:16" ht="12.75" x14ac:dyDescent="0.2">
      <c r="A256" s="250">
        <v>872</v>
      </c>
      <c r="B256" s="250">
        <f t="shared" si="6"/>
        <v>872</v>
      </c>
      <c r="C256" s="251" t="s">
        <v>2294</v>
      </c>
      <c r="D256" s="250">
        <v>957</v>
      </c>
      <c r="E256" s="250">
        <f t="shared" si="7"/>
        <v>957</v>
      </c>
      <c r="F256" s="251" t="s">
        <v>2295</v>
      </c>
      <c r="G256" s="80" t="s">
        <v>1660</v>
      </c>
      <c r="H256" s="252">
        <v>0</v>
      </c>
      <c r="I256" s="244">
        <v>0</v>
      </c>
      <c r="J256" s="245">
        <v>8.2200000000000006</v>
      </c>
      <c r="K256" s="245">
        <v>3.68</v>
      </c>
      <c r="L256" s="245">
        <v>3.68</v>
      </c>
      <c r="M256" s="246">
        <v>0</v>
      </c>
      <c r="N256" s="247">
        <v>559.09</v>
      </c>
      <c r="O256" s="247">
        <v>0.05</v>
      </c>
      <c r="P256" s="247">
        <v>0.05</v>
      </c>
    </row>
    <row r="257" spans="1:16" ht="12.75" x14ac:dyDescent="0.2">
      <c r="A257" s="250">
        <v>873</v>
      </c>
      <c r="B257" s="250">
        <f t="shared" si="6"/>
        <v>873</v>
      </c>
      <c r="C257" s="251" t="s">
        <v>2296</v>
      </c>
      <c r="D257" s="250">
        <v>958</v>
      </c>
      <c r="E257" s="250">
        <f t="shared" si="7"/>
        <v>958</v>
      </c>
      <c r="F257" s="251" t="s">
        <v>2297</v>
      </c>
      <c r="G257" s="80" t="s">
        <v>1661</v>
      </c>
      <c r="H257" s="252">
        <v>0</v>
      </c>
      <c r="I257" s="244">
        <v>1.7430000000000001</v>
      </c>
      <c r="J257" s="245">
        <v>42.46</v>
      </c>
      <c r="K257" s="245">
        <v>1.64</v>
      </c>
      <c r="L257" s="245">
        <v>1.64</v>
      </c>
      <c r="M257" s="246">
        <v>0</v>
      </c>
      <c r="N257" s="247">
        <v>1533.21</v>
      </c>
      <c r="O257" s="247">
        <v>0.05</v>
      </c>
      <c r="P257" s="247">
        <v>0.05</v>
      </c>
    </row>
    <row r="258" spans="1:16" ht="12.75" x14ac:dyDescent="0.2">
      <c r="A258" s="250">
        <v>876</v>
      </c>
      <c r="B258" s="250">
        <f t="shared" si="6"/>
        <v>876</v>
      </c>
      <c r="C258" s="251" t="s">
        <v>2298</v>
      </c>
      <c r="D258" s="250">
        <v>481</v>
      </c>
      <c r="E258" s="250">
        <f t="shared" si="7"/>
        <v>481</v>
      </c>
      <c r="F258" s="251" t="s">
        <v>2299</v>
      </c>
      <c r="G258" s="80" t="s">
        <v>1662</v>
      </c>
      <c r="H258" s="252">
        <v>1</v>
      </c>
      <c r="I258" s="244">
        <v>0</v>
      </c>
      <c r="J258" s="245">
        <v>1493.36</v>
      </c>
      <c r="K258" s="245">
        <v>0.69</v>
      </c>
      <c r="L258" s="245">
        <v>0.69</v>
      </c>
      <c r="M258" s="246">
        <v>0</v>
      </c>
      <c r="N258" s="247">
        <v>800.79</v>
      </c>
      <c r="O258" s="247">
        <v>0.05</v>
      </c>
      <c r="P258" s="247">
        <v>0.05</v>
      </c>
    </row>
    <row r="259" spans="1:16" ht="12.75" x14ac:dyDescent="0.2">
      <c r="A259" s="250">
        <v>877</v>
      </c>
      <c r="B259" s="250">
        <f t="shared" si="6"/>
        <v>877</v>
      </c>
      <c r="C259" s="251" t="s">
        <v>2300</v>
      </c>
      <c r="D259" s="250">
        <v>482</v>
      </c>
      <c r="E259" s="250">
        <f t="shared" si="7"/>
        <v>482</v>
      </c>
      <c r="F259" s="251" t="s">
        <v>2301</v>
      </c>
      <c r="G259" s="80" t="s">
        <v>1663</v>
      </c>
      <c r="H259" s="252">
        <v>0</v>
      </c>
      <c r="I259" s="244">
        <v>1.952</v>
      </c>
      <c r="J259" s="245">
        <v>29.42</v>
      </c>
      <c r="K259" s="245">
        <v>0.64</v>
      </c>
      <c r="L259" s="245">
        <v>0.64</v>
      </c>
      <c r="M259" s="246">
        <v>-2.0169999999999999</v>
      </c>
      <c r="N259" s="247">
        <v>825.77</v>
      </c>
      <c r="O259" s="247">
        <v>0.05</v>
      </c>
      <c r="P259" s="247">
        <v>0.05</v>
      </c>
    </row>
    <row r="260" spans="1:16" ht="12.75" x14ac:dyDescent="0.2">
      <c r="A260" s="250">
        <v>878</v>
      </c>
      <c r="B260" s="250">
        <f t="shared" si="6"/>
        <v>878</v>
      </c>
      <c r="C260" s="251" t="s">
        <v>2302</v>
      </c>
      <c r="D260" s="250">
        <v>483</v>
      </c>
      <c r="E260" s="250">
        <f t="shared" si="7"/>
        <v>483</v>
      </c>
      <c r="F260" s="251" t="s">
        <v>2303</v>
      </c>
      <c r="G260" s="80" t="s">
        <v>1664</v>
      </c>
      <c r="H260" s="252">
        <v>0</v>
      </c>
      <c r="I260" s="244">
        <v>7.8E-2</v>
      </c>
      <c r="J260" s="245">
        <v>46.04</v>
      </c>
      <c r="K260" s="245">
        <v>0.71</v>
      </c>
      <c r="L260" s="245">
        <v>0.71</v>
      </c>
      <c r="M260" s="246">
        <v>-0.109</v>
      </c>
      <c r="N260" s="247">
        <v>3069.22</v>
      </c>
      <c r="O260" s="247">
        <v>0.05</v>
      </c>
      <c r="P260" s="247">
        <v>0.05</v>
      </c>
    </row>
    <row r="261" spans="1:16" ht="12.75" x14ac:dyDescent="0.2">
      <c r="A261" s="250">
        <v>879</v>
      </c>
      <c r="B261" s="250">
        <f t="shared" si="6"/>
        <v>879</v>
      </c>
      <c r="C261" s="251" t="s">
        <v>2304</v>
      </c>
      <c r="D261" s="250">
        <v>484</v>
      </c>
      <c r="E261" s="250">
        <f t="shared" si="7"/>
        <v>484</v>
      </c>
      <c r="F261" s="251" t="s">
        <v>2305</v>
      </c>
      <c r="G261" s="80" t="s">
        <v>1665</v>
      </c>
      <c r="H261" s="252">
        <v>0</v>
      </c>
      <c r="I261" s="244">
        <v>0</v>
      </c>
      <c r="J261" s="245">
        <v>527.84</v>
      </c>
      <c r="K261" s="245">
        <v>0.65</v>
      </c>
      <c r="L261" s="245">
        <v>0.65</v>
      </c>
      <c r="M261" s="246">
        <v>-2.5000000000000001E-2</v>
      </c>
      <c r="N261" s="247">
        <v>555.6</v>
      </c>
      <c r="O261" s="247">
        <v>0.05</v>
      </c>
      <c r="P261" s="247">
        <v>0.05</v>
      </c>
    </row>
    <row r="262" spans="1:16" ht="12.75" x14ac:dyDescent="0.2">
      <c r="A262" s="250">
        <v>880</v>
      </c>
      <c r="B262" s="250">
        <f t="shared" si="6"/>
        <v>880</v>
      </c>
      <c r="C262" s="251" t="s">
        <v>2306</v>
      </c>
      <c r="D262" s="250">
        <v>485</v>
      </c>
      <c r="E262" s="250">
        <f t="shared" si="7"/>
        <v>485</v>
      </c>
      <c r="F262" s="251" t="s">
        <v>2307</v>
      </c>
      <c r="G262" s="80" t="s">
        <v>1666</v>
      </c>
      <c r="H262" s="252">
        <v>0</v>
      </c>
      <c r="I262" s="244">
        <v>0</v>
      </c>
      <c r="J262" s="245">
        <v>11.16</v>
      </c>
      <c r="K262" s="245">
        <v>0.79</v>
      </c>
      <c r="L262" s="245">
        <v>0.79</v>
      </c>
      <c r="M262" s="246">
        <v>-2.5000000000000001E-2</v>
      </c>
      <c r="N262" s="247">
        <v>479.96</v>
      </c>
      <c r="O262" s="247">
        <v>0.05</v>
      </c>
      <c r="P262" s="247">
        <v>0.05</v>
      </c>
    </row>
    <row r="263" spans="1:16" ht="12.75" x14ac:dyDescent="0.2">
      <c r="A263" s="250">
        <v>882</v>
      </c>
      <c r="B263" s="250">
        <f t="shared" si="6"/>
        <v>882</v>
      </c>
      <c r="C263" s="251" t="s">
        <v>2308</v>
      </c>
      <c r="D263" s="250">
        <v>487</v>
      </c>
      <c r="E263" s="250">
        <f t="shared" si="7"/>
        <v>487</v>
      </c>
      <c r="F263" s="251" t="s">
        <v>2309</v>
      </c>
      <c r="G263" s="80" t="s">
        <v>1667</v>
      </c>
      <c r="H263" s="252">
        <v>0</v>
      </c>
      <c r="I263" s="244">
        <v>3.3290000000000002</v>
      </c>
      <c r="J263" s="245">
        <v>17.57</v>
      </c>
      <c r="K263" s="245">
        <v>1.18</v>
      </c>
      <c r="L263" s="245">
        <v>1.18</v>
      </c>
      <c r="M263" s="246">
        <v>0</v>
      </c>
      <c r="N263" s="247">
        <v>903.6</v>
      </c>
      <c r="O263" s="247">
        <v>0.05</v>
      </c>
      <c r="P263" s="247">
        <v>0.05</v>
      </c>
    </row>
    <row r="264" spans="1:16" ht="12.75" x14ac:dyDescent="0.2">
      <c r="A264" s="250">
        <v>883</v>
      </c>
      <c r="B264" s="250">
        <f t="shared" si="6"/>
        <v>883</v>
      </c>
      <c r="C264" s="251" t="s">
        <v>2310</v>
      </c>
      <c r="D264" s="250">
        <v>488</v>
      </c>
      <c r="E264" s="250">
        <f t="shared" si="7"/>
        <v>488</v>
      </c>
      <c r="F264" s="251" t="s">
        <v>2311</v>
      </c>
      <c r="G264" s="80" t="s">
        <v>1668</v>
      </c>
      <c r="H264" s="252">
        <v>0</v>
      </c>
      <c r="I264" s="244">
        <v>3.3290000000000002</v>
      </c>
      <c r="J264" s="245">
        <v>10.039999999999999</v>
      </c>
      <c r="K264" s="245">
        <v>1.08</v>
      </c>
      <c r="L264" s="245">
        <v>1.08</v>
      </c>
      <c r="M264" s="246">
        <v>0</v>
      </c>
      <c r="N264" s="247">
        <v>502</v>
      </c>
      <c r="O264" s="247">
        <v>0.05</v>
      </c>
      <c r="P264" s="247">
        <v>0.05</v>
      </c>
    </row>
    <row r="265" spans="1:16" ht="12.75" x14ac:dyDescent="0.2">
      <c r="A265" s="250">
        <v>884</v>
      </c>
      <c r="B265" s="250">
        <f t="shared" si="6"/>
        <v>884</v>
      </c>
      <c r="C265" s="251" t="s">
        <v>2312</v>
      </c>
      <c r="D265" s="250" t="s">
        <v>1413</v>
      </c>
      <c r="E265" s="250" t="str">
        <f t="shared" si="7"/>
        <v/>
      </c>
      <c r="F265" s="251" t="s">
        <v>1413</v>
      </c>
      <c r="G265" s="80" t="s">
        <v>1669</v>
      </c>
      <c r="H265" s="252">
        <v>2</v>
      </c>
      <c r="I265" s="244">
        <v>0.49299999999999999</v>
      </c>
      <c r="J265" s="245">
        <v>11127.15</v>
      </c>
      <c r="K265" s="245">
        <v>1.25</v>
      </c>
      <c r="L265" s="245">
        <v>1.25</v>
      </c>
      <c r="M265" s="246">
        <v>0</v>
      </c>
      <c r="N265" s="247">
        <v>0</v>
      </c>
      <c r="O265" s="247">
        <v>0</v>
      </c>
      <c r="P265" s="247">
        <v>0</v>
      </c>
    </row>
    <row r="266" spans="1:16" ht="12.75" x14ac:dyDescent="0.2">
      <c r="A266" s="250">
        <v>885</v>
      </c>
      <c r="B266" s="250">
        <f t="shared" si="6"/>
        <v>885</v>
      </c>
      <c r="C266" s="251" t="s">
        <v>2313</v>
      </c>
      <c r="D266" s="250">
        <v>489</v>
      </c>
      <c r="E266" s="250">
        <f t="shared" si="7"/>
        <v>489</v>
      </c>
      <c r="F266" s="251" t="s">
        <v>2314</v>
      </c>
      <c r="G266" s="80" t="s">
        <v>1670</v>
      </c>
      <c r="H266" s="252">
        <v>1</v>
      </c>
      <c r="I266" s="244">
        <v>19.353000000000002</v>
      </c>
      <c r="J266" s="245">
        <v>1167.67</v>
      </c>
      <c r="K266" s="245">
        <v>0.83</v>
      </c>
      <c r="L266" s="245">
        <v>0.83</v>
      </c>
      <c r="M266" s="246">
        <v>-19.774000000000001</v>
      </c>
      <c r="N266" s="247">
        <v>34.090000000000003</v>
      </c>
      <c r="O266" s="247">
        <v>0.05</v>
      </c>
      <c r="P266" s="247">
        <v>0.05</v>
      </c>
    </row>
    <row r="267" spans="1:16" ht="12.75" x14ac:dyDescent="0.2">
      <c r="A267" s="250">
        <v>886</v>
      </c>
      <c r="B267" s="250">
        <f t="shared" si="6"/>
        <v>886</v>
      </c>
      <c r="C267" s="251" t="s">
        <v>2315</v>
      </c>
      <c r="D267" s="250">
        <v>490</v>
      </c>
      <c r="E267" s="250">
        <f t="shared" si="7"/>
        <v>490</v>
      </c>
      <c r="F267" s="251" t="s">
        <v>2316</v>
      </c>
      <c r="G267" s="80" t="s">
        <v>1671</v>
      </c>
      <c r="H267" s="252">
        <v>1</v>
      </c>
      <c r="I267" s="244">
        <v>1.857</v>
      </c>
      <c r="J267" s="245">
        <v>1139.3599999999999</v>
      </c>
      <c r="K267" s="245">
        <v>4.8899999999999997</v>
      </c>
      <c r="L267" s="245">
        <v>4.8899999999999997</v>
      </c>
      <c r="M267" s="246">
        <v>0</v>
      </c>
      <c r="N267" s="247">
        <v>582.04999999999995</v>
      </c>
      <c r="O267" s="247">
        <v>0.05</v>
      </c>
      <c r="P267" s="247">
        <v>0.05</v>
      </c>
    </row>
    <row r="268" spans="1:16" ht="12.75" x14ac:dyDescent="0.2">
      <c r="A268" s="250">
        <v>961</v>
      </c>
      <c r="B268" s="250">
        <f t="shared" ref="B268:B328" si="8">A268</f>
        <v>961</v>
      </c>
      <c r="C268" s="251" t="s">
        <v>2317</v>
      </c>
      <c r="D268" s="250" t="s">
        <v>1413</v>
      </c>
      <c r="E268" s="250" t="str">
        <f t="shared" ref="E268:E328" si="9">D268</f>
        <v/>
      </c>
      <c r="F268" s="251" t="s">
        <v>1413</v>
      </c>
      <c r="G268" s="80" t="s">
        <v>1672</v>
      </c>
      <c r="H268" s="252">
        <v>2</v>
      </c>
      <c r="I268" s="244">
        <v>0.157</v>
      </c>
      <c r="J268" s="245">
        <v>9301.08</v>
      </c>
      <c r="K268" s="245">
        <v>0.79</v>
      </c>
      <c r="L268" s="245">
        <v>0.79</v>
      </c>
      <c r="M268" s="246">
        <v>0</v>
      </c>
      <c r="N268" s="247">
        <v>0</v>
      </c>
      <c r="O268" s="247">
        <v>0</v>
      </c>
      <c r="P268" s="247">
        <v>0</v>
      </c>
    </row>
    <row r="269" spans="1:16" ht="12.75" x14ac:dyDescent="0.2">
      <c r="A269" s="250">
        <v>962</v>
      </c>
      <c r="B269" s="250">
        <f t="shared" si="8"/>
        <v>962</v>
      </c>
      <c r="C269" s="251" t="s">
        <v>2318</v>
      </c>
      <c r="D269" s="250" t="s">
        <v>1413</v>
      </c>
      <c r="E269" s="250" t="str">
        <f t="shared" si="9"/>
        <v/>
      </c>
      <c r="F269" s="251" t="s">
        <v>1413</v>
      </c>
      <c r="G269" s="80" t="s">
        <v>1673</v>
      </c>
      <c r="H269" s="252">
        <v>1</v>
      </c>
      <c r="I269" s="244">
        <v>0.157</v>
      </c>
      <c r="J269" s="245">
        <v>1133.5899999999999</v>
      </c>
      <c r="K269" s="245">
        <v>1.52</v>
      </c>
      <c r="L269" s="245">
        <v>1.52</v>
      </c>
      <c r="M269" s="246">
        <v>0</v>
      </c>
      <c r="N269" s="247">
        <v>0</v>
      </c>
      <c r="O269" s="247">
        <v>0</v>
      </c>
      <c r="P269" s="247">
        <v>0</v>
      </c>
    </row>
    <row r="270" spans="1:16" ht="12.75" x14ac:dyDescent="0.2">
      <c r="A270" s="250">
        <v>7158</v>
      </c>
      <c r="B270" s="250">
        <f t="shared" si="8"/>
        <v>7158</v>
      </c>
      <c r="C270" s="251">
        <v>7158</v>
      </c>
      <c r="D270" s="250">
        <v>7158</v>
      </c>
      <c r="E270" s="250">
        <f t="shared" si="9"/>
        <v>7158</v>
      </c>
      <c r="F270" s="251">
        <v>7158</v>
      </c>
      <c r="G270" s="80" t="s">
        <v>1674</v>
      </c>
      <c r="H270" s="252">
        <v>0</v>
      </c>
      <c r="I270" s="244">
        <v>0.61399999999999999</v>
      </c>
      <c r="J270" s="245">
        <v>3.72</v>
      </c>
      <c r="K270" s="245">
        <v>0.87</v>
      </c>
      <c r="L270" s="245">
        <v>0.87</v>
      </c>
      <c r="M270" s="246">
        <v>0</v>
      </c>
      <c r="N270" s="247">
        <v>0</v>
      </c>
      <c r="O270" s="247">
        <v>0</v>
      </c>
      <c r="P270" s="247">
        <v>0</v>
      </c>
    </row>
    <row r="271" spans="1:16" ht="12.75" x14ac:dyDescent="0.2">
      <c r="A271" s="250">
        <v>7293</v>
      </c>
      <c r="B271" s="250">
        <f t="shared" si="8"/>
        <v>7293</v>
      </c>
      <c r="C271" s="251">
        <v>7293</v>
      </c>
      <c r="D271" s="250" t="s">
        <v>1413</v>
      </c>
      <c r="E271" s="250" t="str">
        <f t="shared" si="9"/>
        <v/>
      </c>
      <c r="F271" s="251" t="s">
        <v>1413</v>
      </c>
      <c r="G271" s="80" t="s">
        <v>1675</v>
      </c>
      <c r="H271" s="252">
        <v>3</v>
      </c>
      <c r="I271" s="244">
        <v>2.5999999999999999E-2</v>
      </c>
      <c r="J271" s="245">
        <v>11361.79</v>
      </c>
      <c r="K271" s="245">
        <v>0.63</v>
      </c>
      <c r="L271" s="245">
        <v>0.63</v>
      </c>
      <c r="M271" s="246">
        <v>0</v>
      </c>
      <c r="N271" s="247">
        <v>0</v>
      </c>
      <c r="O271" s="247">
        <v>0</v>
      </c>
      <c r="P271" s="247">
        <v>0</v>
      </c>
    </row>
    <row r="272" spans="1:16" ht="12.75" x14ac:dyDescent="0.2">
      <c r="A272" s="250">
        <v>7317</v>
      </c>
      <c r="B272" s="250">
        <f t="shared" si="8"/>
        <v>7317</v>
      </c>
      <c r="C272" s="251">
        <v>7317</v>
      </c>
      <c r="D272" s="250">
        <v>7318</v>
      </c>
      <c r="E272" s="250">
        <f t="shared" si="9"/>
        <v>7318</v>
      </c>
      <c r="F272" s="251">
        <v>7318</v>
      </c>
      <c r="G272" s="80" t="s">
        <v>1676</v>
      </c>
      <c r="H272" s="252">
        <v>0</v>
      </c>
      <c r="I272" s="244">
        <v>0</v>
      </c>
      <c r="J272" s="245">
        <v>20.93</v>
      </c>
      <c r="K272" s="245">
        <v>0.63</v>
      </c>
      <c r="L272" s="245">
        <v>0.63</v>
      </c>
      <c r="M272" s="246">
        <v>0</v>
      </c>
      <c r="N272" s="247">
        <v>485.55</v>
      </c>
      <c r="O272" s="247">
        <v>0.05</v>
      </c>
      <c r="P272" s="247">
        <v>0.05</v>
      </c>
    </row>
    <row r="273" spans="1:16" ht="12.75" x14ac:dyDescent="0.2">
      <c r="A273" s="250">
        <v>7319</v>
      </c>
      <c r="B273" s="250">
        <f t="shared" si="8"/>
        <v>7319</v>
      </c>
      <c r="C273" s="251">
        <v>7319</v>
      </c>
      <c r="D273" s="250">
        <v>7320</v>
      </c>
      <c r="E273" s="250">
        <f t="shared" si="9"/>
        <v>7320</v>
      </c>
      <c r="F273" s="251">
        <v>7320</v>
      </c>
      <c r="G273" s="80" t="s">
        <v>1677</v>
      </c>
      <c r="H273" s="252">
        <v>0</v>
      </c>
      <c r="I273" s="244">
        <v>2.3439999999999999</v>
      </c>
      <c r="J273" s="245">
        <v>10.119999999999999</v>
      </c>
      <c r="K273" s="245">
        <v>1.22</v>
      </c>
      <c r="L273" s="245">
        <v>1.22</v>
      </c>
      <c r="M273" s="246">
        <v>-2.4550000000000001</v>
      </c>
      <c r="N273" s="247">
        <v>1056.49</v>
      </c>
      <c r="O273" s="247">
        <v>0.05</v>
      </c>
      <c r="P273" s="247">
        <v>0.05</v>
      </c>
    </row>
    <row r="274" spans="1:16" ht="12.75" x14ac:dyDescent="0.2">
      <c r="A274" s="250">
        <v>7341</v>
      </c>
      <c r="B274" s="250">
        <f t="shared" si="8"/>
        <v>7341</v>
      </c>
      <c r="C274" s="251">
        <v>7341</v>
      </c>
      <c r="D274" s="250">
        <v>7342</v>
      </c>
      <c r="E274" s="250">
        <f t="shared" si="9"/>
        <v>7342</v>
      </c>
      <c r="F274" s="251">
        <v>7342</v>
      </c>
      <c r="G274" s="80" t="s">
        <v>1678</v>
      </c>
      <c r="H274" s="252">
        <v>0</v>
      </c>
      <c r="I274" s="244">
        <v>1.6739999999999999</v>
      </c>
      <c r="J274" s="245">
        <v>7.93</v>
      </c>
      <c r="K274" s="245">
        <v>0.73</v>
      </c>
      <c r="L274" s="245">
        <v>0.73</v>
      </c>
      <c r="M274" s="246">
        <v>-1.714</v>
      </c>
      <c r="N274" s="247">
        <v>597.76</v>
      </c>
      <c r="O274" s="247">
        <v>0.05</v>
      </c>
      <c r="P274" s="247">
        <v>0.05</v>
      </c>
    </row>
    <row r="275" spans="1:16" ht="12.75" x14ac:dyDescent="0.2">
      <c r="A275" s="250" t="s">
        <v>1679</v>
      </c>
      <c r="B275" s="250" t="str">
        <f t="shared" si="8"/>
        <v>New Import 1</v>
      </c>
      <c r="C275" s="251" t="s">
        <v>1679</v>
      </c>
      <c r="D275" s="250" t="s">
        <v>1680</v>
      </c>
      <c r="E275" s="250" t="str">
        <f t="shared" si="9"/>
        <v>New Export 1</v>
      </c>
      <c r="F275" s="251" t="s">
        <v>1680</v>
      </c>
      <c r="G275" s="80" t="s">
        <v>1681</v>
      </c>
      <c r="H275" s="252">
        <v>0</v>
      </c>
      <c r="I275" s="244">
        <v>0</v>
      </c>
      <c r="J275" s="245">
        <v>9.69</v>
      </c>
      <c r="K275" s="245">
        <v>6.25</v>
      </c>
      <c r="L275" s="245">
        <v>6.25</v>
      </c>
      <c r="M275" s="246">
        <v>0</v>
      </c>
      <c r="N275" s="247">
        <v>986.99</v>
      </c>
      <c r="O275" s="247">
        <v>0.05</v>
      </c>
      <c r="P275" s="247">
        <v>0.05</v>
      </c>
    </row>
    <row r="276" spans="1:16" ht="12.75" x14ac:dyDescent="0.2">
      <c r="A276" s="250" t="s">
        <v>1682</v>
      </c>
      <c r="B276" s="250" t="str">
        <f t="shared" si="8"/>
        <v>New Import 2</v>
      </c>
      <c r="C276" s="251" t="s">
        <v>1682</v>
      </c>
      <c r="D276" s="250" t="s">
        <v>1683</v>
      </c>
      <c r="E276" s="250" t="str">
        <f t="shared" si="9"/>
        <v>New Export 2</v>
      </c>
      <c r="F276" s="251" t="s">
        <v>1683</v>
      </c>
      <c r="G276" s="80" t="s">
        <v>1684</v>
      </c>
      <c r="H276" s="252">
        <v>0</v>
      </c>
      <c r="I276" s="244">
        <v>0.91500000000000004</v>
      </c>
      <c r="J276" s="245">
        <v>7.11</v>
      </c>
      <c r="K276" s="245">
        <v>2.4500000000000002</v>
      </c>
      <c r="L276" s="245">
        <v>2.4500000000000002</v>
      </c>
      <c r="M276" s="246">
        <v>0</v>
      </c>
      <c r="N276" s="247">
        <v>484</v>
      </c>
      <c r="O276" s="247">
        <v>0.05</v>
      </c>
      <c r="P276" s="247">
        <v>0.05</v>
      </c>
    </row>
    <row r="277" spans="1:16" ht="12.75" x14ac:dyDescent="0.2">
      <c r="A277" s="250" t="s">
        <v>1685</v>
      </c>
      <c r="B277" s="250" t="str">
        <f t="shared" si="8"/>
        <v>New Import 3</v>
      </c>
      <c r="C277" s="251" t="s">
        <v>1685</v>
      </c>
      <c r="D277" s="250" t="s">
        <v>1686</v>
      </c>
      <c r="E277" s="250" t="str">
        <f t="shared" si="9"/>
        <v>New Export 3</v>
      </c>
      <c r="F277" s="251" t="s">
        <v>1686</v>
      </c>
      <c r="G277" s="80" t="s">
        <v>1687</v>
      </c>
      <c r="H277" s="252">
        <v>0</v>
      </c>
      <c r="I277" s="244">
        <v>14.064</v>
      </c>
      <c r="J277" s="245">
        <v>2.11</v>
      </c>
      <c r="K277" s="245">
        <v>2.48</v>
      </c>
      <c r="L277" s="245">
        <v>2.48</v>
      </c>
      <c r="M277" s="246">
        <v>0</v>
      </c>
      <c r="N277" s="247">
        <v>861.06</v>
      </c>
      <c r="O277" s="247">
        <v>0.05</v>
      </c>
      <c r="P277" s="247">
        <v>0.05</v>
      </c>
    </row>
    <row r="278" spans="1:16" ht="12.75" x14ac:dyDescent="0.2">
      <c r="A278" s="250" t="s">
        <v>1688</v>
      </c>
      <c r="B278" s="250" t="str">
        <f t="shared" si="8"/>
        <v>New Import 4</v>
      </c>
      <c r="C278" s="251" t="s">
        <v>1688</v>
      </c>
      <c r="D278" s="250" t="s">
        <v>1689</v>
      </c>
      <c r="E278" s="250" t="str">
        <f t="shared" si="9"/>
        <v>New Export 4</v>
      </c>
      <c r="F278" s="251" t="s">
        <v>1689</v>
      </c>
      <c r="G278" s="80" t="s">
        <v>1690</v>
      </c>
      <c r="H278" s="252">
        <v>0</v>
      </c>
      <c r="I278" s="244">
        <v>0</v>
      </c>
      <c r="J278" s="245">
        <v>403.41</v>
      </c>
      <c r="K278" s="245">
        <v>0.6</v>
      </c>
      <c r="L278" s="245">
        <v>0.6</v>
      </c>
      <c r="M278" s="246">
        <v>0</v>
      </c>
      <c r="N278" s="247">
        <v>424.62</v>
      </c>
      <c r="O278" s="247">
        <v>0.05</v>
      </c>
      <c r="P278" s="247">
        <v>0.05</v>
      </c>
    </row>
    <row r="279" spans="1:16" ht="12.75" x14ac:dyDescent="0.2">
      <c r="A279" s="250" t="s">
        <v>1691</v>
      </c>
      <c r="B279" s="250" t="str">
        <f t="shared" si="8"/>
        <v>New Import 5</v>
      </c>
      <c r="C279" s="251" t="s">
        <v>1691</v>
      </c>
      <c r="D279" s="250" t="s">
        <v>1692</v>
      </c>
      <c r="E279" s="250" t="str">
        <f t="shared" si="9"/>
        <v>New Export 5</v>
      </c>
      <c r="F279" s="251" t="s">
        <v>1692</v>
      </c>
      <c r="G279" s="80" t="s">
        <v>1693</v>
      </c>
      <c r="H279" s="252">
        <v>0</v>
      </c>
      <c r="I279" s="244">
        <v>0.47299999999999998</v>
      </c>
      <c r="J279" s="245">
        <v>1.6</v>
      </c>
      <c r="K279" s="245">
        <v>1.41</v>
      </c>
      <c r="L279" s="245">
        <v>1.41</v>
      </c>
      <c r="M279" s="246">
        <v>0</v>
      </c>
      <c r="N279" s="247">
        <v>489.52</v>
      </c>
      <c r="O279" s="247">
        <v>0.05</v>
      </c>
      <c r="P279" s="247">
        <v>0.05</v>
      </c>
    </row>
    <row r="280" spans="1:16" ht="12.75" x14ac:dyDescent="0.2">
      <c r="A280" s="250" t="s">
        <v>1694</v>
      </c>
      <c r="B280" s="250" t="str">
        <f t="shared" si="8"/>
        <v>New Import 6</v>
      </c>
      <c r="C280" s="251" t="s">
        <v>1694</v>
      </c>
      <c r="D280" s="250" t="s">
        <v>1695</v>
      </c>
      <c r="E280" s="250" t="str">
        <f t="shared" si="9"/>
        <v>New Export 6</v>
      </c>
      <c r="F280" s="251" t="s">
        <v>1695</v>
      </c>
      <c r="G280" s="80" t="s">
        <v>1696</v>
      </c>
      <c r="H280" s="252">
        <v>0</v>
      </c>
      <c r="I280" s="244">
        <v>0.29099999999999998</v>
      </c>
      <c r="J280" s="245">
        <v>6.38</v>
      </c>
      <c r="K280" s="245">
        <v>1.24</v>
      </c>
      <c r="L280" s="245">
        <v>1.24</v>
      </c>
      <c r="M280" s="246">
        <v>0</v>
      </c>
      <c r="N280" s="247">
        <v>496.55</v>
      </c>
      <c r="O280" s="247">
        <v>0.05</v>
      </c>
      <c r="P280" s="247">
        <v>0.05</v>
      </c>
    </row>
    <row r="281" spans="1:16" ht="12.75" x14ac:dyDescent="0.2">
      <c r="A281" s="250" t="s">
        <v>1697</v>
      </c>
      <c r="B281" s="250" t="str">
        <f t="shared" si="8"/>
        <v>New Import 7</v>
      </c>
      <c r="C281" s="251" t="s">
        <v>1697</v>
      </c>
      <c r="D281" s="250" t="s">
        <v>1698</v>
      </c>
      <c r="E281" s="250" t="str">
        <f t="shared" si="9"/>
        <v>New Export 7</v>
      </c>
      <c r="F281" s="251" t="s">
        <v>1698</v>
      </c>
      <c r="G281" s="80" t="s">
        <v>1699</v>
      </c>
      <c r="H281" s="252">
        <v>0</v>
      </c>
      <c r="I281" s="244">
        <v>0</v>
      </c>
      <c r="J281" s="245">
        <v>8.07</v>
      </c>
      <c r="K281" s="245">
        <v>1.1599999999999999</v>
      </c>
      <c r="L281" s="245">
        <v>1.1599999999999999</v>
      </c>
      <c r="M281" s="246">
        <v>0</v>
      </c>
      <c r="N281" s="247">
        <v>988.61</v>
      </c>
      <c r="O281" s="247">
        <v>0.05</v>
      </c>
      <c r="P281" s="247">
        <v>0.05</v>
      </c>
    </row>
    <row r="282" spans="1:16" ht="12.75" x14ac:dyDescent="0.2">
      <c r="A282" s="250" t="s">
        <v>1700</v>
      </c>
      <c r="B282" s="250" t="str">
        <f t="shared" si="8"/>
        <v>New Import 8</v>
      </c>
      <c r="C282" s="251" t="s">
        <v>1700</v>
      </c>
      <c r="D282" s="250" t="s">
        <v>1701</v>
      </c>
      <c r="E282" s="250" t="str">
        <f t="shared" si="9"/>
        <v>New Export 8</v>
      </c>
      <c r="F282" s="251" t="s">
        <v>1701</v>
      </c>
      <c r="G282" s="80" t="s">
        <v>1702</v>
      </c>
      <c r="H282" s="252">
        <v>0</v>
      </c>
      <c r="I282" s="244">
        <v>0</v>
      </c>
      <c r="J282" s="245">
        <v>9.69</v>
      </c>
      <c r="K282" s="245">
        <v>1.64</v>
      </c>
      <c r="L282" s="245">
        <v>1.64</v>
      </c>
      <c r="M282" s="246">
        <v>0</v>
      </c>
      <c r="N282" s="247">
        <v>986.99</v>
      </c>
      <c r="O282" s="247">
        <v>0.05</v>
      </c>
      <c r="P282" s="247">
        <v>0.05</v>
      </c>
    </row>
    <row r="283" spans="1:16" ht="12.75" x14ac:dyDescent="0.2">
      <c r="A283" s="250" t="s">
        <v>1703</v>
      </c>
      <c r="B283" s="250" t="str">
        <f t="shared" si="8"/>
        <v>New Import 9</v>
      </c>
      <c r="C283" s="251" t="s">
        <v>1703</v>
      </c>
      <c r="D283" s="250" t="s">
        <v>1704</v>
      </c>
      <c r="E283" s="250" t="str">
        <f t="shared" si="9"/>
        <v>New Export 9</v>
      </c>
      <c r="F283" s="251" t="s">
        <v>1704</v>
      </c>
      <c r="G283" s="80" t="s">
        <v>1705</v>
      </c>
      <c r="H283" s="252">
        <v>0</v>
      </c>
      <c r="I283" s="244">
        <v>1.677</v>
      </c>
      <c r="J283" s="245">
        <v>4.7699999999999996</v>
      </c>
      <c r="K283" s="245">
        <v>1.25</v>
      </c>
      <c r="L283" s="245">
        <v>1.25</v>
      </c>
      <c r="M283" s="246">
        <v>0</v>
      </c>
      <c r="N283" s="247">
        <v>486.35</v>
      </c>
      <c r="O283" s="247">
        <v>0.05</v>
      </c>
      <c r="P283" s="247">
        <v>0.05</v>
      </c>
    </row>
    <row r="284" spans="1:16" ht="12.75" x14ac:dyDescent="0.2">
      <c r="A284" s="250" t="s">
        <v>1706</v>
      </c>
      <c r="B284" s="250" t="str">
        <f t="shared" si="8"/>
        <v>New Import 10</v>
      </c>
      <c r="C284" s="251" t="s">
        <v>1706</v>
      </c>
      <c r="D284" s="250" t="s">
        <v>1707</v>
      </c>
      <c r="E284" s="250" t="str">
        <f t="shared" si="9"/>
        <v>New Export 10</v>
      </c>
      <c r="F284" s="251" t="s">
        <v>1707</v>
      </c>
      <c r="G284" s="80" t="s">
        <v>1708</v>
      </c>
      <c r="H284" s="252">
        <v>0</v>
      </c>
      <c r="I284" s="244">
        <v>0</v>
      </c>
      <c r="J284" s="245">
        <v>8.1999999999999993</v>
      </c>
      <c r="K284" s="245">
        <v>1.1100000000000001</v>
      </c>
      <c r="L284" s="245">
        <v>1.1100000000000001</v>
      </c>
      <c r="M284" s="246">
        <v>0</v>
      </c>
      <c r="N284" s="247">
        <v>1394.36</v>
      </c>
      <c r="O284" s="247">
        <v>0.05</v>
      </c>
      <c r="P284" s="247">
        <v>0.05</v>
      </c>
    </row>
    <row r="285" spans="1:16" ht="12.75" x14ac:dyDescent="0.2">
      <c r="A285" s="250" t="s">
        <v>1709</v>
      </c>
      <c r="B285" s="250" t="str">
        <f t="shared" si="8"/>
        <v>New Import 11</v>
      </c>
      <c r="C285" s="251" t="s">
        <v>1709</v>
      </c>
      <c r="D285" s="250" t="s">
        <v>1710</v>
      </c>
      <c r="E285" s="250" t="str">
        <f t="shared" si="9"/>
        <v>New Export 11</v>
      </c>
      <c r="F285" s="251" t="s">
        <v>1710</v>
      </c>
      <c r="G285" s="80" t="s">
        <v>1711</v>
      </c>
      <c r="H285" s="252">
        <v>0</v>
      </c>
      <c r="I285" s="244">
        <v>0.20300000000000001</v>
      </c>
      <c r="J285" s="245">
        <v>9.67</v>
      </c>
      <c r="K285" s="245">
        <v>1.6</v>
      </c>
      <c r="L285" s="245">
        <v>1.6</v>
      </c>
      <c r="M285" s="246">
        <v>0</v>
      </c>
      <c r="N285" s="247">
        <v>987.01</v>
      </c>
      <c r="O285" s="247">
        <v>0.05</v>
      </c>
      <c r="P285" s="247">
        <v>0.05</v>
      </c>
    </row>
    <row r="286" spans="1:16" ht="12.75" x14ac:dyDescent="0.2">
      <c r="A286" s="250" t="s">
        <v>1712</v>
      </c>
      <c r="B286" s="250" t="str">
        <f t="shared" si="8"/>
        <v>New Import 12</v>
      </c>
      <c r="C286" s="251" t="s">
        <v>1712</v>
      </c>
      <c r="D286" s="250" t="s">
        <v>1713</v>
      </c>
      <c r="E286" s="250" t="str">
        <f t="shared" si="9"/>
        <v>New Export 12</v>
      </c>
      <c r="F286" s="251" t="s">
        <v>1713</v>
      </c>
      <c r="G286" s="80" t="s">
        <v>1714</v>
      </c>
      <c r="H286" s="252">
        <v>0</v>
      </c>
      <c r="I286" s="244">
        <v>0.20300000000000001</v>
      </c>
      <c r="J286" s="245">
        <v>12.3</v>
      </c>
      <c r="K286" s="245">
        <v>1.03</v>
      </c>
      <c r="L286" s="245">
        <v>1.03</v>
      </c>
      <c r="M286" s="246">
        <v>0</v>
      </c>
      <c r="N286" s="247">
        <v>984.38</v>
      </c>
      <c r="O286" s="247">
        <v>0.05</v>
      </c>
      <c r="P286" s="247">
        <v>0.05</v>
      </c>
    </row>
    <row r="287" spans="1:16" ht="12.75" x14ac:dyDescent="0.2">
      <c r="A287" s="250" t="s">
        <v>1715</v>
      </c>
      <c r="B287" s="250" t="str">
        <f t="shared" si="8"/>
        <v>New Import 13</v>
      </c>
      <c r="C287" s="251" t="s">
        <v>1715</v>
      </c>
      <c r="D287" s="250" t="s">
        <v>1716</v>
      </c>
      <c r="E287" s="250" t="str">
        <f t="shared" si="9"/>
        <v>New Export 13</v>
      </c>
      <c r="F287" s="251" t="s">
        <v>1716</v>
      </c>
      <c r="G287" s="80" t="s">
        <v>1717</v>
      </c>
      <c r="H287" s="252">
        <v>0</v>
      </c>
      <c r="I287" s="244">
        <v>14.317</v>
      </c>
      <c r="J287" s="245">
        <v>74.510000000000005</v>
      </c>
      <c r="K287" s="245">
        <v>0.78</v>
      </c>
      <c r="L287" s="245">
        <v>0.78</v>
      </c>
      <c r="M287" s="246">
        <v>-14.337999999999999</v>
      </c>
      <c r="N287" s="247">
        <v>2483.5700000000002</v>
      </c>
      <c r="O287" s="247">
        <v>0.05</v>
      </c>
      <c r="P287" s="247">
        <v>0.05</v>
      </c>
    </row>
    <row r="288" spans="1:16" ht="12.75" x14ac:dyDescent="0.2">
      <c r="A288" s="250" t="s">
        <v>1718</v>
      </c>
      <c r="B288" s="250" t="str">
        <f t="shared" si="8"/>
        <v>New Import 14</v>
      </c>
      <c r="C288" s="251" t="s">
        <v>1718</v>
      </c>
      <c r="D288" s="250" t="s">
        <v>1719</v>
      </c>
      <c r="E288" s="250" t="str">
        <f t="shared" si="9"/>
        <v>New Export 14</v>
      </c>
      <c r="F288" s="251" t="s">
        <v>1719</v>
      </c>
      <c r="G288" s="80" t="s">
        <v>1720</v>
      </c>
      <c r="H288" s="252">
        <v>0</v>
      </c>
      <c r="I288" s="244">
        <v>0</v>
      </c>
      <c r="J288" s="245">
        <v>5.94</v>
      </c>
      <c r="K288" s="245">
        <v>1.1299999999999999</v>
      </c>
      <c r="L288" s="245">
        <v>1.1299999999999999</v>
      </c>
      <c r="M288" s="246">
        <v>0</v>
      </c>
      <c r="N288" s="247">
        <v>485.18</v>
      </c>
      <c r="O288" s="247">
        <v>0.05</v>
      </c>
      <c r="P288" s="247">
        <v>0.05</v>
      </c>
    </row>
    <row r="289" spans="1:16" ht="12.75" x14ac:dyDescent="0.2">
      <c r="A289" s="250" t="s">
        <v>1721</v>
      </c>
      <c r="B289" s="250" t="str">
        <f t="shared" si="8"/>
        <v>New Import 15</v>
      </c>
      <c r="C289" s="251" t="s">
        <v>1721</v>
      </c>
      <c r="D289" s="250" t="s">
        <v>1722</v>
      </c>
      <c r="E289" s="250" t="str">
        <f t="shared" si="9"/>
        <v>New Export 15</v>
      </c>
      <c r="F289" s="251" t="s">
        <v>1722</v>
      </c>
      <c r="G289" s="80" t="s">
        <v>1723</v>
      </c>
      <c r="H289" s="252">
        <v>0</v>
      </c>
      <c r="I289" s="244">
        <v>0.375</v>
      </c>
      <c r="J289" s="245">
        <v>339.97</v>
      </c>
      <c r="K289" s="245">
        <v>0.66</v>
      </c>
      <c r="L289" s="245">
        <v>0.66</v>
      </c>
      <c r="M289" s="246">
        <v>-0.40100000000000002</v>
      </c>
      <c r="N289" s="247">
        <v>357.85</v>
      </c>
      <c r="O289" s="247">
        <v>0.05</v>
      </c>
      <c r="P289" s="247">
        <v>0.05</v>
      </c>
    </row>
    <row r="290" spans="1:16" ht="12.75" x14ac:dyDescent="0.2">
      <c r="A290" s="250" t="s">
        <v>1724</v>
      </c>
      <c r="B290" s="250" t="str">
        <f t="shared" si="8"/>
        <v>New Import 16</v>
      </c>
      <c r="C290" s="251" t="s">
        <v>1724</v>
      </c>
      <c r="D290" s="250" t="s">
        <v>1725</v>
      </c>
      <c r="E290" s="250" t="str">
        <f t="shared" si="9"/>
        <v>New Export 16</v>
      </c>
      <c r="F290" s="251" t="s">
        <v>1725</v>
      </c>
      <c r="G290" s="80" t="s">
        <v>1726</v>
      </c>
      <c r="H290" s="252">
        <v>0</v>
      </c>
      <c r="I290" s="244">
        <v>7.9000000000000001E-2</v>
      </c>
      <c r="J290" s="245">
        <v>13.56</v>
      </c>
      <c r="K290" s="245">
        <v>1.1200000000000001</v>
      </c>
      <c r="L290" s="245">
        <v>1.1200000000000001</v>
      </c>
      <c r="M290" s="246">
        <v>-7.9000000000000001E-2</v>
      </c>
      <c r="N290" s="247">
        <v>477.55</v>
      </c>
      <c r="O290" s="247">
        <v>0.05</v>
      </c>
      <c r="P290" s="247">
        <v>0.05</v>
      </c>
    </row>
    <row r="291" spans="1:16" ht="12.75" x14ac:dyDescent="0.2">
      <c r="A291" s="250" t="s">
        <v>1727</v>
      </c>
      <c r="B291" s="250" t="str">
        <f t="shared" si="8"/>
        <v>New Import 17</v>
      </c>
      <c r="C291" s="251" t="s">
        <v>1727</v>
      </c>
      <c r="D291" s="250" t="s">
        <v>1728</v>
      </c>
      <c r="E291" s="250" t="str">
        <f t="shared" si="9"/>
        <v>New Export 17</v>
      </c>
      <c r="F291" s="251" t="s">
        <v>1728</v>
      </c>
      <c r="G291" s="80" t="s">
        <v>1729</v>
      </c>
      <c r="H291" s="252">
        <v>0</v>
      </c>
      <c r="I291" s="244">
        <v>0</v>
      </c>
      <c r="J291" s="245">
        <v>0.99</v>
      </c>
      <c r="K291" s="245">
        <v>1.68</v>
      </c>
      <c r="L291" s="245">
        <v>1.68</v>
      </c>
      <c r="M291" s="246">
        <v>0</v>
      </c>
      <c r="N291" s="247">
        <v>2010.37</v>
      </c>
      <c r="O291" s="247">
        <v>0.05</v>
      </c>
      <c r="P291" s="247">
        <v>0.05</v>
      </c>
    </row>
    <row r="292" spans="1:16" ht="12.75" x14ac:dyDescent="0.2">
      <c r="A292" s="250" t="s">
        <v>1730</v>
      </c>
      <c r="B292" s="250" t="str">
        <f t="shared" si="8"/>
        <v>New Import 18</v>
      </c>
      <c r="C292" s="251" t="s">
        <v>1730</v>
      </c>
      <c r="D292" s="250" t="s">
        <v>1731</v>
      </c>
      <c r="E292" s="250" t="str">
        <f t="shared" si="9"/>
        <v>New Export 18</v>
      </c>
      <c r="F292" s="251" t="s">
        <v>1731</v>
      </c>
      <c r="G292" s="80" t="s">
        <v>1732</v>
      </c>
      <c r="H292" s="252">
        <v>0</v>
      </c>
      <c r="I292" s="244">
        <v>0</v>
      </c>
      <c r="J292" s="245">
        <v>48.91</v>
      </c>
      <c r="K292" s="245">
        <v>1.1200000000000001</v>
      </c>
      <c r="L292" s="245">
        <v>1.1200000000000001</v>
      </c>
      <c r="M292" s="246">
        <v>0</v>
      </c>
      <c r="N292" s="247">
        <v>4991.13</v>
      </c>
      <c r="O292" s="247">
        <v>0.05</v>
      </c>
      <c r="P292" s="247">
        <v>0.05</v>
      </c>
    </row>
    <row r="293" spans="1:16" ht="12.75" x14ac:dyDescent="0.2">
      <c r="A293" s="250" t="s">
        <v>1733</v>
      </c>
      <c r="B293" s="250" t="str">
        <f t="shared" si="8"/>
        <v>New Import 19</v>
      </c>
      <c r="C293" s="251" t="s">
        <v>1733</v>
      </c>
      <c r="D293" s="250" t="s">
        <v>1734</v>
      </c>
      <c r="E293" s="250" t="str">
        <f t="shared" si="9"/>
        <v>New Export 19</v>
      </c>
      <c r="F293" s="251" t="s">
        <v>1734</v>
      </c>
      <c r="G293" s="80" t="s">
        <v>1735</v>
      </c>
      <c r="H293" s="252">
        <v>0</v>
      </c>
      <c r="I293" s="244">
        <v>1.2969999999999999</v>
      </c>
      <c r="J293" s="245">
        <v>630.73</v>
      </c>
      <c r="K293" s="245">
        <v>0.86</v>
      </c>
      <c r="L293" s="245">
        <v>0.86</v>
      </c>
      <c r="M293" s="246">
        <v>-1.2969999999999999</v>
      </c>
      <c r="N293" s="247">
        <v>663.84</v>
      </c>
      <c r="O293" s="247">
        <v>0.05</v>
      </c>
      <c r="P293" s="247">
        <v>0.05</v>
      </c>
    </row>
    <row r="294" spans="1:16" ht="12.75" x14ac:dyDescent="0.2">
      <c r="A294" s="250" t="s">
        <v>1736</v>
      </c>
      <c r="B294" s="250" t="str">
        <f t="shared" si="8"/>
        <v>New Import 20</v>
      </c>
      <c r="C294" s="251" t="s">
        <v>1736</v>
      </c>
      <c r="D294" s="250" t="s">
        <v>1737</v>
      </c>
      <c r="E294" s="250" t="str">
        <f t="shared" si="9"/>
        <v>New Export 20</v>
      </c>
      <c r="F294" s="251" t="s">
        <v>1737</v>
      </c>
      <c r="G294" s="80" t="s">
        <v>1738</v>
      </c>
      <c r="H294" s="252">
        <v>0</v>
      </c>
      <c r="I294" s="244">
        <v>0.64800000000000002</v>
      </c>
      <c r="J294" s="245">
        <v>60.31</v>
      </c>
      <c r="K294" s="245">
        <v>2.79</v>
      </c>
      <c r="L294" s="245">
        <v>2.79</v>
      </c>
      <c r="M294" s="246">
        <v>-4.59</v>
      </c>
      <c r="N294" s="247">
        <v>430.81</v>
      </c>
      <c r="O294" s="247">
        <v>0.05</v>
      </c>
      <c r="P294" s="247">
        <v>0.05</v>
      </c>
    </row>
    <row r="295" spans="1:16" ht="12.75" x14ac:dyDescent="0.2">
      <c r="A295" s="250" t="s">
        <v>1739</v>
      </c>
      <c r="B295" s="250" t="str">
        <f t="shared" si="8"/>
        <v>New Import 21</v>
      </c>
      <c r="C295" s="251" t="s">
        <v>1739</v>
      </c>
      <c r="D295" s="250" t="s">
        <v>1740</v>
      </c>
      <c r="E295" s="250" t="str">
        <f t="shared" si="9"/>
        <v>New Export 21</v>
      </c>
      <c r="F295" s="251" t="s">
        <v>1740</v>
      </c>
      <c r="G295" s="80" t="s">
        <v>1741</v>
      </c>
      <c r="H295" s="252">
        <v>0</v>
      </c>
      <c r="I295" s="244">
        <v>2.2000000000000002</v>
      </c>
      <c r="J295" s="245">
        <v>25.08</v>
      </c>
      <c r="K295" s="245">
        <v>1.59</v>
      </c>
      <c r="L295" s="245">
        <v>1.59</v>
      </c>
      <c r="M295" s="246">
        <v>0</v>
      </c>
      <c r="N295" s="247">
        <v>1706.21</v>
      </c>
      <c r="O295" s="247">
        <v>0.05</v>
      </c>
      <c r="P295" s="247">
        <v>0.05</v>
      </c>
    </row>
    <row r="296" spans="1:16" ht="12.75" x14ac:dyDescent="0.2">
      <c r="A296" s="250" t="s">
        <v>1742</v>
      </c>
      <c r="B296" s="250" t="str">
        <f t="shared" si="8"/>
        <v>New Import 22</v>
      </c>
      <c r="C296" s="251" t="s">
        <v>1742</v>
      </c>
      <c r="D296" s="250" t="s">
        <v>1743</v>
      </c>
      <c r="E296" s="250" t="str">
        <f t="shared" si="9"/>
        <v>New Export 22</v>
      </c>
      <c r="F296" s="251" t="s">
        <v>1743</v>
      </c>
      <c r="G296" s="80" t="s">
        <v>1744</v>
      </c>
      <c r="H296" s="252">
        <v>0</v>
      </c>
      <c r="I296" s="244">
        <v>0</v>
      </c>
      <c r="J296" s="245">
        <v>6.07</v>
      </c>
      <c r="K296" s="245">
        <v>2.25</v>
      </c>
      <c r="L296" s="245">
        <v>2.25</v>
      </c>
      <c r="M296" s="246">
        <v>0</v>
      </c>
      <c r="N296" s="247">
        <v>990.62</v>
      </c>
      <c r="O296" s="247">
        <v>0.05</v>
      </c>
      <c r="P296" s="247">
        <v>0.05</v>
      </c>
    </row>
    <row r="297" spans="1:16" ht="12.75" x14ac:dyDescent="0.2">
      <c r="A297" s="250" t="s">
        <v>1745</v>
      </c>
      <c r="B297" s="250" t="str">
        <f t="shared" si="8"/>
        <v>New Import 23</v>
      </c>
      <c r="C297" s="251" t="s">
        <v>1745</v>
      </c>
      <c r="D297" s="250" t="s">
        <v>1746</v>
      </c>
      <c r="E297" s="250" t="str">
        <f t="shared" si="9"/>
        <v>New Export 23</v>
      </c>
      <c r="F297" s="251" t="s">
        <v>1746</v>
      </c>
      <c r="G297" s="80" t="s">
        <v>1747</v>
      </c>
      <c r="H297" s="252">
        <v>0</v>
      </c>
      <c r="I297" s="244">
        <v>0.63100000000000001</v>
      </c>
      <c r="J297" s="245">
        <v>7.4</v>
      </c>
      <c r="K297" s="245">
        <v>1.18</v>
      </c>
      <c r="L297" s="245">
        <v>1.18</v>
      </c>
      <c r="M297" s="246">
        <v>0</v>
      </c>
      <c r="N297" s="247">
        <v>503.21</v>
      </c>
      <c r="O297" s="247">
        <v>0.05</v>
      </c>
      <c r="P297" s="247">
        <v>0.05</v>
      </c>
    </row>
    <row r="298" spans="1:16" ht="12.75" x14ac:dyDescent="0.2">
      <c r="A298" s="250" t="s">
        <v>1748</v>
      </c>
      <c r="B298" s="250" t="str">
        <f t="shared" si="8"/>
        <v>New Import 24</v>
      </c>
      <c r="C298" s="251" t="s">
        <v>1748</v>
      </c>
      <c r="D298" s="250" t="s">
        <v>1749</v>
      </c>
      <c r="E298" s="250" t="str">
        <f t="shared" si="9"/>
        <v>New Export 24</v>
      </c>
      <c r="F298" s="251" t="s">
        <v>1749</v>
      </c>
      <c r="G298" s="80" t="s">
        <v>1750</v>
      </c>
      <c r="H298" s="252">
        <v>0</v>
      </c>
      <c r="I298" s="244">
        <v>0.30499999999999999</v>
      </c>
      <c r="J298" s="245">
        <v>6.53</v>
      </c>
      <c r="K298" s="245">
        <v>2.46</v>
      </c>
      <c r="L298" s="245">
        <v>2.46</v>
      </c>
      <c r="M298" s="246">
        <v>0</v>
      </c>
      <c r="N298" s="247">
        <v>912.74</v>
      </c>
      <c r="O298" s="247">
        <v>0.05</v>
      </c>
      <c r="P298" s="247">
        <v>0.05</v>
      </c>
    </row>
    <row r="299" spans="1:16" ht="12.75" x14ac:dyDescent="0.2">
      <c r="A299" s="250" t="s">
        <v>1751</v>
      </c>
      <c r="B299" s="250" t="str">
        <f t="shared" si="8"/>
        <v>New Import 25</v>
      </c>
      <c r="C299" s="251" t="s">
        <v>1751</v>
      </c>
      <c r="D299" s="250" t="s">
        <v>1752</v>
      </c>
      <c r="E299" s="250" t="str">
        <f t="shared" si="9"/>
        <v>New Export 25</v>
      </c>
      <c r="F299" s="251" t="s">
        <v>1752</v>
      </c>
      <c r="G299" s="80" t="s">
        <v>1753</v>
      </c>
      <c r="H299" s="252">
        <v>0</v>
      </c>
      <c r="I299" s="244">
        <v>2.6819999999999999</v>
      </c>
      <c r="J299" s="245">
        <v>12.46</v>
      </c>
      <c r="K299" s="245">
        <v>0.66</v>
      </c>
      <c r="L299" s="245">
        <v>0.66</v>
      </c>
      <c r="M299" s="246">
        <v>0</v>
      </c>
      <c r="N299" s="247">
        <v>1596.64</v>
      </c>
      <c r="O299" s="247">
        <v>0.05</v>
      </c>
      <c r="P299" s="247">
        <v>0.05</v>
      </c>
    </row>
    <row r="300" spans="1:16" ht="12.75" x14ac:dyDescent="0.2">
      <c r="A300" s="250" t="s">
        <v>1754</v>
      </c>
      <c r="B300" s="250" t="str">
        <f t="shared" si="8"/>
        <v>New Import 26</v>
      </c>
      <c r="C300" s="251" t="s">
        <v>1754</v>
      </c>
      <c r="D300" s="250" t="s">
        <v>1755</v>
      </c>
      <c r="E300" s="250" t="str">
        <f t="shared" si="9"/>
        <v>New Export 26</v>
      </c>
      <c r="F300" s="251" t="s">
        <v>1755</v>
      </c>
      <c r="G300" s="80" t="s">
        <v>1756</v>
      </c>
      <c r="H300" s="252">
        <v>0</v>
      </c>
      <c r="I300" s="244">
        <v>0.67100000000000004</v>
      </c>
      <c r="J300" s="245">
        <v>9.6300000000000008</v>
      </c>
      <c r="K300" s="245">
        <v>3.31</v>
      </c>
      <c r="L300" s="245">
        <v>3.31</v>
      </c>
      <c r="M300" s="246">
        <v>0</v>
      </c>
      <c r="N300" s="247">
        <v>510.87</v>
      </c>
      <c r="O300" s="247">
        <v>0.05</v>
      </c>
      <c r="P300" s="247">
        <v>0.05</v>
      </c>
    </row>
    <row r="301" spans="1:16" ht="12.75" x14ac:dyDescent="0.2">
      <c r="A301" s="250" t="s">
        <v>1757</v>
      </c>
      <c r="B301" s="250" t="str">
        <f t="shared" si="8"/>
        <v>New Import 27</v>
      </c>
      <c r="C301" s="251" t="s">
        <v>1757</v>
      </c>
      <c r="D301" s="250" t="s">
        <v>1758</v>
      </c>
      <c r="E301" s="250" t="str">
        <f t="shared" si="9"/>
        <v>New Export 27</v>
      </c>
      <c r="F301" s="251" t="s">
        <v>1758</v>
      </c>
      <c r="G301" s="80" t="s">
        <v>1759</v>
      </c>
      <c r="H301" s="252">
        <v>0</v>
      </c>
      <c r="I301" s="244">
        <v>14.058</v>
      </c>
      <c r="J301" s="245">
        <v>7.05</v>
      </c>
      <c r="K301" s="245">
        <v>1.98</v>
      </c>
      <c r="L301" s="245">
        <v>1.98</v>
      </c>
      <c r="M301" s="246">
        <v>0</v>
      </c>
      <c r="N301" s="247">
        <v>2960.59</v>
      </c>
      <c r="O301" s="247">
        <v>0.05</v>
      </c>
      <c r="P301" s="247">
        <v>0.05</v>
      </c>
    </row>
    <row r="302" spans="1:16" ht="12.75" x14ac:dyDescent="0.2">
      <c r="A302" s="250" t="s">
        <v>1760</v>
      </c>
      <c r="B302" s="250" t="str">
        <f t="shared" si="8"/>
        <v>New Import 28</v>
      </c>
      <c r="C302" s="251" t="s">
        <v>1760</v>
      </c>
      <c r="D302" s="250" t="s">
        <v>1761</v>
      </c>
      <c r="E302" s="250" t="str">
        <f t="shared" si="9"/>
        <v>New Export 28</v>
      </c>
      <c r="F302" s="251" t="s">
        <v>1761</v>
      </c>
      <c r="G302" s="80" t="s">
        <v>1762</v>
      </c>
      <c r="H302" s="252">
        <v>0</v>
      </c>
      <c r="I302" s="244">
        <v>1E-3</v>
      </c>
      <c r="J302" s="245">
        <v>10.07</v>
      </c>
      <c r="K302" s="245">
        <v>1.47</v>
      </c>
      <c r="L302" s="245">
        <v>1.47</v>
      </c>
      <c r="M302" s="246">
        <v>0</v>
      </c>
      <c r="N302" s="247">
        <v>1057.8599999999999</v>
      </c>
      <c r="O302" s="247">
        <v>0.05</v>
      </c>
      <c r="P302" s="247">
        <v>0.05</v>
      </c>
    </row>
    <row r="303" spans="1:16" ht="12.75" x14ac:dyDescent="0.2">
      <c r="A303" s="250" t="s">
        <v>1763</v>
      </c>
      <c r="B303" s="250" t="str">
        <f t="shared" si="8"/>
        <v>New Import 29</v>
      </c>
      <c r="C303" s="251" t="s">
        <v>1763</v>
      </c>
      <c r="D303" s="250" t="s">
        <v>1764</v>
      </c>
      <c r="E303" s="250" t="str">
        <f t="shared" si="9"/>
        <v>New Export 29</v>
      </c>
      <c r="F303" s="251" t="s">
        <v>1764</v>
      </c>
      <c r="G303" s="80" t="s">
        <v>1765</v>
      </c>
      <c r="H303" s="252">
        <v>0</v>
      </c>
      <c r="I303" s="244">
        <v>0.49299999999999999</v>
      </c>
      <c r="J303" s="245">
        <v>56.64</v>
      </c>
      <c r="K303" s="245">
        <v>1.56</v>
      </c>
      <c r="L303" s="245">
        <v>1.56</v>
      </c>
      <c r="M303" s="246">
        <v>0</v>
      </c>
      <c r="N303" s="247">
        <v>1733.71</v>
      </c>
      <c r="O303" s="247">
        <v>0.05</v>
      </c>
      <c r="P303" s="247">
        <v>0.05</v>
      </c>
    </row>
    <row r="304" spans="1:16" ht="12.75" x14ac:dyDescent="0.2">
      <c r="A304" s="250" t="s">
        <v>1766</v>
      </c>
      <c r="B304" s="250" t="str">
        <f t="shared" si="8"/>
        <v>New Import 30</v>
      </c>
      <c r="C304" s="251" t="s">
        <v>1766</v>
      </c>
      <c r="D304" s="250" t="s">
        <v>1767</v>
      </c>
      <c r="E304" s="250" t="str">
        <f t="shared" si="9"/>
        <v>New Export 30</v>
      </c>
      <c r="F304" s="251" t="s">
        <v>1767</v>
      </c>
      <c r="G304" s="80" t="s">
        <v>1768</v>
      </c>
      <c r="H304" s="252">
        <v>0</v>
      </c>
      <c r="I304" s="244">
        <v>14.24</v>
      </c>
      <c r="J304" s="245">
        <v>11.64</v>
      </c>
      <c r="K304" s="245">
        <v>2.09</v>
      </c>
      <c r="L304" s="245">
        <v>2.09</v>
      </c>
      <c r="M304" s="246">
        <v>0</v>
      </c>
      <c r="N304" s="247">
        <v>1188.1500000000001</v>
      </c>
      <c r="O304" s="247">
        <v>0.05</v>
      </c>
      <c r="P304" s="247">
        <v>0.05</v>
      </c>
    </row>
    <row r="305" spans="1:16" ht="12.75" x14ac:dyDescent="0.2">
      <c r="A305" s="250" t="s">
        <v>1769</v>
      </c>
      <c r="B305" s="250" t="str">
        <f t="shared" si="8"/>
        <v>New Import 31</v>
      </c>
      <c r="C305" s="251" t="s">
        <v>1769</v>
      </c>
      <c r="D305" s="250" t="s">
        <v>1770</v>
      </c>
      <c r="E305" s="250" t="str">
        <f t="shared" si="9"/>
        <v>New Export 31</v>
      </c>
      <c r="F305" s="251" t="s">
        <v>1770</v>
      </c>
      <c r="G305" s="80" t="s">
        <v>1771</v>
      </c>
      <c r="H305" s="252">
        <v>0</v>
      </c>
      <c r="I305" s="244">
        <v>0</v>
      </c>
      <c r="J305" s="245">
        <v>36.04</v>
      </c>
      <c r="K305" s="245">
        <v>1.1200000000000001</v>
      </c>
      <c r="L305" s="245">
        <v>1.1200000000000001</v>
      </c>
      <c r="M305" s="246">
        <v>0</v>
      </c>
      <c r="N305" s="247">
        <v>1103.1400000000001</v>
      </c>
      <c r="O305" s="247">
        <v>0.05</v>
      </c>
      <c r="P305" s="247">
        <v>0.05</v>
      </c>
    </row>
    <row r="306" spans="1:16" ht="12.75" x14ac:dyDescent="0.2">
      <c r="A306" s="250" t="s">
        <v>1772</v>
      </c>
      <c r="B306" s="250" t="str">
        <f t="shared" si="8"/>
        <v>New Import 32</v>
      </c>
      <c r="C306" s="251" t="s">
        <v>1772</v>
      </c>
      <c r="D306" s="250" t="s">
        <v>1773</v>
      </c>
      <c r="E306" s="250" t="str">
        <f t="shared" si="9"/>
        <v>New Export 32</v>
      </c>
      <c r="F306" s="251" t="s">
        <v>1773</v>
      </c>
      <c r="G306" s="80" t="s">
        <v>1774</v>
      </c>
      <c r="H306" s="252">
        <v>0</v>
      </c>
      <c r="I306" s="244">
        <v>0</v>
      </c>
      <c r="J306" s="245">
        <v>2087.71</v>
      </c>
      <c r="K306" s="245">
        <v>0.57999999999999996</v>
      </c>
      <c r="L306" s="245">
        <v>0.57999999999999996</v>
      </c>
      <c r="M306" s="246">
        <v>0</v>
      </c>
      <c r="N306" s="247">
        <v>2197.61</v>
      </c>
      <c r="O306" s="247">
        <v>0.05</v>
      </c>
      <c r="P306" s="247">
        <v>0.05</v>
      </c>
    </row>
    <row r="307" spans="1:16" ht="12.75" x14ac:dyDescent="0.2">
      <c r="A307" s="250" t="s">
        <v>1775</v>
      </c>
      <c r="B307" s="250" t="str">
        <f t="shared" si="8"/>
        <v>New Import 33</v>
      </c>
      <c r="C307" s="251" t="s">
        <v>1775</v>
      </c>
      <c r="D307" s="250" t="s">
        <v>1776</v>
      </c>
      <c r="E307" s="250" t="str">
        <f t="shared" si="9"/>
        <v>New Export 33</v>
      </c>
      <c r="F307" s="251" t="s">
        <v>1776</v>
      </c>
      <c r="G307" s="80" t="s">
        <v>1777</v>
      </c>
      <c r="H307" s="252">
        <v>0</v>
      </c>
      <c r="I307" s="244">
        <v>2.5630000000000002</v>
      </c>
      <c r="J307" s="245">
        <v>18.079999999999998</v>
      </c>
      <c r="K307" s="245">
        <v>2.97</v>
      </c>
      <c r="L307" s="245">
        <v>2.97</v>
      </c>
      <c r="M307" s="246">
        <v>0</v>
      </c>
      <c r="N307" s="247">
        <v>827.38</v>
      </c>
      <c r="O307" s="247">
        <v>0.05</v>
      </c>
      <c r="P307" s="247">
        <v>0.05</v>
      </c>
    </row>
    <row r="308" spans="1:16" ht="12.75" x14ac:dyDescent="0.2">
      <c r="A308" s="250" t="s">
        <v>1778</v>
      </c>
      <c r="B308" s="250" t="str">
        <f t="shared" si="8"/>
        <v>New Import 34</v>
      </c>
      <c r="C308" s="251" t="s">
        <v>1778</v>
      </c>
      <c r="D308" s="250" t="s">
        <v>1779</v>
      </c>
      <c r="E308" s="250" t="str">
        <f t="shared" si="9"/>
        <v>New Export 34</v>
      </c>
      <c r="F308" s="251" t="s">
        <v>1779</v>
      </c>
      <c r="G308" s="80" t="s">
        <v>1780</v>
      </c>
      <c r="H308" s="252">
        <v>0</v>
      </c>
      <c r="I308" s="244">
        <v>0.217</v>
      </c>
      <c r="J308" s="245">
        <v>414.91</v>
      </c>
      <c r="K308" s="245">
        <v>0.74</v>
      </c>
      <c r="L308" s="245">
        <v>0.74</v>
      </c>
      <c r="M308" s="246">
        <v>-0.217</v>
      </c>
      <c r="N308" s="247">
        <v>436.74</v>
      </c>
      <c r="O308" s="247">
        <v>0.05</v>
      </c>
      <c r="P308" s="247">
        <v>0.05</v>
      </c>
    </row>
    <row r="309" spans="1:16" ht="12.75" x14ac:dyDescent="0.2">
      <c r="A309" s="250" t="s">
        <v>1781</v>
      </c>
      <c r="B309" s="250" t="str">
        <f t="shared" si="8"/>
        <v>New Import 35</v>
      </c>
      <c r="C309" s="251" t="s">
        <v>1781</v>
      </c>
      <c r="D309" s="250" t="s">
        <v>1782</v>
      </c>
      <c r="E309" s="250" t="str">
        <f t="shared" si="9"/>
        <v>New Export 35</v>
      </c>
      <c r="F309" s="251" t="s">
        <v>1782</v>
      </c>
      <c r="G309" s="80" t="s">
        <v>1783</v>
      </c>
      <c r="H309" s="252">
        <v>0</v>
      </c>
      <c r="I309" s="244">
        <v>0.33300000000000002</v>
      </c>
      <c r="J309" s="245">
        <v>17.920000000000002</v>
      </c>
      <c r="K309" s="245">
        <v>1.75</v>
      </c>
      <c r="L309" s="245">
        <v>1.75</v>
      </c>
      <c r="M309" s="246">
        <v>0</v>
      </c>
      <c r="N309" s="247">
        <v>2132.96</v>
      </c>
      <c r="O309" s="247">
        <v>0.05</v>
      </c>
      <c r="P309" s="247">
        <v>0.05</v>
      </c>
    </row>
    <row r="310" spans="1:16" ht="12.75" x14ac:dyDescent="0.2">
      <c r="A310" s="250" t="s">
        <v>1784</v>
      </c>
      <c r="B310" s="250" t="str">
        <f t="shared" si="8"/>
        <v>New Import 36</v>
      </c>
      <c r="C310" s="251" t="s">
        <v>1784</v>
      </c>
      <c r="D310" s="250" t="s">
        <v>1785</v>
      </c>
      <c r="E310" s="250" t="str">
        <f t="shared" si="9"/>
        <v>New Export 36</v>
      </c>
      <c r="F310" s="251" t="s">
        <v>1785</v>
      </c>
      <c r="G310" s="80" t="s">
        <v>1786</v>
      </c>
      <c r="H310" s="252">
        <v>0</v>
      </c>
      <c r="I310" s="244">
        <v>7.3999999999999996E-2</v>
      </c>
      <c r="J310" s="245">
        <v>3.98</v>
      </c>
      <c r="K310" s="245">
        <v>2.0699999999999998</v>
      </c>
      <c r="L310" s="245">
        <v>2.0699999999999998</v>
      </c>
      <c r="M310" s="246">
        <v>0</v>
      </c>
      <c r="N310" s="247">
        <v>1804.45</v>
      </c>
      <c r="O310" s="247">
        <v>0.05</v>
      </c>
      <c r="P310" s="247">
        <v>0.05</v>
      </c>
    </row>
    <row r="311" spans="1:16" ht="12.75" x14ac:dyDescent="0.2">
      <c r="A311" s="250" t="s">
        <v>1787</v>
      </c>
      <c r="B311" s="250" t="str">
        <f t="shared" si="8"/>
        <v>New Import 37</v>
      </c>
      <c r="C311" s="251" t="s">
        <v>1787</v>
      </c>
      <c r="D311" s="250" t="s">
        <v>1788</v>
      </c>
      <c r="E311" s="250" t="str">
        <f t="shared" si="9"/>
        <v>New Export 37</v>
      </c>
      <c r="F311" s="251" t="s">
        <v>1788</v>
      </c>
      <c r="G311" s="80" t="s">
        <v>1789</v>
      </c>
      <c r="H311" s="252">
        <v>0</v>
      </c>
      <c r="I311" s="244">
        <v>0</v>
      </c>
      <c r="J311" s="245">
        <v>9.67</v>
      </c>
      <c r="K311" s="245">
        <v>0.96</v>
      </c>
      <c r="L311" s="245">
        <v>0.96</v>
      </c>
      <c r="M311" s="246">
        <v>-8.3000000000000004E-2</v>
      </c>
      <c r="N311" s="247">
        <v>987.01</v>
      </c>
      <c r="O311" s="247">
        <v>0.05</v>
      </c>
      <c r="P311" s="247">
        <v>0.05</v>
      </c>
    </row>
    <row r="312" spans="1:16" ht="12.75" x14ac:dyDescent="0.2">
      <c r="A312" s="250" t="s">
        <v>1790</v>
      </c>
      <c r="B312" s="250" t="str">
        <f t="shared" si="8"/>
        <v>New Import 38</v>
      </c>
      <c r="C312" s="251" t="s">
        <v>1790</v>
      </c>
      <c r="D312" s="250" t="s">
        <v>1791</v>
      </c>
      <c r="E312" s="250" t="str">
        <f t="shared" si="9"/>
        <v>New Export 38</v>
      </c>
      <c r="F312" s="251" t="s">
        <v>1791</v>
      </c>
      <c r="G312" s="80" t="s">
        <v>1792</v>
      </c>
      <c r="H312" s="252">
        <v>0</v>
      </c>
      <c r="I312" s="244">
        <v>0</v>
      </c>
      <c r="J312" s="245">
        <v>2.52</v>
      </c>
      <c r="K312" s="245">
        <v>1.1299999999999999</v>
      </c>
      <c r="L312" s="245">
        <v>1.1299999999999999</v>
      </c>
      <c r="M312" s="246">
        <v>0</v>
      </c>
      <c r="N312" s="247">
        <v>994.16</v>
      </c>
      <c r="O312" s="247">
        <v>0.05</v>
      </c>
      <c r="P312" s="247">
        <v>0.05</v>
      </c>
    </row>
    <row r="313" spans="1:16" ht="12.75" x14ac:dyDescent="0.2">
      <c r="A313" s="250" t="s">
        <v>1793</v>
      </c>
      <c r="B313" s="250" t="str">
        <f t="shared" si="8"/>
        <v>New Import 39</v>
      </c>
      <c r="C313" s="251" t="s">
        <v>1793</v>
      </c>
      <c r="D313" s="250" t="s">
        <v>1794</v>
      </c>
      <c r="E313" s="250" t="str">
        <f t="shared" si="9"/>
        <v>New Export 39</v>
      </c>
      <c r="F313" s="251" t="s">
        <v>1794</v>
      </c>
      <c r="G313" s="80" t="s">
        <v>1795</v>
      </c>
      <c r="H313" s="252">
        <v>0</v>
      </c>
      <c r="I313" s="244">
        <v>0.875</v>
      </c>
      <c r="J313" s="245">
        <v>3.21</v>
      </c>
      <c r="K313" s="245">
        <v>2.08</v>
      </c>
      <c r="L313" s="245">
        <v>2.08</v>
      </c>
      <c r="M313" s="246">
        <v>0</v>
      </c>
      <c r="N313" s="247">
        <v>1055.1300000000001</v>
      </c>
      <c r="O313" s="247">
        <v>0.05</v>
      </c>
      <c r="P313" s="247">
        <v>0.05</v>
      </c>
    </row>
    <row r="314" spans="1:16" ht="12.75" x14ac:dyDescent="0.2">
      <c r="A314" s="250" t="s">
        <v>1796</v>
      </c>
      <c r="B314" s="250" t="str">
        <f t="shared" si="8"/>
        <v>New Import 40</v>
      </c>
      <c r="C314" s="251" t="s">
        <v>1796</v>
      </c>
      <c r="D314" s="250" t="s">
        <v>1797</v>
      </c>
      <c r="E314" s="250" t="str">
        <f t="shared" si="9"/>
        <v>New Export 40</v>
      </c>
      <c r="F314" s="251" t="s">
        <v>1797</v>
      </c>
      <c r="G314" s="80" t="s">
        <v>1798</v>
      </c>
      <c r="H314" s="252">
        <v>0</v>
      </c>
      <c r="I314" s="244">
        <v>0.377</v>
      </c>
      <c r="J314" s="245">
        <v>88.74</v>
      </c>
      <c r="K314" s="245">
        <v>1.79</v>
      </c>
      <c r="L314" s="245">
        <v>1.79</v>
      </c>
      <c r="M314" s="246">
        <v>0</v>
      </c>
      <c r="N314" s="247">
        <v>1774.76</v>
      </c>
      <c r="O314" s="247">
        <v>0.05</v>
      </c>
      <c r="P314" s="247">
        <v>0.05</v>
      </c>
    </row>
    <row r="315" spans="1:16" ht="12.75" x14ac:dyDescent="0.2">
      <c r="A315" s="250" t="s">
        <v>1799</v>
      </c>
      <c r="B315" s="250" t="str">
        <f t="shared" si="8"/>
        <v>New Import 41</v>
      </c>
      <c r="C315" s="251" t="s">
        <v>1799</v>
      </c>
      <c r="D315" s="250" t="s">
        <v>1800</v>
      </c>
      <c r="E315" s="250" t="str">
        <f t="shared" si="9"/>
        <v>New Export 41</v>
      </c>
      <c r="F315" s="251" t="s">
        <v>1800</v>
      </c>
      <c r="G315" s="80" t="s">
        <v>1801</v>
      </c>
      <c r="H315" s="252">
        <v>0</v>
      </c>
      <c r="I315" s="244">
        <v>3.3050000000000002</v>
      </c>
      <c r="J315" s="245">
        <v>66.34</v>
      </c>
      <c r="K315" s="245">
        <v>1.3</v>
      </c>
      <c r="L315" s="245">
        <v>1.3</v>
      </c>
      <c r="M315" s="246">
        <v>-3.7120000000000002</v>
      </c>
      <c r="N315" s="247">
        <v>1015.34</v>
      </c>
      <c r="O315" s="247">
        <v>0.05</v>
      </c>
      <c r="P315" s="247">
        <v>0.05</v>
      </c>
    </row>
    <row r="316" spans="1:16" ht="12.75" x14ac:dyDescent="0.2">
      <c r="A316" s="250" t="s">
        <v>1802</v>
      </c>
      <c r="B316" s="250" t="str">
        <f t="shared" si="8"/>
        <v>New Import 42</v>
      </c>
      <c r="C316" s="251" t="s">
        <v>1802</v>
      </c>
      <c r="D316" s="250" t="s">
        <v>1803</v>
      </c>
      <c r="E316" s="250" t="str">
        <f t="shared" si="9"/>
        <v>New Export 42</v>
      </c>
      <c r="F316" s="251" t="s">
        <v>1803</v>
      </c>
      <c r="G316" s="80" t="s">
        <v>1804</v>
      </c>
      <c r="H316" s="252">
        <v>0</v>
      </c>
      <c r="I316" s="244">
        <v>0</v>
      </c>
      <c r="J316" s="245">
        <v>493.31</v>
      </c>
      <c r="K316" s="245">
        <v>0.77</v>
      </c>
      <c r="L316" s="245">
        <v>0.77</v>
      </c>
      <c r="M316" s="246">
        <v>-7.9000000000000001E-2</v>
      </c>
      <c r="N316" s="247">
        <v>503.37</v>
      </c>
      <c r="O316" s="247">
        <v>0.05</v>
      </c>
      <c r="P316" s="247">
        <v>0.05</v>
      </c>
    </row>
    <row r="317" spans="1:16" ht="12.75" x14ac:dyDescent="0.2">
      <c r="A317" s="250" t="s">
        <v>1805</v>
      </c>
      <c r="B317" s="250" t="str">
        <f t="shared" si="8"/>
        <v>New Import 43</v>
      </c>
      <c r="C317" s="251" t="s">
        <v>1805</v>
      </c>
      <c r="D317" s="250" t="s">
        <v>1806</v>
      </c>
      <c r="E317" s="250" t="str">
        <f t="shared" si="9"/>
        <v>New Export 43</v>
      </c>
      <c r="F317" s="251" t="s">
        <v>1806</v>
      </c>
      <c r="G317" s="80" t="s">
        <v>1807</v>
      </c>
      <c r="H317" s="252">
        <v>0</v>
      </c>
      <c r="I317" s="244">
        <v>0</v>
      </c>
      <c r="J317" s="245">
        <v>17.02</v>
      </c>
      <c r="K317" s="245">
        <v>1.56</v>
      </c>
      <c r="L317" s="245">
        <v>1.56</v>
      </c>
      <c r="M317" s="246">
        <v>0</v>
      </c>
      <c r="N317" s="247">
        <v>1791.41</v>
      </c>
      <c r="O317" s="247">
        <v>0.05</v>
      </c>
      <c r="P317" s="247">
        <v>0.05</v>
      </c>
    </row>
    <row r="318" spans="1:16" ht="12.75" x14ac:dyDescent="0.2">
      <c r="A318" s="250" t="s">
        <v>1808</v>
      </c>
      <c r="B318" s="250" t="str">
        <f t="shared" si="8"/>
        <v>New Import 44</v>
      </c>
      <c r="C318" s="251" t="s">
        <v>1808</v>
      </c>
      <c r="D318" s="250" t="s">
        <v>1413</v>
      </c>
      <c r="E318" s="250" t="str">
        <f t="shared" si="9"/>
        <v/>
      </c>
      <c r="F318" s="251" t="s">
        <v>1413</v>
      </c>
      <c r="G318" s="80" t="s">
        <v>1809</v>
      </c>
      <c r="H318" s="252">
        <v>2</v>
      </c>
      <c r="I318" s="244">
        <v>6.9219999999999997</v>
      </c>
      <c r="J318" s="245">
        <v>9965.39</v>
      </c>
      <c r="K318" s="245">
        <v>2.65</v>
      </c>
      <c r="L318" s="245">
        <v>2.65</v>
      </c>
      <c r="M318" s="246">
        <v>0</v>
      </c>
      <c r="N318" s="247">
        <v>0</v>
      </c>
      <c r="O318" s="247">
        <v>0</v>
      </c>
      <c r="P318" s="247">
        <v>0</v>
      </c>
    </row>
    <row r="319" spans="1:16" ht="12.75" x14ac:dyDescent="0.2">
      <c r="A319" s="250" t="s">
        <v>1810</v>
      </c>
      <c r="B319" s="250" t="str">
        <f t="shared" si="8"/>
        <v>New Import 45</v>
      </c>
      <c r="C319" s="251" t="s">
        <v>1810</v>
      </c>
      <c r="D319" s="250" t="s">
        <v>1811</v>
      </c>
      <c r="E319" s="250" t="str">
        <f t="shared" si="9"/>
        <v>New Export 45</v>
      </c>
      <c r="F319" s="251" t="s">
        <v>1811</v>
      </c>
      <c r="G319" s="80" t="s">
        <v>1812</v>
      </c>
      <c r="H319" s="252">
        <v>0</v>
      </c>
      <c r="I319" s="244">
        <v>0</v>
      </c>
      <c r="J319" s="245">
        <v>1276.49</v>
      </c>
      <c r="K319" s="245">
        <v>0.95</v>
      </c>
      <c r="L319" s="245">
        <v>0.95</v>
      </c>
      <c r="M319" s="246">
        <v>-5.1999999999999998E-2</v>
      </c>
      <c r="N319" s="247">
        <v>1343.67</v>
      </c>
      <c r="O319" s="247">
        <v>0.05</v>
      </c>
      <c r="P319" s="247">
        <v>0.05</v>
      </c>
    </row>
    <row r="320" spans="1:16" ht="12.75" x14ac:dyDescent="0.2">
      <c r="A320" s="250" t="s">
        <v>1813</v>
      </c>
      <c r="B320" s="250" t="str">
        <f t="shared" si="8"/>
        <v>New Import 46</v>
      </c>
      <c r="C320" s="251" t="s">
        <v>1813</v>
      </c>
      <c r="D320" s="250" t="s">
        <v>1814</v>
      </c>
      <c r="E320" s="250" t="str">
        <f t="shared" si="9"/>
        <v>New Export 46</v>
      </c>
      <c r="F320" s="251" t="s">
        <v>1814</v>
      </c>
      <c r="G320" s="80" t="s">
        <v>1815</v>
      </c>
      <c r="H320" s="252">
        <v>0</v>
      </c>
      <c r="I320" s="244">
        <v>2.4E-2</v>
      </c>
      <c r="J320" s="245">
        <v>694.2</v>
      </c>
      <c r="K320" s="245">
        <v>1.6</v>
      </c>
      <c r="L320" s="245">
        <v>1.6</v>
      </c>
      <c r="M320" s="246">
        <v>-8.1000000000000003E-2</v>
      </c>
      <c r="N320" s="247">
        <v>708.36</v>
      </c>
      <c r="O320" s="247">
        <v>0.05</v>
      </c>
      <c r="P320" s="247">
        <v>0.05</v>
      </c>
    </row>
    <row r="321" spans="1:16" ht="12.75" x14ac:dyDescent="0.2">
      <c r="A321" s="250" t="s">
        <v>1816</v>
      </c>
      <c r="B321" s="250" t="str">
        <f t="shared" si="8"/>
        <v>New Import 47</v>
      </c>
      <c r="C321" s="251" t="s">
        <v>1816</v>
      </c>
      <c r="D321" s="250" t="s">
        <v>1817</v>
      </c>
      <c r="E321" s="250" t="str">
        <f t="shared" si="9"/>
        <v>New Export 47</v>
      </c>
      <c r="F321" s="251" t="s">
        <v>1817</v>
      </c>
      <c r="G321" s="80" t="s">
        <v>1818</v>
      </c>
      <c r="H321" s="252">
        <v>0</v>
      </c>
      <c r="I321" s="244">
        <v>14.91</v>
      </c>
      <c r="J321" s="245">
        <v>472.45</v>
      </c>
      <c r="K321" s="245">
        <v>0.87</v>
      </c>
      <c r="L321" s="245">
        <v>0.87</v>
      </c>
      <c r="M321" s="246">
        <v>-14.932</v>
      </c>
      <c r="N321" s="247">
        <v>497.31</v>
      </c>
      <c r="O321" s="247">
        <v>0.05</v>
      </c>
      <c r="P321" s="247">
        <v>0.05</v>
      </c>
    </row>
    <row r="322" spans="1:16" ht="12.75" x14ac:dyDescent="0.2">
      <c r="A322" s="250" t="s">
        <v>1819</v>
      </c>
      <c r="B322" s="250" t="str">
        <f t="shared" si="8"/>
        <v>New Import 48</v>
      </c>
      <c r="C322" s="251" t="s">
        <v>1819</v>
      </c>
      <c r="D322" s="250" t="s">
        <v>1820</v>
      </c>
      <c r="E322" s="250" t="str">
        <f t="shared" si="9"/>
        <v>New Export 48</v>
      </c>
      <c r="F322" s="251" t="s">
        <v>1820</v>
      </c>
      <c r="G322" s="80" t="s">
        <v>1821</v>
      </c>
      <c r="H322" s="252">
        <v>0</v>
      </c>
      <c r="I322" s="244">
        <v>0.20300000000000001</v>
      </c>
      <c r="J322" s="245">
        <v>3.46</v>
      </c>
      <c r="K322" s="245">
        <v>0.96</v>
      </c>
      <c r="L322" s="245">
        <v>0.96</v>
      </c>
      <c r="M322" s="246">
        <v>-0.79400000000000004</v>
      </c>
      <c r="N322" s="247">
        <v>27.7</v>
      </c>
      <c r="O322" s="247">
        <v>0.05</v>
      </c>
      <c r="P322" s="247">
        <v>0.05</v>
      </c>
    </row>
    <row r="323" spans="1:16" ht="12.75" x14ac:dyDescent="0.2">
      <c r="A323" s="250" t="s">
        <v>1822</v>
      </c>
      <c r="B323" s="250" t="str">
        <f t="shared" si="8"/>
        <v>New Import 49</v>
      </c>
      <c r="C323" s="251" t="s">
        <v>1822</v>
      </c>
      <c r="D323" s="250" t="s">
        <v>1823</v>
      </c>
      <c r="E323" s="250" t="str">
        <f t="shared" si="9"/>
        <v>New Export 49</v>
      </c>
      <c r="F323" s="251" t="s">
        <v>1823</v>
      </c>
      <c r="G323" s="80" t="s">
        <v>1824</v>
      </c>
      <c r="H323" s="252">
        <v>0</v>
      </c>
      <c r="I323" s="244">
        <v>0</v>
      </c>
      <c r="J323" s="245">
        <v>16.079999999999998</v>
      </c>
      <c r="K323" s="245">
        <v>5.68</v>
      </c>
      <c r="L323" s="245">
        <v>5.68</v>
      </c>
      <c r="M323" s="246">
        <v>-10.629</v>
      </c>
      <c r="N323" s="247">
        <v>1693.05</v>
      </c>
      <c r="O323" s="247">
        <v>0.05</v>
      </c>
      <c r="P323" s="247">
        <v>0.05</v>
      </c>
    </row>
    <row r="324" spans="1:16" ht="12.75" x14ac:dyDescent="0.2">
      <c r="A324" s="250" t="s">
        <v>1825</v>
      </c>
      <c r="B324" s="250" t="str">
        <f t="shared" si="8"/>
        <v>New Import 50</v>
      </c>
      <c r="C324" s="251" t="s">
        <v>1825</v>
      </c>
      <c r="D324" s="250" t="s">
        <v>1826</v>
      </c>
      <c r="E324" s="250" t="str">
        <f t="shared" si="9"/>
        <v>New Export 50</v>
      </c>
      <c r="F324" s="251" t="s">
        <v>1826</v>
      </c>
      <c r="G324" s="80" t="s">
        <v>1827</v>
      </c>
      <c r="H324" s="252">
        <v>0</v>
      </c>
      <c r="I324" s="244">
        <v>8.3000000000000004E-2</v>
      </c>
      <c r="J324" s="245">
        <v>22.27</v>
      </c>
      <c r="K324" s="245">
        <v>1.18</v>
      </c>
      <c r="L324" s="245">
        <v>1.18</v>
      </c>
      <c r="M324" s="246">
        <v>-0.20100000000000001</v>
      </c>
      <c r="N324" s="247">
        <v>468.85</v>
      </c>
      <c r="O324" s="247">
        <v>0.05</v>
      </c>
      <c r="P324" s="247">
        <v>0.05</v>
      </c>
    </row>
    <row r="325" spans="1:16" ht="12.75" x14ac:dyDescent="0.2">
      <c r="A325" s="250" t="s">
        <v>1828</v>
      </c>
      <c r="B325" s="250" t="str">
        <f t="shared" si="8"/>
        <v>New Import 51</v>
      </c>
      <c r="C325" s="251" t="s">
        <v>1828</v>
      </c>
      <c r="D325" s="250" t="s">
        <v>1829</v>
      </c>
      <c r="E325" s="250" t="str">
        <f t="shared" si="9"/>
        <v>New Export 51</v>
      </c>
      <c r="F325" s="251" t="s">
        <v>1829</v>
      </c>
      <c r="G325" s="80" t="s">
        <v>1830</v>
      </c>
      <c r="H325" s="252">
        <v>0</v>
      </c>
      <c r="I325" s="244">
        <v>0</v>
      </c>
      <c r="J325" s="245">
        <v>253.65</v>
      </c>
      <c r="K325" s="245">
        <v>0.69</v>
      </c>
      <c r="L325" s="245">
        <v>0.69</v>
      </c>
      <c r="M325" s="246">
        <v>0</v>
      </c>
      <c r="N325" s="247">
        <v>266.99</v>
      </c>
      <c r="O325" s="247">
        <v>0.05</v>
      </c>
      <c r="P325" s="247">
        <v>0.05</v>
      </c>
    </row>
    <row r="326" spans="1:16" ht="12.75" x14ac:dyDescent="0.2">
      <c r="A326" s="250" t="s">
        <v>1831</v>
      </c>
      <c r="B326" s="250" t="str">
        <f t="shared" si="8"/>
        <v>New Import 52</v>
      </c>
      <c r="C326" s="251" t="s">
        <v>1831</v>
      </c>
      <c r="D326" s="250" t="s">
        <v>1832</v>
      </c>
      <c r="E326" s="250" t="str">
        <f t="shared" si="9"/>
        <v>New Export 52</v>
      </c>
      <c r="F326" s="251" t="s">
        <v>1832</v>
      </c>
      <c r="G326" s="80" t="s">
        <v>1833</v>
      </c>
      <c r="H326" s="252">
        <v>0</v>
      </c>
      <c r="I326" s="244">
        <v>2.8410000000000002</v>
      </c>
      <c r="J326" s="245">
        <v>106.79</v>
      </c>
      <c r="K326" s="245">
        <v>3.9</v>
      </c>
      <c r="L326" s="245">
        <v>3.9</v>
      </c>
      <c r="M326" s="246">
        <v>0</v>
      </c>
      <c r="N326" s="247">
        <v>3632.4</v>
      </c>
      <c r="O326" s="247">
        <v>0.05</v>
      </c>
      <c r="P326" s="247">
        <v>0.05</v>
      </c>
    </row>
    <row r="327" spans="1:16" ht="12.75" x14ac:dyDescent="0.2">
      <c r="A327" s="250" t="s">
        <v>1834</v>
      </c>
      <c r="B327" s="250" t="str">
        <f t="shared" si="8"/>
        <v>New Import 53</v>
      </c>
      <c r="C327" s="251" t="s">
        <v>1834</v>
      </c>
      <c r="D327" s="250" t="s">
        <v>1835</v>
      </c>
      <c r="E327" s="250" t="str">
        <f t="shared" si="9"/>
        <v>New Export 53</v>
      </c>
      <c r="F327" s="251" t="s">
        <v>1835</v>
      </c>
      <c r="G327" s="80" t="s">
        <v>1836</v>
      </c>
      <c r="H327" s="252">
        <v>0</v>
      </c>
      <c r="I327" s="244">
        <v>0</v>
      </c>
      <c r="J327" s="245">
        <v>702.61</v>
      </c>
      <c r="K327" s="245">
        <v>0.86</v>
      </c>
      <c r="L327" s="245">
        <v>0.86</v>
      </c>
      <c r="M327" s="246">
        <v>0</v>
      </c>
      <c r="N327" s="247">
        <v>739.6</v>
      </c>
      <c r="O327" s="247">
        <v>0.05</v>
      </c>
      <c r="P327" s="247">
        <v>0.05</v>
      </c>
    </row>
    <row r="328" spans="1:16" ht="12.75" x14ac:dyDescent="0.2">
      <c r="A328" s="250" t="s">
        <v>1837</v>
      </c>
      <c r="B328" s="250" t="str">
        <f t="shared" si="8"/>
        <v>New Import 54</v>
      </c>
      <c r="C328" s="251" t="s">
        <v>1837</v>
      </c>
      <c r="D328" s="250" t="s">
        <v>1838</v>
      </c>
      <c r="E328" s="250" t="str">
        <f t="shared" si="9"/>
        <v>New Export 54</v>
      </c>
      <c r="F328" s="251" t="s">
        <v>1838</v>
      </c>
      <c r="G328" s="80" t="s">
        <v>1839</v>
      </c>
      <c r="H328" s="252">
        <v>0</v>
      </c>
      <c r="I328" s="244">
        <v>0</v>
      </c>
      <c r="J328" s="245">
        <v>2.56</v>
      </c>
      <c r="K328" s="245">
        <v>1.45</v>
      </c>
      <c r="L328" s="245">
        <v>1.45</v>
      </c>
      <c r="M328" s="246">
        <v>0</v>
      </c>
      <c r="N328" s="247">
        <v>994.12</v>
      </c>
      <c r="O328" s="247">
        <v>0.05</v>
      </c>
      <c r="P328" s="247">
        <v>0.05</v>
      </c>
    </row>
    <row r="329" spans="1:16" ht="12.75" x14ac:dyDescent="0.2">
      <c r="A329" s="241"/>
      <c r="B329" s="241"/>
      <c r="C329" s="222"/>
      <c r="D329" s="241"/>
      <c r="E329" s="241"/>
      <c r="F329" s="222"/>
      <c r="G329" s="242"/>
      <c r="H329" s="243"/>
      <c r="I329" s="244"/>
      <c r="J329" s="245"/>
      <c r="K329" s="245"/>
      <c r="L329" s="245"/>
      <c r="M329" s="246"/>
      <c r="N329" s="247"/>
      <c r="O329" s="247"/>
      <c r="P329" s="247"/>
    </row>
    <row r="330" spans="1:16" ht="12.75" x14ac:dyDescent="0.2">
      <c r="A330" s="40"/>
      <c r="B330" s="40"/>
      <c r="C330" s="222"/>
      <c r="D330" s="40"/>
      <c r="E330" s="40"/>
      <c r="F330" s="222"/>
      <c r="G330" s="242"/>
      <c r="H330" s="221"/>
      <c r="I330" s="55"/>
      <c r="J330" s="56"/>
      <c r="K330" s="56"/>
      <c r="L330" s="56"/>
      <c r="M330" s="57"/>
      <c r="N330" s="58"/>
      <c r="O330" s="58"/>
      <c r="P330" s="58"/>
    </row>
    <row r="331" spans="1:16" ht="12.75" x14ac:dyDescent="0.2">
      <c r="A331" s="40"/>
      <c r="B331" s="40"/>
      <c r="C331" s="222"/>
      <c r="D331" s="40"/>
      <c r="E331" s="40"/>
      <c r="F331" s="222"/>
      <c r="G331" s="242"/>
      <c r="H331" s="221"/>
      <c r="I331" s="55"/>
      <c r="J331" s="56"/>
      <c r="K331" s="56"/>
      <c r="L331" s="56"/>
      <c r="M331" s="57"/>
      <c r="N331" s="58"/>
      <c r="O331" s="58"/>
      <c r="P331" s="58"/>
    </row>
    <row r="332" spans="1:16" ht="12.75" x14ac:dyDescent="0.2">
      <c r="A332" s="40"/>
      <c r="B332" s="40"/>
      <c r="C332" s="222"/>
      <c r="D332" s="40"/>
      <c r="E332" s="40"/>
      <c r="F332" s="222"/>
      <c r="G332" s="242"/>
      <c r="H332" s="221"/>
      <c r="I332" s="55"/>
      <c r="J332" s="56"/>
      <c r="K332" s="56"/>
      <c r="L332" s="56"/>
      <c r="M332" s="57"/>
      <c r="N332" s="58"/>
      <c r="O332" s="58"/>
      <c r="P332" s="58"/>
    </row>
    <row r="333" spans="1:16" ht="12.75" x14ac:dyDescent="0.2">
      <c r="A333" s="40"/>
      <c r="B333" s="40"/>
      <c r="C333" s="222"/>
      <c r="D333" s="40"/>
      <c r="E333" s="40"/>
      <c r="F333" s="222"/>
      <c r="G333" s="242"/>
      <c r="H333" s="221"/>
      <c r="I333" s="55"/>
      <c r="J333" s="56"/>
      <c r="K333" s="56"/>
      <c r="L333" s="56"/>
      <c r="M333" s="57"/>
      <c r="N333" s="58"/>
      <c r="O333" s="58"/>
      <c r="P333" s="58"/>
    </row>
    <row r="334" spans="1:16" ht="12.75" x14ac:dyDescent="0.2">
      <c r="A334" s="40"/>
      <c r="B334" s="40"/>
      <c r="C334" s="222"/>
      <c r="D334" s="40"/>
      <c r="E334" s="40"/>
      <c r="F334" s="222"/>
      <c r="G334" s="242"/>
      <c r="H334" s="221"/>
      <c r="I334" s="55"/>
      <c r="J334" s="56"/>
      <c r="K334" s="56"/>
      <c r="L334" s="56"/>
      <c r="M334" s="57"/>
      <c r="N334" s="58"/>
      <c r="O334" s="58"/>
      <c r="P334" s="58"/>
    </row>
  </sheetData>
  <autoFilter ref="A10:P329"/>
  <mergeCells count="12">
    <mergeCell ref="F1:P1"/>
    <mergeCell ref="A2:P2"/>
    <mergeCell ref="C1:D1"/>
    <mergeCell ref="A4:F4"/>
    <mergeCell ref="D5:F5"/>
    <mergeCell ref="D6:F6"/>
    <mergeCell ref="A5:C5"/>
    <mergeCell ref="A6:C6"/>
    <mergeCell ref="D7:F7"/>
    <mergeCell ref="D8:F8"/>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ignoredErrors>
    <ignoredError sqref="C11 C12:C328 F13:F32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21"/>
  <sheetViews>
    <sheetView zoomScaleNormal="100" zoomScaleSheetLayoutView="100" workbookViewId="0">
      <selection sqref="A1:H1"/>
    </sheetView>
  </sheetViews>
  <sheetFormatPr defaultRowHeight="12.75" x14ac:dyDescent="0.2"/>
  <cols>
    <col min="1" max="1" width="15.85546875" style="46" bestFit="1" customWidth="1"/>
    <col min="2" max="2" width="15" style="46" bestFit="1" customWidth="1"/>
    <col min="3" max="3" width="15.7109375" style="52" bestFit="1" customWidth="1"/>
    <col min="4" max="4" width="35.28515625" style="52" bestFit="1" customWidth="1"/>
    <col min="5" max="5" width="14.7109375" style="53" customWidth="1"/>
    <col min="6" max="7" width="14.7109375" style="54" customWidth="1"/>
    <col min="8" max="8" width="14.7109375" style="46" customWidth="1"/>
    <col min="9" max="9" width="15.5703125" style="46" customWidth="1"/>
    <col min="10" max="13" width="9.140625" style="46"/>
    <col min="14" max="14" width="9.42578125" style="46" bestFit="1" customWidth="1"/>
    <col min="15" max="16384" width="9.140625" style="46"/>
  </cols>
  <sheetData>
    <row r="1" spans="1:14" ht="66.75" customHeight="1" x14ac:dyDescent="0.2">
      <c r="A1" s="293" t="s">
        <v>111</v>
      </c>
      <c r="B1" s="293"/>
      <c r="C1" s="293"/>
      <c r="D1" s="293"/>
      <c r="E1" s="293"/>
      <c r="F1" s="293"/>
      <c r="G1" s="293"/>
      <c r="H1" s="293"/>
    </row>
    <row r="2" spans="1:14" s="47" customFormat="1" ht="25.5" customHeight="1" x14ac:dyDescent="0.2">
      <c r="A2" s="295" t="str">
        <f>Overview!B4&amp; " - Effective from "&amp;TEXT(Overview!D4,"D MMMM YYYY")&amp;" - "&amp;Overview!E4&amp;" EDCM import charges"</f>
        <v>Western Power Distribution (South West) plc - Effective from 1 April 2023 - Final EDCM import charges</v>
      </c>
      <c r="B2" s="296"/>
      <c r="C2" s="296"/>
      <c r="D2" s="296"/>
      <c r="E2" s="296"/>
      <c r="F2" s="296"/>
      <c r="G2" s="296"/>
      <c r="H2" s="297"/>
    </row>
    <row r="3" spans="1:14" s="73" customFormat="1" ht="18" x14ac:dyDescent="0.2">
      <c r="A3" s="74"/>
      <c r="B3" s="74"/>
      <c r="C3" s="74"/>
      <c r="D3" s="75"/>
      <c r="E3" s="76"/>
      <c r="F3" s="76"/>
      <c r="G3" s="77"/>
      <c r="H3" s="77"/>
      <c r="I3" s="70"/>
      <c r="J3" s="70"/>
      <c r="K3" s="70"/>
      <c r="L3" s="70"/>
      <c r="M3" s="70"/>
      <c r="N3" s="70"/>
    </row>
    <row r="4" spans="1:14" ht="60.75" customHeight="1" x14ac:dyDescent="0.2">
      <c r="A4" s="48" t="s">
        <v>98</v>
      </c>
      <c r="B4" s="49" t="s">
        <v>64</v>
      </c>
      <c r="C4" s="48" t="s">
        <v>65</v>
      </c>
      <c r="D4" s="50" t="s">
        <v>58</v>
      </c>
      <c r="E4" s="115" t="str">
        <f>'Annex 2 EHV charges'!I10</f>
        <v>Import
Super Red
unit charge
(p/kWh)</v>
      </c>
      <c r="F4" s="115" t="str">
        <f>'Annex 2 EHV charges'!J10</f>
        <v>Import
fixed charge
(p/day)</v>
      </c>
      <c r="G4" s="115" t="str">
        <f>'Annex 2 EHV charges'!K10</f>
        <v>Import
capacity charge
(p/kVA/day)</v>
      </c>
      <c r="H4" s="115" t="str">
        <f>'Annex 2 EHV charges'!L10</f>
        <v>Import
exceeded capacity charge
(p/kVA/day)</v>
      </c>
    </row>
    <row r="5" spans="1:14" x14ac:dyDescent="0.2">
      <c r="A5" s="80">
        <f t="array" ref="A5">IFERROR(INDEX('Annex 2 EHV charges'!$A$11:$A$330, MATCH(0, IF(LEN('Annex 2 EHV charges'!$A$11:$A$330)=0,1, COUNTIF(A$4:$A4, 'Annex 2 EHV charges'!$A$11:$A$330)), 0)),"")</f>
        <v>198</v>
      </c>
      <c r="B5" s="80">
        <f>IF($A5="","",VLOOKUP($A5,'Annex 2 EHV charges'!$A:$P,2,0))</f>
        <v>198</v>
      </c>
      <c r="C5" s="81" t="str">
        <f>IF($A5="","",VLOOKUP($A5,'Annex 2 EHV charges'!$A:$P,3,0))</f>
        <v>2200042805690</v>
      </c>
      <c r="D5" s="80" t="str">
        <f>IF($A5="","",VLOOKUP($A5,'Annex 2 EHV charges'!$A:$P,7,0))</f>
        <v>Rolls Royce TT</v>
      </c>
      <c r="E5" s="84">
        <f>IFERROR(IF(VLOOKUP($A5,'Annex 2 EHV charges'!$A:$O,COLUMN(E5)+4,FALSE)=0,"",VLOOKUP($A5,'Annex 2 EHV charges'!$A:$O,COLUMN(E5)+4,FALSE)),"")</f>
        <v>0.39400000000000002</v>
      </c>
      <c r="F5" s="248">
        <f>IFERROR(IF(VLOOKUP($A5,'Annex 2 EHV charges'!$A:$O,COLUMN(F5)+4,FALSE)=0,"",VLOOKUP($A5,'Annex 2 EHV charges'!$A:$O,COLUMN(F5)+4,FALSE)),"")</f>
        <v>9436.4</v>
      </c>
      <c r="G5" s="248">
        <f>IFERROR(IF(VLOOKUP($A5,'Annex 2 EHV charges'!$A:$O,COLUMN(G5)+4,FALSE)=0,"",VLOOKUP($A5,'Annex 2 EHV charges'!$A:$O,COLUMN(G5)+4,FALSE)),"")</f>
        <v>0.92</v>
      </c>
      <c r="H5" s="248">
        <f>IFERROR(IF(VLOOKUP($A5,'Annex 2 EHV charges'!$A:$O,COLUMN(H5)+4,FALSE)=0,"",VLOOKUP($A5,'Annex 2 EHV charges'!$A:$O,COLUMN(H5)+4,FALSE)),"")</f>
        <v>0.92</v>
      </c>
    </row>
    <row r="6" spans="1:14" x14ac:dyDescent="0.2">
      <c r="A6" s="80">
        <f t="array" ref="A6">IFERROR(INDEX('Annex 2 EHV charges'!$A$11:$A$330, MATCH(0, IF(LEN('Annex 2 EHV charges'!$A$11:$A$330)=0,1, COUNTIF(A$4:$A5, 'Annex 2 EHV charges'!$A$11:$A$330)), 0)),"")</f>
        <v>204</v>
      </c>
      <c r="B6" s="80">
        <f>IF($A6="","",VLOOKUP($A6,'Annex 2 EHV charges'!$A:$P,2,0))</f>
        <v>204</v>
      </c>
      <c r="C6" s="81" t="str">
        <f>IF($A6="","",VLOOKUP($A6,'Annex 2 EHV charges'!$A:$P,3,0))</f>
        <v>2200042689299</v>
      </c>
      <c r="D6" s="80" t="str">
        <f>IF($A6="","",VLOOKUP($A6,'Annex 2 EHV charges'!$A:$P,7,0))</f>
        <v>Ashwater Auxillary Supply</v>
      </c>
      <c r="E6" s="84">
        <f>IFERROR(IF(VLOOKUP($A6,'Annex 2 EHV charges'!$A:$O,COLUMN(E6)+4,FALSE)=0,"",VLOOKUP($A6,'Annex 2 EHV charges'!$A:$O,COLUMN(E6)+4,FALSE)),"")</f>
        <v>0.77900000000000003</v>
      </c>
      <c r="F6" s="248">
        <f>IFERROR(IF(VLOOKUP($A6,'Annex 2 EHV charges'!$A:$O,COLUMN(F6)+4,FALSE)=0,"",VLOOKUP($A6,'Annex 2 EHV charges'!$A:$O,COLUMN(F6)+4,FALSE)),"")</f>
        <v>2.91</v>
      </c>
      <c r="G6" s="248">
        <f>IFERROR(IF(VLOOKUP($A6,'Annex 2 EHV charges'!$A:$O,COLUMN(G6)+4,FALSE)=0,"",VLOOKUP($A6,'Annex 2 EHV charges'!$A:$O,COLUMN(G6)+4,FALSE)),"")</f>
        <v>1.93</v>
      </c>
      <c r="H6" s="248">
        <f>IFERROR(IF(VLOOKUP($A6,'Annex 2 EHV charges'!$A:$O,COLUMN(H6)+4,FALSE)=0,"",VLOOKUP($A6,'Annex 2 EHV charges'!$A:$O,COLUMN(H6)+4,FALSE)),"")</f>
        <v>1.93</v>
      </c>
    </row>
    <row r="7" spans="1:14" x14ac:dyDescent="0.2">
      <c r="A7" s="80">
        <f t="array" ref="A7">IFERROR(INDEX('Annex 2 EHV charges'!$A$11:$A$330, MATCH(0, IF(LEN('Annex 2 EHV charges'!$A$11:$A$330)=0,1, COUNTIF(A$4:$A6, 'Annex 2 EHV charges'!$A$11:$A$330)), 0)),"")</f>
        <v>250</v>
      </c>
      <c r="B7" s="80">
        <f>IF($A7="","",VLOOKUP($A7,'Annex 2 EHV charges'!$A:$P,2,0))</f>
        <v>250</v>
      </c>
      <c r="C7" s="81" t="str">
        <f>IF($A7="","",VLOOKUP($A7,'Annex 2 EHV charges'!$A:$P,3,0))</f>
        <v>2200042755073</v>
      </c>
      <c r="D7" s="80" t="str">
        <f>IF($A7="","",VLOOKUP($A7,'Annex 2 EHV charges'!$A:$P,7,0))</f>
        <v>Otterham Wind Farm Phase 3  (STOR)</v>
      </c>
      <c r="E7" s="84">
        <f>IFERROR(IF(VLOOKUP($A7,'Annex 2 EHV charges'!$A:$O,COLUMN(E7)+4,FALSE)=0,"",VLOOKUP($A7,'Annex 2 EHV charges'!$A:$O,COLUMN(E7)+4,FALSE)),"")</f>
        <v>0.20300000000000001</v>
      </c>
      <c r="F7" s="248">
        <f>IFERROR(IF(VLOOKUP($A7,'Annex 2 EHV charges'!$A:$O,COLUMN(F7)+4,FALSE)=0,"",VLOOKUP($A7,'Annex 2 EHV charges'!$A:$O,COLUMN(F7)+4,FALSE)),"")</f>
        <v>48.48</v>
      </c>
      <c r="G7" s="248">
        <f>IFERROR(IF(VLOOKUP($A7,'Annex 2 EHV charges'!$A:$O,COLUMN(G7)+4,FALSE)=0,"",VLOOKUP($A7,'Annex 2 EHV charges'!$A:$O,COLUMN(G7)+4,FALSE)),"")</f>
        <v>0.94</v>
      </c>
      <c r="H7" s="248">
        <f>IFERROR(IF(VLOOKUP($A7,'Annex 2 EHV charges'!$A:$O,COLUMN(H7)+4,FALSE)=0,"",VLOOKUP($A7,'Annex 2 EHV charges'!$A:$O,COLUMN(H7)+4,FALSE)),"")</f>
        <v>0.94</v>
      </c>
    </row>
    <row r="8" spans="1:14" x14ac:dyDescent="0.2">
      <c r="A8" s="80">
        <f t="array" ref="A8">IFERROR(INDEX('Annex 2 EHV charges'!$A$11:$A$330, MATCH(0, IF(LEN('Annex 2 EHV charges'!$A$11:$A$330)=0,1, COUNTIF(A$4:$A7, 'Annex 2 EHV charges'!$A$11:$A$330)), 0)),"")</f>
        <v>262</v>
      </c>
      <c r="B8" s="80">
        <f>IF($A8="","",VLOOKUP($A8,'Annex 2 EHV charges'!$A:$P,2,0))</f>
        <v>262</v>
      </c>
      <c r="C8" s="81" t="str">
        <f>IF($A8="","",VLOOKUP($A8,'Annex 2 EHV charges'!$A:$P,3,0))</f>
        <v>2200042291210</v>
      </c>
      <c r="D8" s="80" t="str">
        <f>IF($A8="","",VLOOKUP($A8,'Annex 2 EHV charges'!$A:$P,7,0))</f>
        <v>Till House</v>
      </c>
      <c r="E8" s="84" t="str">
        <f>IFERROR(IF(VLOOKUP($A8,'Annex 2 EHV charges'!$A:$O,COLUMN(E8)+4,FALSE)=0,"",VLOOKUP($A8,'Annex 2 EHV charges'!$A:$O,COLUMN(E8)+4,FALSE)),"")</f>
        <v/>
      </c>
      <c r="F8" s="248">
        <f>IFERROR(IF(VLOOKUP($A8,'Annex 2 EHV charges'!$A:$O,COLUMN(F8)+4,FALSE)=0,"",VLOOKUP($A8,'Annex 2 EHV charges'!$A:$O,COLUMN(F8)+4,FALSE)),"")</f>
        <v>12.77</v>
      </c>
      <c r="G8" s="248">
        <f>IFERROR(IF(VLOOKUP($A8,'Annex 2 EHV charges'!$A:$O,COLUMN(G8)+4,FALSE)=0,"",VLOOKUP($A8,'Annex 2 EHV charges'!$A:$O,COLUMN(G8)+4,FALSE)),"")</f>
        <v>0.93</v>
      </c>
      <c r="H8" s="248">
        <f>IFERROR(IF(VLOOKUP($A8,'Annex 2 EHV charges'!$A:$O,COLUMN(H8)+4,FALSE)=0,"",VLOOKUP($A8,'Annex 2 EHV charges'!$A:$O,COLUMN(H8)+4,FALSE)),"")</f>
        <v>0.93</v>
      </c>
    </row>
    <row r="9" spans="1:14" x14ac:dyDescent="0.2">
      <c r="A9" s="80">
        <f t="array" ref="A9">IFERROR(INDEX('Annex 2 EHV charges'!$A$11:$A$330, MATCH(0, IF(LEN('Annex 2 EHV charges'!$A$11:$A$330)=0,1, COUNTIF(A$4:$A8, 'Annex 2 EHV charges'!$A$11:$A$330)), 0)),"")</f>
        <v>263</v>
      </c>
      <c r="B9" s="80">
        <f>IF($A9="","",VLOOKUP($A9,'Annex 2 EHV charges'!$A:$P,2,0))</f>
        <v>263</v>
      </c>
      <c r="C9" s="81" t="str">
        <f>IF($A9="","",VLOOKUP($A9,'Annex 2 EHV charges'!$A:$P,3,0))</f>
        <v>2200042297550</v>
      </c>
      <c r="D9" s="80" t="str">
        <f>IF($A9="","",VLOOKUP($A9,'Annex 2 EHV charges'!$A:$P,7,0))</f>
        <v>Outlands Wood</v>
      </c>
      <c r="E9" s="84">
        <f>IFERROR(IF(VLOOKUP($A9,'Annex 2 EHV charges'!$A:$O,COLUMN(E9)+4,FALSE)=0,"",VLOOKUP($A9,'Annex 2 EHV charges'!$A:$O,COLUMN(E9)+4,FALSE)),"")</f>
        <v>3.7759999999999998</v>
      </c>
      <c r="F9" s="248">
        <f>IFERROR(IF(VLOOKUP($A9,'Annex 2 EHV charges'!$A:$O,COLUMN(F9)+4,FALSE)=0,"",VLOOKUP($A9,'Annex 2 EHV charges'!$A:$O,COLUMN(F9)+4,FALSE)),"")</f>
        <v>1137.25</v>
      </c>
      <c r="G9" s="248">
        <f>IFERROR(IF(VLOOKUP($A9,'Annex 2 EHV charges'!$A:$O,COLUMN(G9)+4,FALSE)=0,"",VLOOKUP($A9,'Annex 2 EHV charges'!$A:$O,COLUMN(G9)+4,FALSE)),"")</f>
        <v>1.6</v>
      </c>
      <c r="H9" s="248">
        <f>IFERROR(IF(VLOOKUP($A9,'Annex 2 EHV charges'!$A:$O,COLUMN(H9)+4,FALSE)=0,"",VLOOKUP($A9,'Annex 2 EHV charges'!$A:$O,COLUMN(H9)+4,FALSE)),"")</f>
        <v>1.6</v>
      </c>
    </row>
    <row r="10" spans="1:14" x14ac:dyDescent="0.2">
      <c r="A10" s="80">
        <f t="array" ref="A10">IFERROR(INDEX('Annex 2 EHV charges'!$A$11:$A$330, MATCH(0, IF(LEN('Annex 2 EHV charges'!$A$11:$A$330)=0,1, COUNTIF(A$4:$A9, 'Annex 2 EHV charges'!$A$11:$A$330)), 0)),"")</f>
        <v>264</v>
      </c>
      <c r="B10" s="80">
        <f>IF($A10="","",VLOOKUP($A10,'Annex 2 EHV charges'!$A:$P,2,0))</f>
        <v>264</v>
      </c>
      <c r="C10" s="81" t="str">
        <f>IF($A10="","",VLOOKUP($A10,'Annex 2 EHV charges'!$A:$P,3,0))</f>
        <v>2200042305476</v>
      </c>
      <c r="D10" s="80" t="str">
        <f>IF($A10="","",VLOOKUP($A10,'Annex 2 EHV charges'!$A:$P,7,0))</f>
        <v>Culmhead</v>
      </c>
      <c r="E10" s="84">
        <f>IFERROR(IF(VLOOKUP($A10,'Annex 2 EHV charges'!$A:$O,COLUMN(E10)+4,FALSE)=0,"",VLOOKUP($A10,'Annex 2 EHV charges'!$A:$O,COLUMN(E10)+4,FALSE)),"")</f>
        <v>2.4E-2</v>
      </c>
      <c r="F10" s="248">
        <f>IFERROR(IF(VLOOKUP($A10,'Annex 2 EHV charges'!$A:$O,COLUMN(F10)+4,FALSE)=0,"",VLOOKUP($A10,'Annex 2 EHV charges'!$A:$O,COLUMN(F10)+4,FALSE)),"")</f>
        <v>3.61</v>
      </c>
      <c r="G10" s="248">
        <f>IFERROR(IF(VLOOKUP($A10,'Annex 2 EHV charges'!$A:$O,COLUMN(G10)+4,FALSE)=0,"",VLOOKUP($A10,'Annex 2 EHV charges'!$A:$O,COLUMN(G10)+4,FALSE)),"")</f>
        <v>2.95</v>
      </c>
      <c r="H10" s="248">
        <f>IFERROR(IF(VLOOKUP($A10,'Annex 2 EHV charges'!$A:$O,COLUMN(H10)+4,FALSE)=0,"",VLOOKUP($A10,'Annex 2 EHV charges'!$A:$O,COLUMN(H10)+4,FALSE)),"")</f>
        <v>2.95</v>
      </c>
    </row>
    <row r="11" spans="1:14" x14ac:dyDescent="0.2">
      <c r="A11" s="80">
        <f t="array" ref="A11">IFERROR(INDEX('Annex 2 EHV charges'!$A$11:$A$330, MATCH(0, IF(LEN('Annex 2 EHV charges'!$A$11:$A$330)=0,1, COUNTIF(A$4:$A10, 'Annex 2 EHV charges'!$A$11:$A$330)), 0)),"")</f>
        <v>265</v>
      </c>
      <c r="B11" s="80">
        <f>IF($A11="","",VLOOKUP($A11,'Annex 2 EHV charges'!$A:$P,2,0))</f>
        <v>265</v>
      </c>
      <c r="C11" s="81" t="str">
        <f>IF($A11="","",VLOOKUP($A11,'Annex 2 EHV charges'!$A:$P,3,0))</f>
        <v>2200042308031</v>
      </c>
      <c r="D11" s="80" t="str">
        <f>IF($A11="","",VLOOKUP($A11,'Annex 2 EHV charges'!$A:$P,7,0))</f>
        <v>Whitchurch Farm PV</v>
      </c>
      <c r="E11" s="84">
        <f>IFERROR(IF(VLOOKUP($A11,'Annex 2 EHV charges'!$A:$O,COLUMN(E11)+4,FALSE)=0,"",VLOOKUP($A11,'Annex 2 EHV charges'!$A:$O,COLUMN(E11)+4,FALSE)),"")</f>
        <v>13.978</v>
      </c>
      <c r="F11" s="248">
        <f>IFERROR(IF(VLOOKUP($A11,'Annex 2 EHV charges'!$A:$O,COLUMN(F11)+4,FALSE)=0,"",VLOOKUP($A11,'Annex 2 EHV charges'!$A:$O,COLUMN(F11)+4,FALSE)),"")</f>
        <v>1.06</v>
      </c>
      <c r="G11" s="248">
        <f>IFERROR(IF(VLOOKUP($A11,'Annex 2 EHV charges'!$A:$O,COLUMN(G11)+4,FALSE)=0,"",VLOOKUP($A11,'Annex 2 EHV charges'!$A:$O,COLUMN(G11)+4,FALSE)),"")</f>
        <v>3.09</v>
      </c>
      <c r="H11" s="248">
        <f>IFERROR(IF(VLOOKUP($A11,'Annex 2 EHV charges'!$A:$O,COLUMN(H11)+4,FALSE)=0,"",VLOOKUP($A11,'Annex 2 EHV charges'!$A:$O,COLUMN(H11)+4,FALSE)),"")</f>
        <v>3.09</v>
      </c>
    </row>
    <row r="12" spans="1:14" x14ac:dyDescent="0.2">
      <c r="A12" s="80">
        <f t="array" ref="A12">IFERROR(INDEX('Annex 2 EHV charges'!$A$11:$A$330, MATCH(0, IF(LEN('Annex 2 EHV charges'!$A$11:$A$330)=0,1, COUNTIF(A$4:$A11, 'Annex 2 EHV charges'!$A$11:$A$330)), 0)),"")</f>
        <v>266</v>
      </c>
      <c r="B12" s="80">
        <f>IF($A12="","",VLOOKUP($A12,'Annex 2 EHV charges'!$A:$P,2,0))</f>
        <v>266</v>
      </c>
      <c r="C12" s="81" t="str">
        <f>IF($A12="","",VLOOKUP($A12,'Annex 2 EHV charges'!$A:$P,3,0))</f>
        <v>2200042312872</v>
      </c>
      <c r="D12" s="80" t="str">
        <f>IF($A12="","",VLOOKUP($A12,'Annex 2 EHV charges'!$A:$P,7,0))</f>
        <v>Kingsland Barton</v>
      </c>
      <c r="E12" s="84">
        <f>IFERROR(IF(VLOOKUP($A12,'Annex 2 EHV charges'!$A:$O,COLUMN(E12)+4,FALSE)=0,"",VLOOKUP($A12,'Annex 2 EHV charges'!$A:$O,COLUMN(E12)+4,FALSE)),"")</f>
        <v>1.3149999999999999</v>
      </c>
      <c r="F12" s="248">
        <f>IFERROR(IF(VLOOKUP($A12,'Annex 2 EHV charges'!$A:$O,COLUMN(F12)+4,FALSE)=0,"",VLOOKUP($A12,'Annex 2 EHV charges'!$A:$O,COLUMN(F12)+4,FALSE)),"")</f>
        <v>4.7699999999999996</v>
      </c>
      <c r="G12" s="248">
        <f>IFERROR(IF(VLOOKUP($A12,'Annex 2 EHV charges'!$A:$O,COLUMN(G12)+4,FALSE)=0,"",VLOOKUP($A12,'Annex 2 EHV charges'!$A:$O,COLUMN(G12)+4,FALSE)),"")</f>
        <v>2.1</v>
      </c>
      <c r="H12" s="248">
        <f>IFERROR(IF(VLOOKUP($A12,'Annex 2 EHV charges'!$A:$O,COLUMN(H12)+4,FALSE)=0,"",VLOOKUP($A12,'Annex 2 EHV charges'!$A:$O,COLUMN(H12)+4,FALSE)),"")</f>
        <v>2.1</v>
      </c>
    </row>
    <row r="13" spans="1:14" x14ac:dyDescent="0.2">
      <c r="A13" s="80">
        <f t="array" ref="A13">IFERROR(INDEX('Annex 2 EHV charges'!$A$11:$A$330, MATCH(0, IF(LEN('Annex 2 EHV charges'!$A$11:$A$330)=0,1, COUNTIF(A$4:$A12, 'Annex 2 EHV charges'!$A$11:$A$330)), 0)),"")</f>
        <v>267</v>
      </c>
      <c r="B13" s="80">
        <f>IF($A13="","",VLOOKUP($A13,'Annex 2 EHV charges'!$A:$P,2,0))</f>
        <v>267</v>
      </c>
      <c r="C13" s="81" t="str">
        <f>IF($A13="","",VLOOKUP($A13,'Annex 2 EHV charges'!$A:$P,3,0))</f>
        <v>2200042314986</v>
      </c>
      <c r="D13" s="80" t="str">
        <f>IF($A13="","",VLOOKUP($A13,'Annex 2 EHV charges'!$A:$P,7,0))</f>
        <v>Mendip Solar PV Farm</v>
      </c>
      <c r="E13" s="84">
        <f>IFERROR(IF(VLOOKUP($A13,'Annex 2 EHV charges'!$A:$O,COLUMN(E13)+4,FALSE)=0,"",VLOOKUP($A13,'Annex 2 EHV charges'!$A:$O,COLUMN(E13)+4,FALSE)),"")</f>
        <v>14.069000000000001</v>
      </c>
      <c r="F13" s="248">
        <f>IFERROR(IF(VLOOKUP($A13,'Annex 2 EHV charges'!$A:$O,COLUMN(F13)+4,FALSE)=0,"",VLOOKUP($A13,'Annex 2 EHV charges'!$A:$O,COLUMN(F13)+4,FALSE)),"")</f>
        <v>2.04</v>
      </c>
      <c r="G13" s="248">
        <f>IFERROR(IF(VLOOKUP($A13,'Annex 2 EHV charges'!$A:$O,COLUMN(G13)+4,FALSE)=0,"",VLOOKUP($A13,'Annex 2 EHV charges'!$A:$O,COLUMN(G13)+4,FALSE)),"")</f>
        <v>2.12</v>
      </c>
      <c r="H13" s="248">
        <f>IFERROR(IF(VLOOKUP($A13,'Annex 2 EHV charges'!$A:$O,COLUMN(H13)+4,FALSE)=0,"",VLOOKUP($A13,'Annex 2 EHV charges'!$A:$O,COLUMN(H13)+4,FALSE)),"")</f>
        <v>2.12</v>
      </c>
    </row>
    <row r="14" spans="1:14" x14ac:dyDescent="0.2">
      <c r="A14" s="80">
        <f t="array" ref="A14">IFERROR(INDEX('Annex 2 EHV charges'!$A$11:$A$330, MATCH(0, IF(LEN('Annex 2 EHV charges'!$A$11:$A$330)=0,1, COUNTIF(A$4:$A13, 'Annex 2 EHV charges'!$A$11:$A$330)), 0)),"")</f>
        <v>268</v>
      </c>
      <c r="B14" s="80">
        <f>IF($A14="","",VLOOKUP($A14,'Annex 2 EHV charges'!$A:$P,2,0))</f>
        <v>268</v>
      </c>
      <c r="C14" s="81" t="str">
        <f>IF($A14="","",VLOOKUP($A14,'Annex 2 EHV charges'!$A:$P,3,0))</f>
        <v>2200042315730</v>
      </c>
      <c r="D14" s="80" t="str">
        <f>IF($A14="","",VLOOKUP($A14,'Annex 2 EHV charges'!$A:$P,7,0))</f>
        <v>St Stephen PV</v>
      </c>
      <c r="E14" s="84">
        <f>IFERROR(IF(VLOOKUP($A14,'Annex 2 EHV charges'!$A:$O,COLUMN(E14)+4,FALSE)=0,"",VLOOKUP($A14,'Annex 2 EHV charges'!$A:$O,COLUMN(E14)+4,FALSE)),"")</f>
        <v>1.722</v>
      </c>
      <c r="F14" s="248">
        <f>IFERROR(IF(VLOOKUP($A14,'Annex 2 EHV charges'!$A:$O,COLUMN(F14)+4,FALSE)=0,"",VLOOKUP($A14,'Annex 2 EHV charges'!$A:$O,COLUMN(F14)+4,FALSE)),"")</f>
        <v>4.8600000000000003</v>
      </c>
      <c r="G14" s="248">
        <f>IFERROR(IF(VLOOKUP($A14,'Annex 2 EHV charges'!$A:$O,COLUMN(G14)+4,FALSE)=0,"",VLOOKUP($A14,'Annex 2 EHV charges'!$A:$O,COLUMN(G14)+4,FALSE)),"")</f>
        <v>2.7</v>
      </c>
      <c r="H14" s="248">
        <f>IFERROR(IF(VLOOKUP($A14,'Annex 2 EHV charges'!$A:$O,COLUMN(H14)+4,FALSE)=0,"",VLOOKUP($A14,'Annex 2 EHV charges'!$A:$O,COLUMN(H14)+4,FALSE)),"")</f>
        <v>2.7</v>
      </c>
    </row>
    <row r="15" spans="1:14" x14ac:dyDescent="0.2">
      <c r="A15" s="80">
        <f t="array" ref="A15">IFERROR(INDEX('Annex 2 EHV charges'!$A$11:$A$330, MATCH(0, IF(LEN('Annex 2 EHV charges'!$A$11:$A$330)=0,1, COUNTIF(A$4:$A14, 'Annex 2 EHV charges'!$A$11:$A$330)), 0)),"")</f>
        <v>269</v>
      </c>
      <c r="B15" s="80">
        <f>IF($A15="","",VLOOKUP($A15,'Annex 2 EHV charges'!$A:$P,2,0))</f>
        <v>269</v>
      </c>
      <c r="C15" s="81" t="str">
        <f>IF($A15="","",VLOOKUP($A15,'Annex 2 EHV charges'!$A:$P,3,0))</f>
        <v>2200042315776</v>
      </c>
      <c r="D15" s="80" t="str">
        <f>IF($A15="","",VLOOKUP($A15,'Annex 2 EHV charges'!$A:$P,7,0))</f>
        <v>Trewidland farm PV</v>
      </c>
      <c r="E15" s="84">
        <f>IFERROR(IF(VLOOKUP($A15,'Annex 2 EHV charges'!$A:$O,COLUMN(E15)+4,FALSE)=0,"",VLOOKUP($A15,'Annex 2 EHV charges'!$A:$O,COLUMN(E15)+4,FALSE)),"")</f>
        <v>2.1</v>
      </c>
      <c r="F15" s="248">
        <f>IFERROR(IF(VLOOKUP($A15,'Annex 2 EHV charges'!$A:$O,COLUMN(F15)+4,FALSE)=0,"",VLOOKUP($A15,'Annex 2 EHV charges'!$A:$O,COLUMN(F15)+4,FALSE)),"")</f>
        <v>5.75</v>
      </c>
      <c r="G15" s="248">
        <f>IFERROR(IF(VLOOKUP($A15,'Annex 2 EHV charges'!$A:$O,COLUMN(G15)+4,FALSE)=0,"",VLOOKUP($A15,'Annex 2 EHV charges'!$A:$O,COLUMN(G15)+4,FALSE)),"")</f>
        <v>1.92</v>
      </c>
      <c r="H15" s="248">
        <f>IFERROR(IF(VLOOKUP($A15,'Annex 2 EHV charges'!$A:$O,COLUMN(H15)+4,FALSE)=0,"",VLOOKUP($A15,'Annex 2 EHV charges'!$A:$O,COLUMN(H15)+4,FALSE)),"")</f>
        <v>1.92</v>
      </c>
    </row>
    <row r="16" spans="1:14" x14ac:dyDescent="0.2">
      <c r="A16" s="80">
        <f t="array" ref="A16">IFERROR(INDEX('Annex 2 EHV charges'!$A$11:$A$330, MATCH(0, IF(LEN('Annex 2 EHV charges'!$A$11:$A$330)=0,1, COUNTIF(A$4:$A15, 'Annex 2 EHV charges'!$A$11:$A$330)), 0)),"")</f>
        <v>270</v>
      </c>
      <c r="B16" s="80">
        <f>IF($A16="","",VLOOKUP($A16,'Annex 2 EHV charges'!$A:$P,2,0))</f>
        <v>270</v>
      </c>
      <c r="C16" s="81" t="str">
        <f>IF($A16="","",VLOOKUP($A16,'Annex 2 EHV charges'!$A:$P,3,0))</f>
        <v>2200042316751</v>
      </c>
      <c r="D16" s="80" t="str">
        <f>IF($A16="","",VLOOKUP($A16,'Annex 2 EHV charges'!$A:$P,7,0))</f>
        <v>Watchfield Lawn</v>
      </c>
      <c r="E16" s="84">
        <f>IFERROR(IF(VLOOKUP($A16,'Annex 2 EHV charges'!$A:$O,COLUMN(E16)+4,FALSE)=0,"",VLOOKUP($A16,'Annex 2 EHV charges'!$A:$O,COLUMN(E16)+4,FALSE)),"")</f>
        <v>0.68899999999999995</v>
      </c>
      <c r="F16" s="248">
        <f>IFERROR(IF(VLOOKUP($A16,'Annex 2 EHV charges'!$A:$O,COLUMN(F16)+4,FALSE)=0,"",VLOOKUP($A16,'Annex 2 EHV charges'!$A:$O,COLUMN(F16)+4,FALSE)),"")</f>
        <v>6.35</v>
      </c>
      <c r="G16" s="248">
        <f>IFERROR(IF(VLOOKUP($A16,'Annex 2 EHV charges'!$A:$O,COLUMN(G16)+4,FALSE)=0,"",VLOOKUP($A16,'Annex 2 EHV charges'!$A:$O,COLUMN(G16)+4,FALSE)),"")</f>
        <v>2.48</v>
      </c>
      <c r="H16" s="248">
        <f>IFERROR(IF(VLOOKUP($A16,'Annex 2 EHV charges'!$A:$O,COLUMN(H16)+4,FALSE)=0,"",VLOOKUP($A16,'Annex 2 EHV charges'!$A:$O,COLUMN(H16)+4,FALSE)),"")</f>
        <v>2.48</v>
      </c>
    </row>
    <row r="17" spans="1:8" x14ac:dyDescent="0.2">
      <c r="A17" s="80">
        <f t="array" ref="A17">IFERROR(INDEX('Annex 2 EHV charges'!$A$11:$A$330, MATCH(0, IF(LEN('Annex 2 EHV charges'!$A$11:$A$330)=0,1, COUNTIF(A$4:$A16, 'Annex 2 EHV charges'!$A$11:$A$330)), 0)),"")</f>
        <v>271</v>
      </c>
      <c r="B17" s="80">
        <f>IF($A17="","",VLOOKUP($A17,'Annex 2 EHV charges'!$A:$P,2,0))</f>
        <v>271</v>
      </c>
      <c r="C17" s="81" t="str">
        <f>IF($A17="","",VLOOKUP($A17,'Annex 2 EHV charges'!$A:$P,3,0))</f>
        <v>2200042382620</v>
      </c>
      <c r="D17" s="80" t="str">
        <f>IF($A17="","",VLOOKUP($A17,'Annex 2 EHV charges'!$A:$P,7,0))</f>
        <v>Gover Park</v>
      </c>
      <c r="E17" s="84">
        <f>IFERROR(IF(VLOOKUP($A17,'Annex 2 EHV charges'!$A:$O,COLUMN(E17)+4,FALSE)=0,"",VLOOKUP($A17,'Annex 2 EHV charges'!$A:$O,COLUMN(E17)+4,FALSE)),"")</f>
        <v>14.382</v>
      </c>
      <c r="F17" s="248">
        <f>IFERROR(IF(VLOOKUP($A17,'Annex 2 EHV charges'!$A:$O,COLUMN(F17)+4,FALSE)=0,"",VLOOKUP($A17,'Annex 2 EHV charges'!$A:$O,COLUMN(F17)+4,FALSE)),"")</f>
        <v>1139.83</v>
      </c>
      <c r="G17" s="248">
        <f>IFERROR(IF(VLOOKUP($A17,'Annex 2 EHV charges'!$A:$O,COLUMN(G17)+4,FALSE)=0,"",VLOOKUP($A17,'Annex 2 EHV charges'!$A:$O,COLUMN(G17)+4,FALSE)),"")</f>
        <v>1.25</v>
      </c>
      <c r="H17" s="248">
        <f>IFERROR(IF(VLOOKUP($A17,'Annex 2 EHV charges'!$A:$O,COLUMN(H17)+4,FALSE)=0,"",VLOOKUP($A17,'Annex 2 EHV charges'!$A:$O,COLUMN(H17)+4,FALSE)),"")</f>
        <v>1.25</v>
      </c>
    </row>
    <row r="18" spans="1:8" x14ac:dyDescent="0.2">
      <c r="A18" s="80">
        <f t="array" ref="A18">IFERROR(INDEX('Annex 2 EHV charges'!$A$11:$A$330, MATCH(0, IF(LEN('Annex 2 EHV charges'!$A$11:$A$330)=0,1, COUNTIF(A$4:$A17, 'Annex 2 EHV charges'!$A$11:$A$330)), 0)),"")</f>
        <v>272</v>
      </c>
      <c r="B18" s="80">
        <f>IF($A18="","",VLOOKUP($A18,'Annex 2 EHV charges'!$A:$P,2,0))</f>
        <v>272</v>
      </c>
      <c r="C18" s="81" t="str">
        <f>IF($A18="","",VLOOKUP($A18,'Annex 2 EHV charges'!$A:$P,3,0))</f>
        <v>2200042323128</v>
      </c>
      <c r="D18" s="80" t="str">
        <f>IF($A18="","",VLOOKUP($A18,'Annex 2 EHV charges'!$A:$P,7,0))</f>
        <v>North Wayton</v>
      </c>
      <c r="E18" s="84">
        <f>IFERROR(IF(VLOOKUP($A18,'Annex 2 EHV charges'!$A:$O,COLUMN(E18)+4,FALSE)=0,"",VLOOKUP($A18,'Annex 2 EHV charges'!$A:$O,COLUMN(E18)+4,FALSE)),"")</f>
        <v>0.93500000000000005</v>
      </c>
      <c r="F18" s="248">
        <f>IFERROR(IF(VLOOKUP($A18,'Annex 2 EHV charges'!$A:$O,COLUMN(F18)+4,FALSE)=0,"",VLOOKUP($A18,'Annex 2 EHV charges'!$A:$O,COLUMN(F18)+4,FALSE)),"")</f>
        <v>11.58</v>
      </c>
      <c r="G18" s="248">
        <f>IFERROR(IF(VLOOKUP($A18,'Annex 2 EHV charges'!$A:$O,COLUMN(G18)+4,FALSE)=0,"",VLOOKUP($A18,'Annex 2 EHV charges'!$A:$O,COLUMN(G18)+4,FALSE)),"")</f>
        <v>0.96</v>
      </c>
      <c r="H18" s="248">
        <f>IFERROR(IF(VLOOKUP($A18,'Annex 2 EHV charges'!$A:$O,COLUMN(H18)+4,FALSE)=0,"",VLOOKUP($A18,'Annex 2 EHV charges'!$A:$O,COLUMN(H18)+4,FALSE)),"")</f>
        <v>0.96</v>
      </c>
    </row>
    <row r="19" spans="1:8" x14ac:dyDescent="0.2">
      <c r="A19" s="80">
        <f t="array" ref="A19">IFERROR(INDEX('Annex 2 EHV charges'!$A$11:$A$330, MATCH(0, IF(LEN('Annex 2 EHV charges'!$A$11:$A$330)=0,1, COUNTIF(A$4:$A18, 'Annex 2 EHV charges'!$A$11:$A$330)), 0)),"")</f>
        <v>273</v>
      </c>
      <c r="B19" s="80">
        <f>IF($A19="","",VLOOKUP($A19,'Annex 2 EHV charges'!$A:$P,2,0))</f>
        <v>273</v>
      </c>
      <c r="C19" s="81" t="str">
        <f>IF($A19="","",VLOOKUP($A19,'Annex 2 EHV charges'!$A:$P,3,0))</f>
        <v>2200042324450</v>
      </c>
      <c r="D19" s="80" t="str">
        <f>IF($A19="","",VLOOKUP($A19,'Annex 2 EHV charges'!$A:$P,7,0))</f>
        <v>Week Farm</v>
      </c>
      <c r="E19" s="84">
        <f>IFERROR(IF(VLOOKUP($A19,'Annex 2 EHV charges'!$A:$O,COLUMN(E19)+4,FALSE)=0,"",VLOOKUP($A19,'Annex 2 EHV charges'!$A:$O,COLUMN(E19)+4,FALSE)),"")</f>
        <v>0.67100000000000004</v>
      </c>
      <c r="F19" s="248">
        <f>IFERROR(IF(VLOOKUP($A19,'Annex 2 EHV charges'!$A:$O,COLUMN(F19)+4,FALSE)=0,"",VLOOKUP($A19,'Annex 2 EHV charges'!$A:$O,COLUMN(F19)+4,FALSE)),"")</f>
        <v>22.5</v>
      </c>
      <c r="G19" s="248">
        <f>IFERROR(IF(VLOOKUP($A19,'Annex 2 EHV charges'!$A:$O,COLUMN(G19)+4,FALSE)=0,"",VLOOKUP($A19,'Annex 2 EHV charges'!$A:$O,COLUMN(G19)+4,FALSE)),"")</f>
        <v>3.06</v>
      </c>
      <c r="H19" s="248">
        <f>IFERROR(IF(VLOOKUP($A19,'Annex 2 EHV charges'!$A:$O,COLUMN(H19)+4,FALSE)=0,"",VLOOKUP($A19,'Annex 2 EHV charges'!$A:$O,COLUMN(H19)+4,FALSE)),"")</f>
        <v>3.06</v>
      </c>
    </row>
    <row r="20" spans="1:8" x14ac:dyDescent="0.2">
      <c r="A20" s="80">
        <f t="array" ref="A20">IFERROR(INDEX('Annex 2 EHV charges'!$A$11:$A$330, MATCH(0, IF(LEN('Annex 2 EHV charges'!$A$11:$A$330)=0,1, COUNTIF(A$4:$A19, 'Annex 2 EHV charges'!$A$11:$A$330)), 0)),"")</f>
        <v>274</v>
      </c>
      <c r="B20" s="80">
        <f>IF($A20="","",VLOOKUP($A20,'Annex 2 EHV charges'!$A:$P,2,0))</f>
        <v>274</v>
      </c>
      <c r="C20" s="81" t="str">
        <f>IF($A20="","",VLOOKUP($A20,'Annex 2 EHV charges'!$A:$P,3,0))</f>
        <v>2200042326040</v>
      </c>
      <c r="D20" s="80" t="str">
        <f>IF($A20="","",VLOOKUP($A20,'Annex 2 EHV charges'!$A:$P,7,0))</f>
        <v>Cullompton</v>
      </c>
      <c r="E20" s="84">
        <f>IFERROR(IF(VLOOKUP($A20,'Annex 2 EHV charges'!$A:$O,COLUMN(E20)+4,FALSE)=0,"",VLOOKUP($A20,'Annex 2 EHV charges'!$A:$O,COLUMN(E20)+4,FALSE)),"")</f>
        <v>3.6560000000000001</v>
      </c>
      <c r="F20" s="248">
        <f>IFERROR(IF(VLOOKUP($A20,'Annex 2 EHV charges'!$A:$O,COLUMN(F20)+4,FALSE)=0,"",VLOOKUP($A20,'Annex 2 EHV charges'!$A:$O,COLUMN(F20)+4,FALSE)),"")</f>
        <v>17.39</v>
      </c>
      <c r="G20" s="248">
        <f>IFERROR(IF(VLOOKUP($A20,'Annex 2 EHV charges'!$A:$O,COLUMN(G20)+4,FALSE)=0,"",VLOOKUP($A20,'Annex 2 EHV charges'!$A:$O,COLUMN(G20)+4,FALSE)),"")</f>
        <v>2.59</v>
      </c>
      <c r="H20" s="248">
        <f>IFERROR(IF(VLOOKUP($A20,'Annex 2 EHV charges'!$A:$O,COLUMN(H20)+4,FALSE)=0,"",VLOOKUP($A20,'Annex 2 EHV charges'!$A:$O,COLUMN(H20)+4,FALSE)),"")</f>
        <v>2.59</v>
      </c>
    </row>
    <row r="21" spans="1:8" x14ac:dyDescent="0.2">
      <c r="A21" s="80">
        <f t="array" ref="A21">IFERROR(INDEX('Annex 2 EHV charges'!$A$11:$A$330, MATCH(0, IF(LEN('Annex 2 EHV charges'!$A$11:$A$330)=0,1, COUNTIF(A$4:$A20, 'Annex 2 EHV charges'!$A$11:$A$330)), 0)),"")</f>
        <v>275</v>
      </c>
      <c r="B21" s="80">
        <f>IF($A21="","",VLOOKUP($A21,'Annex 2 EHV charges'!$A:$P,2,0))</f>
        <v>275</v>
      </c>
      <c r="C21" s="81" t="str">
        <f>IF($A21="","",VLOOKUP($A21,'Annex 2 EHV charges'!$A:$P,3,0))</f>
        <v>2200042329078</v>
      </c>
      <c r="D21" s="80" t="str">
        <f>IF($A21="","",VLOOKUP($A21,'Annex 2 EHV charges'!$A:$P,7,0))</f>
        <v>Dinder Farm</v>
      </c>
      <c r="E21" s="84">
        <f>IFERROR(IF(VLOOKUP($A21,'Annex 2 EHV charges'!$A:$O,COLUMN(E21)+4,FALSE)=0,"",VLOOKUP($A21,'Annex 2 EHV charges'!$A:$O,COLUMN(E21)+4,FALSE)),"")</f>
        <v>14.504</v>
      </c>
      <c r="F21" s="248">
        <f>IFERROR(IF(VLOOKUP($A21,'Annex 2 EHV charges'!$A:$O,COLUMN(F21)+4,FALSE)=0,"",VLOOKUP($A21,'Annex 2 EHV charges'!$A:$O,COLUMN(F21)+4,FALSE)),"")</f>
        <v>10.119999999999999</v>
      </c>
      <c r="G21" s="248">
        <f>IFERROR(IF(VLOOKUP($A21,'Annex 2 EHV charges'!$A:$O,COLUMN(G21)+4,FALSE)=0,"",VLOOKUP($A21,'Annex 2 EHV charges'!$A:$O,COLUMN(G21)+4,FALSE)),"")</f>
        <v>1.88</v>
      </c>
      <c r="H21" s="248">
        <f>IFERROR(IF(VLOOKUP($A21,'Annex 2 EHV charges'!$A:$O,COLUMN(H21)+4,FALSE)=0,"",VLOOKUP($A21,'Annex 2 EHV charges'!$A:$O,COLUMN(H21)+4,FALSE)),"")</f>
        <v>1.88</v>
      </c>
    </row>
    <row r="22" spans="1:8" x14ac:dyDescent="0.2">
      <c r="A22" s="80">
        <f t="array" ref="A22">IFERROR(INDEX('Annex 2 EHV charges'!$A$11:$A$330, MATCH(0, IF(LEN('Annex 2 EHV charges'!$A$11:$A$330)=0,1, COUNTIF(A$4:$A21, 'Annex 2 EHV charges'!$A$11:$A$330)), 0)),"")</f>
        <v>277</v>
      </c>
      <c r="B22" s="80">
        <f>IF($A22="","",VLOOKUP($A22,'Annex 2 EHV charges'!$A:$P,2,0))</f>
        <v>277</v>
      </c>
      <c r="C22" s="81" t="str">
        <f>IF($A22="","",VLOOKUP($A22,'Annex 2 EHV charges'!$A:$P,3,0))</f>
        <v>2200042329050</v>
      </c>
      <c r="D22" s="80" t="str">
        <f>IF($A22="","",VLOOKUP($A22,'Annex 2 EHV charges'!$A:$P,7,0))</f>
        <v>Pitts Farm</v>
      </c>
      <c r="E22" s="84">
        <f>IFERROR(IF(VLOOKUP($A22,'Annex 2 EHV charges'!$A:$O,COLUMN(E22)+4,FALSE)=0,"",VLOOKUP($A22,'Annex 2 EHV charges'!$A:$O,COLUMN(E22)+4,FALSE)),"")</f>
        <v>14.502000000000001</v>
      </c>
      <c r="F22" s="248">
        <f>IFERROR(IF(VLOOKUP($A22,'Annex 2 EHV charges'!$A:$O,COLUMN(F22)+4,FALSE)=0,"",VLOOKUP($A22,'Annex 2 EHV charges'!$A:$O,COLUMN(F22)+4,FALSE)),"")</f>
        <v>14.12</v>
      </c>
      <c r="G22" s="248">
        <f>IFERROR(IF(VLOOKUP($A22,'Annex 2 EHV charges'!$A:$O,COLUMN(G22)+4,FALSE)=0,"",VLOOKUP($A22,'Annex 2 EHV charges'!$A:$O,COLUMN(G22)+4,FALSE)),"")</f>
        <v>1.75</v>
      </c>
      <c r="H22" s="248">
        <f>IFERROR(IF(VLOOKUP($A22,'Annex 2 EHV charges'!$A:$O,COLUMN(H22)+4,FALSE)=0,"",VLOOKUP($A22,'Annex 2 EHV charges'!$A:$O,COLUMN(H22)+4,FALSE)),"")</f>
        <v>1.75</v>
      </c>
    </row>
    <row r="23" spans="1:8" x14ac:dyDescent="0.2">
      <c r="A23" s="80">
        <f t="array" ref="A23">IFERROR(INDEX('Annex 2 EHV charges'!$A$11:$A$330, MATCH(0, IF(LEN('Annex 2 EHV charges'!$A$11:$A$330)=0,1, COUNTIF(A$4:$A22, 'Annex 2 EHV charges'!$A$11:$A$330)), 0)),"")</f>
        <v>278</v>
      </c>
      <c r="B23" s="80">
        <f>IF($A23="","",VLOOKUP($A23,'Annex 2 EHV charges'!$A:$P,2,0))</f>
        <v>278</v>
      </c>
      <c r="C23" s="81" t="str">
        <f>IF($A23="","",VLOOKUP($A23,'Annex 2 EHV charges'!$A:$P,3,0))</f>
        <v>2200042333678</v>
      </c>
      <c r="D23" s="80" t="str">
        <f>IF($A23="","",VLOOKUP($A23,'Annex 2 EHV charges'!$A:$P,7,0))</f>
        <v>Kerriers</v>
      </c>
      <c r="E23" s="84">
        <f>IFERROR(IF(VLOOKUP($A23,'Annex 2 EHV charges'!$A:$O,COLUMN(E23)+4,FALSE)=0,"",VLOOKUP($A23,'Annex 2 EHV charges'!$A:$O,COLUMN(E23)+4,FALSE)),"")</f>
        <v>3.7850000000000001</v>
      </c>
      <c r="F23" s="248">
        <f>IFERROR(IF(VLOOKUP($A23,'Annex 2 EHV charges'!$A:$O,COLUMN(F23)+4,FALSE)=0,"",VLOOKUP($A23,'Annex 2 EHV charges'!$A:$O,COLUMN(F23)+4,FALSE)),"")</f>
        <v>23.14</v>
      </c>
      <c r="G23" s="248">
        <f>IFERROR(IF(VLOOKUP($A23,'Annex 2 EHV charges'!$A:$O,COLUMN(G23)+4,FALSE)=0,"",VLOOKUP($A23,'Annex 2 EHV charges'!$A:$O,COLUMN(G23)+4,FALSE)),"")</f>
        <v>2.64</v>
      </c>
      <c r="H23" s="248">
        <f>IFERROR(IF(VLOOKUP($A23,'Annex 2 EHV charges'!$A:$O,COLUMN(H23)+4,FALSE)=0,"",VLOOKUP($A23,'Annex 2 EHV charges'!$A:$O,COLUMN(H23)+4,FALSE)),"")</f>
        <v>2.64</v>
      </c>
    </row>
    <row r="24" spans="1:8" x14ac:dyDescent="0.2">
      <c r="A24" s="80">
        <f t="array" ref="A24">IFERROR(INDEX('Annex 2 EHV charges'!$A$11:$A$330, MATCH(0, IF(LEN('Annex 2 EHV charges'!$A$11:$A$330)=0,1, COUNTIF(A$4:$A23, 'Annex 2 EHV charges'!$A$11:$A$330)), 0)),"")</f>
        <v>279</v>
      </c>
      <c r="B24" s="80">
        <f>IF($A24="","",VLOOKUP($A24,'Annex 2 EHV charges'!$A:$P,2,0))</f>
        <v>279</v>
      </c>
      <c r="C24" s="81" t="str">
        <f>IF($A24="","",VLOOKUP($A24,'Annex 2 EHV charges'!$A:$P,3,0))</f>
        <v>2200042333701</v>
      </c>
      <c r="D24" s="80" t="str">
        <f>IF($A24="","",VLOOKUP($A24,'Annex 2 EHV charges'!$A:$P,7,0))</f>
        <v>Ernesettle Lane</v>
      </c>
      <c r="E24" s="84">
        <f>IFERROR(IF(VLOOKUP($A24,'Annex 2 EHV charges'!$A:$O,COLUMN(E24)+4,FALSE)=0,"",VLOOKUP($A24,'Annex 2 EHV charges'!$A:$O,COLUMN(E24)+4,FALSE)),"")</f>
        <v>0.52900000000000003</v>
      </c>
      <c r="F24" s="248">
        <f>IFERROR(IF(VLOOKUP($A24,'Annex 2 EHV charges'!$A:$O,COLUMN(F24)+4,FALSE)=0,"",VLOOKUP($A24,'Annex 2 EHV charges'!$A:$O,COLUMN(F24)+4,FALSE)),"")</f>
        <v>542.77</v>
      </c>
      <c r="G24" s="248">
        <f>IFERROR(IF(VLOOKUP($A24,'Annex 2 EHV charges'!$A:$O,COLUMN(G24)+4,FALSE)=0,"",VLOOKUP($A24,'Annex 2 EHV charges'!$A:$O,COLUMN(G24)+4,FALSE)),"")</f>
        <v>0.6</v>
      </c>
      <c r="H24" s="248">
        <f>IFERROR(IF(VLOOKUP($A24,'Annex 2 EHV charges'!$A:$O,COLUMN(H24)+4,FALSE)=0,"",VLOOKUP($A24,'Annex 2 EHV charges'!$A:$O,COLUMN(H24)+4,FALSE)),"")</f>
        <v>0.6</v>
      </c>
    </row>
    <row r="25" spans="1:8" x14ac:dyDescent="0.2">
      <c r="A25" s="80">
        <f t="array" ref="A25">IFERROR(INDEX('Annex 2 EHV charges'!$A$11:$A$330, MATCH(0, IF(LEN('Annex 2 EHV charges'!$A$11:$A$330)=0,1, COUNTIF(A$4:$A24, 'Annex 2 EHV charges'!$A$11:$A$330)), 0)),"")</f>
        <v>281</v>
      </c>
      <c r="B25" s="80">
        <f>IF($A25="","",VLOOKUP($A25,'Annex 2 EHV charges'!$A:$P,2,0))</f>
        <v>281</v>
      </c>
      <c r="C25" s="81" t="str">
        <f>IF($A25="","",VLOOKUP($A25,'Annex 2 EHV charges'!$A:$P,3,0))</f>
        <v>2200042340220</v>
      </c>
      <c r="D25" s="80" t="str">
        <f>IF($A25="","",VLOOKUP($A25,'Annex 2 EHV charges'!$A:$P,7,0))</f>
        <v>Goonhilly Solar Park</v>
      </c>
      <c r="E25" s="84">
        <f>IFERROR(IF(VLOOKUP($A25,'Annex 2 EHV charges'!$A:$O,COLUMN(E25)+4,FALSE)=0,"",VLOOKUP($A25,'Annex 2 EHV charges'!$A:$O,COLUMN(E25)+4,FALSE)),"")</f>
        <v>4.2089999999999996</v>
      </c>
      <c r="F25" s="248">
        <f>IFERROR(IF(VLOOKUP($A25,'Annex 2 EHV charges'!$A:$O,COLUMN(F25)+4,FALSE)=0,"",VLOOKUP($A25,'Annex 2 EHV charges'!$A:$O,COLUMN(F25)+4,FALSE)),"")</f>
        <v>12.4</v>
      </c>
      <c r="G25" s="248">
        <f>IFERROR(IF(VLOOKUP($A25,'Annex 2 EHV charges'!$A:$O,COLUMN(G25)+4,FALSE)=0,"",VLOOKUP($A25,'Annex 2 EHV charges'!$A:$O,COLUMN(G25)+4,FALSE)),"")</f>
        <v>2.41</v>
      </c>
      <c r="H25" s="248">
        <f>IFERROR(IF(VLOOKUP($A25,'Annex 2 EHV charges'!$A:$O,COLUMN(H25)+4,FALSE)=0,"",VLOOKUP($A25,'Annex 2 EHV charges'!$A:$O,COLUMN(H25)+4,FALSE)),"")</f>
        <v>2.41</v>
      </c>
    </row>
    <row r="26" spans="1:8" x14ac:dyDescent="0.2">
      <c r="A26" s="80">
        <f t="array" ref="A26">IFERROR(INDEX('Annex 2 EHV charges'!$A$11:$A$330, MATCH(0, IF(LEN('Annex 2 EHV charges'!$A$11:$A$330)=0,1, COUNTIF(A$4:$A25, 'Annex 2 EHV charges'!$A$11:$A$330)), 0)),"")</f>
        <v>282</v>
      </c>
      <c r="B26" s="80">
        <f>IF($A26="","",VLOOKUP($A26,'Annex 2 EHV charges'!$A:$P,2,0))</f>
        <v>282</v>
      </c>
      <c r="C26" s="81" t="str">
        <f>IF($A26="","",VLOOKUP($A26,'Annex 2 EHV charges'!$A:$P,3,0))</f>
        <v>2200042348665</v>
      </c>
      <c r="D26" s="80" t="str">
        <f>IF($A26="","",VLOOKUP($A26,'Annex 2 EHV charges'!$A:$P,7,0))</f>
        <v>Nanteague</v>
      </c>
      <c r="E26" s="84">
        <f>IFERROR(IF(VLOOKUP($A26,'Annex 2 EHV charges'!$A:$O,COLUMN(E26)+4,FALSE)=0,"",VLOOKUP($A26,'Annex 2 EHV charges'!$A:$O,COLUMN(E26)+4,FALSE)),"")</f>
        <v>1.3620000000000001</v>
      </c>
      <c r="F26" s="248">
        <f>IFERROR(IF(VLOOKUP($A26,'Annex 2 EHV charges'!$A:$O,COLUMN(F26)+4,FALSE)=0,"",VLOOKUP($A26,'Annex 2 EHV charges'!$A:$O,COLUMN(F26)+4,FALSE)),"")</f>
        <v>16.32</v>
      </c>
      <c r="G26" s="248">
        <f>IFERROR(IF(VLOOKUP($A26,'Annex 2 EHV charges'!$A:$O,COLUMN(G26)+4,FALSE)=0,"",VLOOKUP($A26,'Annex 2 EHV charges'!$A:$O,COLUMN(G26)+4,FALSE)),"")</f>
        <v>1.28</v>
      </c>
      <c r="H26" s="248">
        <f>IFERROR(IF(VLOOKUP($A26,'Annex 2 EHV charges'!$A:$O,COLUMN(H26)+4,FALSE)=0,"",VLOOKUP($A26,'Annex 2 EHV charges'!$A:$O,COLUMN(H26)+4,FALSE)),"")</f>
        <v>1.28</v>
      </c>
    </row>
    <row r="27" spans="1:8" x14ac:dyDescent="0.2">
      <c r="A27" s="80">
        <f t="array" ref="A27">IFERROR(INDEX('Annex 2 EHV charges'!$A$11:$A$330, MATCH(0, IF(LEN('Annex 2 EHV charges'!$A$11:$A$330)=0,1, COUNTIF(A$4:$A26, 'Annex 2 EHV charges'!$A$11:$A$330)), 0)),"")</f>
        <v>283</v>
      </c>
      <c r="B27" s="80">
        <f>IF($A27="","",VLOOKUP($A27,'Annex 2 EHV charges'!$A:$P,2,0))</f>
        <v>283</v>
      </c>
      <c r="C27" s="81" t="str">
        <f>IF($A27="","",VLOOKUP($A27,'Annex 2 EHV charges'!$A:$P,3,0))</f>
        <v>2200042340745</v>
      </c>
      <c r="D27" s="80" t="str">
        <f>IF($A27="","",VLOOKUP($A27,'Annex 2 EHV charges'!$A:$P,7,0))</f>
        <v>Bidwell Dartington PV</v>
      </c>
      <c r="E27" s="84">
        <f>IFERROR(IF(VLOOKUP($A27,'Annex 2 EHV charges'!$A:$O,COLUMN(E27)+4,FALSE)=0,"",VLOOKUP($A27,'Annex 2 EHV charges'!$A:$O,COLUMN(E27)+4,FALSE)),"")</f>
        <v>1.0449999999999999</v>
      </c>
      <c r="F27" s="248">
        <f>IFERROR(IF(VLOOKUP($A27,'Annex 2 EHV charges'!$A:$O,COLUMN(F27)+4,FALSE)=0,"",VLOOKUP($A27,'Annex 2 EHV charges'!$A:$O,COLUMN(F27)+4,FALSE)),"")</f>
        <v>4.71</v>
      </c>
      <c r="G27" s="248">
        <f>IFERROR(IF(VLOOKUP($A27,'Annex 2 EHV charges'!$A:$O,COLUMN(G27)+4,FALSE)=0,"",VLOOKUP($A27,'Annex 2 EHV charges'!$A:$O,COLUMN(G27)+4,FALSE)),"")</f>
        <v>1.75</v>
      </c>
      <c r="H27" s="248">
        <f>IFERROR(IF(VLOOKUP($A27,'Annex 2 EHV charges'!$A:$O,COLUMN(H27)+4,FALSE)=0,"",VLOOKUP($A27,'Annex 2 EHV charges'!$A:$O,COLUMN(H27)+4,FALSE)),"")</f>
        <v>1.75</v>
      </c>
    </row>
    <row r="28" spans="1:8" x14ac:dyDescent="0.2">
      <c r="A28" s="80">
        <f t="array" ref="A28">IFERROR(INDEX('Annex 2 EHV charges'!$A$11:$A$330, MATCH(0, IF(LEN('Annex 2 EHV charges'!$A$11:$A$330)=0,1, COUNTIF(A$4:$A27, 'Annex 2 EHV charges'!$A$11:$A$330)), 0)),"")</f>
        <v>284</v>
      </c>
      <c r="B28" s="80">
        <f>IF($A28="","",VLOOKUP($A28,'Annex 2 EHV charges'!$A:$P,2,0))</f>
        <v>284</v>
      </c>
      <c r="C28" s="81" t="str">
        <f>IF($A28="","",VLOOKUP($A28,'Annex 2 EHV charges'!$A:$P,3,0))</f>
        <v>2200042343212</v>
      </c>
      <c r="D28" s="80" t="str">
        <f>IF($A28="","",VLOOKUP($A28,'Annex 2 EHV charges'!$A:$P,7,0))</f>
        <v>New Row Farm</v>
      </c>
      <c r="E28" s="84">
        <f>IFERROR(IF(VLOOKUP($A28,'Annex 2 EHV charges'!$A:$O,COLUMN(E28)+4,FALSE)=0,"",VLOOKUP($A28,'Annex 2 EHV charges'!$A:$O,COLUMN(E28)+4,FALSE)),"")</f>
        <v>14.598000000000001</v>
      </c>
      <c r="F28" s="248">
        <f>IFERROR(IF(VLOOKUP($A28,'Annex 2 EHV charges'!$A:$O,COLUMN(F28)+4,FALSE)=0,"",VLOOKUP($A28,'Annex 2 EHV charges'!$A:$O,COLUMN(F28)+4,FALSE)),"")</f>
        <v>9.17</v>
      </c>
      <c r="G28" s="248">
        <f>IFERROR(IF(VLOOKUP($A28,'Annex 2 EHV charges'!$A:$O,COLUMN(G28)+4,FALSE)=0,"",VLOOKUP($A28,'Annex 2 EHV charges'!$A:$O,COLUMN(G28)+4,FALSE)),"")</f>
        <v>2.5499999999999998</v>
      </c>
      <c r="H28" s="248">
        <f>IFERROR(IF(VLOOKUP($A28,'Annex 2 EHV charges'!$A:$O,COLUMN(H28)+4,FALSE)=0,"",VLOOKUP($A28,'Annex 2 EHV charges'!$A:$O,COLUMN(H28)+4,FALSE)),"")</f>
        <v>2.5499999999999998</v>
      </c>
    </row>
    <row r="29" spans="1:8" x14ac:dyDescent="0.2">
      <c r="A29" s="80">
        <f t="array" ref="A29">IFERROR(INDEX('Annex 2 EHV charges'!$A$11:$A$330, MATCH(0, IF(LEN('Annex 2 EHV charges'!$A$11:$A$330)=0,1, COUNTIF(A$4:$A28, 'Annex 2 EHV charges'!$A$11:$A$330)), 0)),"")</f>
        <v>285</v>
      </c>
      <c r="B29" s="80">
        <f>IF($A29="","",VLOOKUP($A29,'Annex 2 EHV charges'!$A:$P,2,0))</f>
        <v>285</v>
      </c>
      <c r="C29" s="81" t="str">
        <f>IF($A29="","",VLOOKUP($A29,'Annex 2 EHV charges'!$A:$P,3,0))</f>
        <v>2200042354205</v>
      </c>
      <c r="D29" s="80" t="str">
        <f>IF($A29="","",VLOOKUP($A29,'Annex 2 EHV charges'!$A:$P,7,0))</f>
        <v>Woodland Barton Windfarm</v>
      </c>
      <c r="E29" s="84">
        <f>IFERROR(IF(VLOOKUP($A29,'Annex 2 EHV charges'!$A:$O,COLUMN(E29)+4,FALSE)=0,"",VLOOKUP($A29,'Annex 2 EHV charges'!$A:$O,COLUMN(E29)+4,FALSE)),"")</f>
        <v>2.7360000000000002</v>
      </c>
      <c r="F29" s="248">
        <f>IFERROR(IF(VLOOKUP($A29,'Annex 2 EHV charges'!$A:$O,COLUMN(F29)+4,FALSE)=0,"",VLOOKUP($A29,'Annex 2 EHV charges'!$A:$O,COLUMN(F29)+4,FALSE)),"")</f>
        <v>1174.49</v>
      </c>
      <c r="G29" s="248">
        <f>IFERROR(IF(VLOOKUP($A29,'Annex 2 EHV charges'!$A:$O,COLUMN(G29)+4,FALSE)=0,"",VLOOKUP($A29,'Annex 2 EHV charges'!$A:$O,COLUMN(G29)+4,FALSE)),"")</f>
        <v>1.42</v>
      </c>
      <c r="H29" s="248">
        <f>IFERROR(IF(VLOOKUP($A29,'Annex 2 EHV charges'!$A:$O,COLUMN(H29)+4,FALSE)=0,"",VLOOKUP($A29,'Annex 2 EHV charges'!$A:$O,COLUMN(H29)+4,FALSE)),"")</f>
        <v>1.42</v>
      </c>
    </row>
    <row r="30" spans="1:8" x14ac:dyDescent="0.2">
      <c r="A30" s="80">
        <f t="array" ref="A30">IFERROR(INDEX('Annex 2 EHV charges'!$A$11:$A$330, MATCH(0, IF(LEN('Annex 2 EHV charges'!$A$11:$A$330)=0,1, COUNTIF(A$4:$A29, 'Annex 2 EHV charges'!$A$11:$A$330)), 0)),"")</f>
        <v>286</v>
      </c>
      <c r="B30" s="80">
        <f>IF($A30="","",VLOOKUP($A30,'Annex 2 EHV charges'!$A:$P,2,0))</f>
        <v>286</v>
      </c>
      <c r="C30" s="81" t="str">
        <f>IF($A30="","",VLOOKUP($A30,'Annex 2 EHV charges'!$A:$P,3,0))</f>
        <v>2200042387497</v>
      </c>
      <c r="D30" s="80" t="str">
        <f>IF($A30="","",VLOOKUP($A30,'Annex 2 EHV charges'!$A:$P,7,0))</f>
        <v>Four Burrows 2</v>
      </c>
      <c r="E30" s="84">
        <f>IFERROR(IF(VLOOKUP($A30,'Annex 2 EHV charges'!$A:$O,COLUMN(E30)+4,FALSE)=0,"",VLOOKUP($A30,'Annex 2 EHV charges'!$A:$O,COLUMN(E30)+4,FALSE)),"")</f>
        <v>1.3839999999999999</v>
      </c>
      <c r="F30" s="248">
        <f>IFERROR(IF(VLOOKUP($A30,'Annex 2 EHV charges'!$A:$O,COLUMN(F30)+4,FALSE)=0,"",VLOOKUP($A30,'Annex 2 EHV charges'!$A:$O,COLUMN(F30)+4,FALSE)),"")</f>
        <v>8.83</v>
      </c>
      <c r="G30" s="248">
        <f>IFERROR(IF(VLOOKUP($A30,'Annex 2 EHV charges'!$A:$O,COLUMN(G30)+4,FALSE)=0,"",VLOOKUP($A30,'Annex 2 EHV charges'!$A:$O,COLUMN(G30)+4,FALSE)),"")</f>
        <v>1.88</v>
      </c>
      <c r="H30" s="248">
        <f>IFERROR(IF(VLOOKUP($A30,'Annex 2 EHV charges'!$A:$O,COLUMN(H30)+4,FALSE)=0,"",VLOOKUP($A30,'Annex 2 EHV charges'!$A:$O,COLUMN(H30)+4,FALSE)),"")</f>
        <v>1.88</v>
      </c>
    </row>
    <row r="31" spans="1:8" x14ac:dyDescent="0.2">
      <c r="A31" s="80">
        <f t="array" ref="A31">IFERROR(INDEX('Annex 2 EHV charges'!$A$11:$A$330, MATCH(0, IF(LEN('Annex 2 EHV charges'!$A$11:$A$330)=0,1, COUNTIF(A$4:$A30, 'Annex 2 EHV charges'!$A$11:$A$330)), 0)),"")</f>
        <v>287</v>
      </c>
      <c r="B31" s="80">
        <f>IF($A31="","",VLOOKUP($A31,'Annex 2 EHV charges'!$A:$P,2,0))</f>
        <v>287</v>
      </c>
      <c r="C31" s="81" t="str">
        <f>IF($A31="","",VLOOKUP($A31,'Annex 2 EHV charges'!$A:$P,3,0))</f>
        <v>2200042398211</v>
      </c>
      <c r="D31" s="80" t="str">
        <f>IF($A31="","",VLOOKUP($A31,'Annex 2 EHV charges'!$A:$P,7,0))</f>
        <v>Redlands Farm</v>
      </c>
      <c r="E31" s="84">
        <f>IFERROR(IF(VLOOKUP($A31,'Annex 2 EHV charges'!$A:$O,COLUMN(E31)+4,FALSE)=0,"",VLOOKUP($A31,'Annex 2 EHV charges'!$A:$O,COLUMN(E31)+4,FALSE)),"")</f>
        <v>1.528</v>
      </c>
      <c r="F31" s="248">
        <f>IFERROR(IF(VLOOKUP($A31,'Annex 2 EHV charges'!$A:$O,COLUMN(F31)+4,FALSE)=0,"",VLOOKUP($A31,'Annex 2 EHV charges'!$A:$O,COLUMN(F31)+4,FALSE)),"")</f>
        <v>6.48</v>
      </c>
      <c r="G31" s="248">
        <f>IFERROR(IF(VLOOKUP($A31,'Annex 2 EHV charges'!$A:$O,COLUMN(G31)+4,FALSE)=0,"",VLOOKUP($A31,'Annex 2 EHV charges'!$A:$O,COLUMN(G31)+4,FALSE)),"")</f>
        <v>1.72</v>
      </c>
      <c r="H31" s="248">
        <f>IFERROR(IF(VLOOKUP($A31,'Annex 2 EHV charges'!$A:$O,COLUMN(H31)+4,FALSE)=0,"",VLOOKUP($A31,'Annex 2 EHV charges'!$A:$O,COLUMN(H31)+4,FALSE)),"")</f>
        <v>1.72</v>
      </c>
    </row>
    <row r="32" spans="1:8" x14ac:dyDescent="0.2">
      <c r="A32" s="80">
        <f t="array" ref="A32">IFERROR(INDEX('Annex 2 EHV charges'!$A$11:$A$330, MATCH(0, IF(LEN('Annex 2 EHV charges'!$A$11:$A$330)=0,1, COUNTIF(A$4:$A31, 'Annex 2 EHV charges'!$A$11:$A$330)), 0)),"")</f>
        <v>288</v>
      </c>
      <c r="B32" s="80">
        <f>IF($A32="","",VLOOKUP($A32,'Annex 2 EHV charges'!$A:$P,2,0))</f>
        <v>288</v>
      </c>
      <c r="C32" s="81" t="str">
        <f>IF($A32="","",VLOOKUP($A32,'Annex 2 EHV charges'!$A:$P,3,0))</f>
        <v>2200042400882</v>
      </c>
      <c r="D32" s="80" t="str">
        <f>IF($A32="","",VLOOKUP($A32,'Annex 2 EHV charges'!$A:$P,7,0))</f>
        <v>Tengore Lane PV</v>
      </c>
      <c r="E32" s="84">
        <f>IFERROR(IF(VLOOKUP($A32,'Annex 2 EHV charges'!$A:$O,COLUMN(E32)+4,FALSE)=0,"",VLOOKUP($A32,'Annex 2 EHV charges'!$A:$O,COLUMN(E32)+4,FALSE)),"")</f>
        <v>1.1419999999999999</v>
      </c>
      <c r="F32" s="248">
        <f>IFERROR(IF(VLOOKUP($A32,'Annex 2 EHV charges'!$A:$O,COLUMN(F32)+4,FALSE)=0,"",VLOOKUP($A32,'Annex 2 EHV charges'!$A:$O,COLUMN(F32)+4,FALSE)),"")</f>
        <v>6.91</v>
      </c>
      <c r="G32" s="248">
        <f>IFERROR(IF(VLOOKUP($A32,'Annex 2 EHV charges'!$A:$O,COLUMN(G32)+4,FALSE)=0,"",VLOOKUP($A32,'Annex 2 EHV charges'!$A:$O,COLUMN(G32)+4,FALSE)),"")</f>
        <v>3.51</v>
      </c>
      <c r="H32" s="248">
        <f>IFERROR(IF(VLOOKUP($A32,'Annex 2 EHV charges'!$A:$O,COLUMN(H32)+4,FALSE)=0,"",VLOOKUP($A32,'Annex 2 EHV charges'!$A:$O,COLUMN(H32)+4,FALSE)),"")</f>
        <v>3.51</v>
      </c>
    </row>
    <row r="33" spans="1:8" x14ac:dyDescent="0.2">
      <c r="A33" s="80">
        <f t="array" ref="A33">IFERROR(INDEX('Annex 2 EHV charges'!$A$11:$A$330, MATCH(0, IF(LEN('Annex 2 EHV charges'!$A$11:$A$330)=0,1, COUNTIF(A$4:$A32, 'Annex 2 EHV charges'!$A$11:$A$330)), 0)),"")</f>
        <v>289</v>
      </c>
      <c r="B33" s="80">
        <f>IF($A33="","",VLOOKUP($A33,'Annex 2 EHV charges'!$A:$P,2,0))</f>
        <v>289</v>
      </c>
      <c r="C33" s="81" t="str">
        <f>IF($A33="","",VLOOKUP($A33,'Annex 2 EHV charges'!$A:$P,3,0))</f>
        <v>2200042400864</v>
      </c>
      <c r="D33" s="80" t="str">
        <f>IF($A33="","",VLOOKUP($A33,'Annex 2 EHV charges'!$A:$P,7,0))</f>
        <v>Liverton Farm</v>
      </c>
      <c r="E33" s="84">
        <f>IFERROR(IF(VLOOKUP($A33,'Annex 2 EHV charges'!$A:$O,COLUMN(E33)+4,FALSE)=0,"",VLOOKUP($A33,'Annex 2 EHV charges'!$A:$O,COLUMN(E33)+4,FALSE)),"")</f>
        <v>0.752</v>
      </c>
      <c r="F33" s="248">
        <f>IFERROR(IF(VLOOKUP($A33,'Annex 2 EHV charges'!$A:$O,COLUMN(F33)+4,FALSE)=0,"",VLOOKUP($A33,'Annex 2 EHV charges'!$A:$O,COLUMN(F33)+4,FALSE)),"")</f>
        <v>1136.78</v>
      </c>
      <c r="G33" s="248">
        <f>IFERROR(IF(VLOOKUP($A33,'Annex 2 EHV charges'!$A:$O,COLUMN(G33)+4,FALSE)=0,"",VLOOKUP($A33,'Annex 2 EHV charges'!$A:$O,COLUMN(G33)+4,FALSE)),"")</f>
        <v>1.1499999999999999</v>
      </c>
      <c r="H33" s="248">
        <f>IFERROR(IF(VLOOKUP($A33,'Annex 2 EHV charges'!$A:$O,COLUMN(H33)+4,FALSE)=0,"",VLOOKUP($A33,'Annex 2 EHV charges'!$A:$O,COLUMN(H33)+4,FALSE)),"")</f>
        <v>1.1499999999999999</v>
      </c>
    </row>
    <row r="34" spans="1:8" x14ac:dyDescent="0.2">
      <c r="A34" s="80">
        <f t="array" ref="A34">IFERROR(INDEX('Annex 2 EHV charges'!$A$11:$A$330, MATCH(0, IF(LEN('Annex 2 EHV charges'!$A$11:$A$330)=0,1, COUNTIF(A$4:$A33, 'Annex 2 EHV charges'!$A$11:$A$330)), 0)),"")</f>
        <v>290</v>
      </c>
      <c r="B34" s="80">
        <f>IF($A34="","",VLOOKUP($A34,'Annex 2 EHV charges'!$A:$P,2,0))</f>
        <v>290</v>
      </c>
      <c r="C34" s="81" t="str">
        <f>IF($A34="","",VLOOKUP($A34,'Annex 2 EHV charges'!$A:$P,3,0))</f>
        <v>2200042407860</v>
      </c>
      <c r="D34" s="80" t="str">
        <f>IF($A34="","",VLOOKUP($A34,'Annex 2 EHV charges'!$A:$P,7,0))</f>
        <v>Yonder Parks Farm</v>
      </c>
      <c r="E34" s="84">
        <f>IFERROR(IF(VLOOKUP($A34,'Annex 2 EHV charges'!$A:$O,COLUMN(E34)+4,FALSE)=0,"",VLOOKUP($A34,'Annex 2 EHV charges'!$A:$O,COLUMN(E34)+4,FALSE)),"")</f>
        <v>2.0680000000000001</v>
      </c>
      <c r="F34" s="248">
        <f>IFERROR(IF(VLOOKUP($A34,'Annex 2 EHV charges'!$A:$O,COLUMN(F34)+4,FALSE)=0,"",VLOOKUP($A34,'Annex 2 EHV charges'!$A:$O,COLUMN(F34)+4,FALSE)),"")</f>
        <v>9.92</v>
      </c>
      <c r="G34" s="248">
        <f>IFERROR(IF(VLOOKUP($A34,'Annex 2 EHV charges'!$A:$O,COLUMN(G34)+4,FALSE)=0,"",VLOOKUP($A34,'Annex 2 EHV charges'!$A:$O,COLUMN(G34)+4,FALSE)),"")</f>
        <v>4.33</v>
      </c>
      <c r="H34" s="248">
        <f>IFERROR(IF(VLOOKUP($A34,'Annex 2 EHV charges'!$A:$O,COLUMN(H34)+4,FALSE)=0,"",VLOOKUP($A34,'Annex 2 EHV charges'!$A:$O,COLUMN(H34)+4,FALSE)),"")</f>
        <v>4.33</v>
      </c>
    </row>
    <row r="35" spans="1:8" x14ac:dyDescent="0.2">
      <c r="A35" s="80">
        <f t="array" ref="A35">IFERROR(INDEX('Annex 2 EHV charges'!$A$11:$A$330, MATCH(0, IF(LEN('Annex 2 EHV charges'!$A$11:$A$330)=0,1, COUNTIF(A$4:$A34, 'Annex 2 EHV charges'!$A$11:$A$330)), 0)),"")</f>
        <v>291</v>
      </c>
      <c r="B35" s="80">
        <f>IF($A35="","",VLOOKUP($A35,'Annex 2 EHV charges'!$A:$P,2,0))</f>
        <v>291</v>
      </c>
      <c r="C35" s="81" t="str">
        <f>IF($A35="","",VLOOKUP($A35,'Annex 2 EHV charges'!$A:$P,3,0))</f>
        <v>2200042410310</v>
      </c>
      <c r="D35" s="80" t="str">
        <f>IF($A35="","",VLOOKUP($A35,'Annex 2 EHV charges'!$A:$P,7,0))</f>
        <v>Somerton Door</v>
      </c>
      <c r="E35" s="84">
        <f>IFERROR(IF(VLOOKUP($A35,'Annex 2 EHV charges'!$A:$O,COLUMN(E35)+4,FALSE)=0,"",VLOOKUP($A35,'Annex 2 EHV charges'!$A:$O,COLUMN(E35)+4,FALSE)),"")</f>
        <v>1.486</v>
      </c>
      <c r="F35" s="248">
        <f>IFERROR(IF(VLOOKUP($A35,'Annex 2 EHV charges'!$A:$O,COLUMN(F35)+4,FALSE)=0,"",VLOOKUP($A35,'Annex 2 EHV charges'!$A:$O,COLUMN(F35)+4,FALSE)),"")</f>
        <v>4.91</v>
      </c>
      <c r="G35" s="248">
        <f>IFERROR(IF(VLOOKUP($A35,'Annex 2 EHV charges'!$A:$O,COLUMN(G35)+4,FALSE)=0,"",VLOOKUP($A35,'Annex 2 EHV charges'!$A:$O,COLUMN(G35)+4,FALSE)),"")</f>
        <v>3.35</v>
      </c>
      <c r="H35" s="248">
        <f>IFERROR(IF(VLOOKUP($A35,'Annex 2 EHV charges'!$A:$O,COLUMN(H35)+4,FALSE)=0,"",VLOOKUP($A35,'Annex 2 EHV charges'!$A:$O,COLUMN(H35)+4,FALSE)),"")</f>
        <v>3.35</v>
      </c>
    </row>
    <row r="36" spans="1:8" x14ac:dyDescent="0.2">
      <c r="A36" s="80">
        <f t="array" ref="A36">IFERROR(INDEX('Annex 2 EHV charges'!$A$11:$A$330, MATCH(0, IF(LEN('Annex 2 EHV charges'!$A$11:$A$330)=0,1, COUNTIF(A$4:$A35, 'Annex 2 EHV charges'!$A$11:$A$330)), 0)),"")</f>
        <v>292</v>
      </c>
      <c r="B36" s="80">
        <f>IF($A36="","",VLOOKUP($A36,'Annex 2 EHV charges'!$A:$P,2,0))</f>
        <v>292</v>
      </c>
      <c r="C36" s="81" t="str">
        <f>IF($A36="","",VLOOKUP($A36,'Annex 2 EHV charges'!$A:$P,3,0))</f>
        <v>2200042414858</v>
      </c>
      <c r="D36" s="80" t="str">
        <f>IF($A36="","",VLOOKUP($A36,'Annex 2 EHV charges'!$A:$P,7,0))</f>
        <v>Carditch Drove</v>
      </c>
      <c r="E36" s="84">
        <f>IFERROR(IF(VLOOKUP($A36,'Annex 2 EHV charges'!$A:$O,COLUMN(E36)+4,FALSE)=0,"",VLOOKUP($A36,'Annex 2 EHV charges'!$A:$O,COLUMN(E36)+4,FALSE)),"")</f>
        <v>0.28699999999999998</v>
      </c>
      <c r="F36" s="248">
        <f>IFERROR(IF(VLOOKUP($A36,'Annex 2 EHV charges'!$A:$O,COLUMN(F36)+4,FALSE)=0,"",VLOOKUP($A36,'Annex 2 EHV charges'!$A:$O,COLUMN(F36)+4,FALSE)),"")</f>
        <v>2.9</v>
      </c>
      <c r="G36" s="248">
        <f>IFERROR(IF(VLOOKUP($A36,'Annex 2 EHV charges'!$A:$O,COLUMN(G36)+4,FALSE)=0,"",VLOOKUP($A36,'Annex 2 EHV charges'!$A:$O,COLUMN(G36)+4,FALSE)),"")</f>
        <v>1.29</v>
      </c>
      <c r="H36" s="248">
        <f>IFERROR(IF(VLOOKUP($A36,'Annex 2 EHV charges'!$A:$O,COLUMN(H36)+4,FALSE)=0,"",VLOOKUP($A36,'Annex 2 EHV charges'!$A:$O,COLUMN(H36)+4,FALSE)),"")</f>
        <v>1.29</v>
      </c>
    </row>
    <row r="37" spans="1:8" x14ac:dyDescent="0.2">
      <c r="A37" s="80">
        <f t="array" ref="A37">IFERROR(INDEX('Annex 2 EHV charges'!$A$11:$A$330, MATCH(0, IF(LEN('Annex 2 EHV charges'!$A$11:$A$330)=0,1, COUNTIF(A$4:$A36, 'Annex 2 EHV charges'!$A$11:$A$330)), 0)),"")</f>
        <v>293</v>
      </c>
      <c r="B37" s="80">
        <f>IF($A37="","",VLOOKUP($A37,'Annex 2 EHV charges'!$A:$P,2,0))</f>
        <v>293</v>
      </c>
      <c r="C37" s="81" t="str">
        <f>IF($A37="","",VLOOKUP($A37,'Annex 2 EHV charges'!$A:$P,3,0))</f>
        <v>2200042417798</v>
      </c>
      <c r="D37" s="80" t="str">
        <f>IF($A37="","",VLOOKUP($A37,'Annex 2 EHV charges'!$A:$P,7,0))</f>
        <v>Capelands Farm</v>
      </c>
      <c r="E37" s="84">
        <f>IFERROR(IF(VLOOKUP($A37,'Annex 2 EHV charges'!$A:$O,COLUMN(E37)+4,FALSE)=0,"",VLOOKUP($A37,'Annex 2 EHV charges'!$A:$O,COLUMN(E37)+4,FALSE)),"")</f>
        <v>1.3160000000000001</v>
      </c>
      <c r="F37" s="248">
        <f>IFERROR(IF(VLOOKUP($A37,'Annex 2 EHV charges'!$A:$O,COLUMN(F37)+4,FALSE)=0,"",VLOOKUP($A37,'Annex 2 EHV charges'!$A:$O,COLUMN(F37)+4,FALSE)),"")</f>
        <v>2.04</v>
      </c>
      <c r="G37" s="248">
        <f>IFERROR(IF(VLOOKUP($A37,'Annex 2 EHV charges'!$A:$O,COLUMN(G37)+4,FALSE)=0,"",VLOOKUP($A37,'Annex 2 EHV charges'!$A:$O,COLUMN(G37)+4,FALSE)),"")</f>
        <v>1.25</v>
      </c>
      <c r="H37" s="248">
        <f>IFERROR(IF(VLOOKUP($A37,'Annex 2 EHV charges'!$A:$O,COLUMN(H37)+4,FALSE)=0,"",VLOOKUP($A37,'Annex 2 EHV charges'!$A:$O,COLUMN(H37)+4,FALSE)),"")</f>
        <v>1.25</v>
      </c>
    </row>
    <row r="38" spans="1:8" x14ac:dyDescent="0.2">
      <c r="A38" s="80">
        <f t="array" ref="A38">IFERROR(INDEX('Annex 2 EHV charges'!$A$11:$A$330, MATCH(0, IF(LEN('Annex 2 EHV charges'!$A$11:$A$330)=0,1, COUNTIF(A$4:$A37, 'Annex 2 EHV charges'!$A$11:$A$330)), 0)),"")</f>
        <v>294</v>
      </c>
      <c r="B38" s="80">
        <f>IF($A38="","",VLOOKUP($A38,'Annex 2 EHV charges'!$A:$P,2,0))</f>
        <v>294</v>
      </c>
      <c r="C38" s="81" t="str">
        <f>IF($A38="","",VLOOKUP($A38,'Annex 2 EHV charges'!$A:$P,3,0))</f>
        <v>2200042418791</v>
      </c>
      <c r="D38" s="80" t="str">
        <f>IF($A38="","",VLOOKUP($A38,'Annex 2 EHV charges'!$A:$P,7,0))</f>
        <v>East Youlstone WF</v>
      </c>
      <c r="E38" s="84">
        <f>IFERROR(IF(VLOOKUP($A38,'Annex 2 EHV charges'!$A:$O,COLUMN(E38)+4,FALSE)=0,"",VLOOKUP($A38,'Annex 2 EHV charges'!$A:$O,COLUMN(E38)+4,FALSE)),"")</f>
        <v>1.9450000000000001</v>
      </c>
      <c r="F38" s="248">
        <f>IFERROR(IF(VLOOKUP($A38,'Annex 2 EHV charges'!$A:$O,COLUMN(F38)+4,FALSE)=0,"",VLOOKUP($A38,'Annex 2 EHV charges'!$A:$O,COLUMN(F38)+4,FALSE)),"")</f>
        <v>68.92</v>
      </c>
      <c r="G38" s="248">
        <f>IFERROR(IF(VLOOKUP($A38,'Annex 2 EHV charges'!$A:$O,COLUMN(G38)+4,FALSE)=0,"",VLOOKUP($A38,'Annex 2 EHV charges'!$A:$O,COLUMN(G38)+4,FALSE)),"")</f>
        <v>1.98</v>
      </c>
      <c r="H38" s="248">
        <f>IFERROR(IF(VLOOKUP($A38,'Annex 2 EHV charges'!$A:$O,COLUMN(H38)+4,FALSE)=0,"",VLOOKUP($A38,'Annex 2 EHV charges'!$A:$O,COLUMN(H38)+4,FALSE)),"")</f>
        <v>1.98</v>
      </c>
    </row>
    <row r="39" spans="1:8" x14ac:dyDescent="0.2">
      <c r="A39" s="80">
        <f t="array" ref="A39">IFERROR(INDEX('Annex 2 EHV charges'!$A$11:$A$330, MATCH(0, IF(LEN('Annex 2 EHV charges'!$A$11:$A$330)=0,1, COUNTIF(A$4:$A38, 'Annex 2 EHV charges'!$A$11:$A$330)), 0)),"")</f>
        <v>295</v>
      </c>
      <c r="B39" s="80">
        <f>IF($A39="","",VLOOKUP($A39,'Annex 2 EHV charges'!$A:$P,2,0))</f>
        <v>295</v>
      </c>
      <c r="C39" s="81" t="str">
        <f>IF($A39="","",VLOOKUP($A39,'Annex 2 EHV charges'!$A:$P,3,0))</f>
        <v>2200042437359</v>
      </c>
      <c r="D39" s="80" t="str">
        <f>IF($A39="","",VLOOKUP($A39,'Annex 2 EHV charges'!$A:$P,7,0))</f>
        <v>Francis Court Farm</v>
      </c>
      <c r="E39" s="84">
        <f>IFERROR(IF(VLOOKUP($A39,'Annex 2 EHV charges'!$A:$O,COLUMN(E39)+4,FALSE)=0,"",VLOOKUP($A39,'Annex 2 EHV charges'!$A:$O,COLUMN(E39)+4,FALSE)),"")</f>
        <v>2.544</v>
      </c>
      <c r="F39" s="248">
        <f>IFERROR(IF(VLOOKUP($A39,'Annex 2 EHV charges'!$A:$O,COLUMN(F39)+4,FALSE)=0,"",VLOOKUP($A39,'Annex 2 EHV charges'!$A:$O,COLUMN(F39)+4,FALSE)),"")</f>
        <v>5.9</v>
      </c>
      <c r="G39" s="248">
        <f>IFERROR(IF(VLOOKUP($A39,'Annex 2 EHV charges'!$A:$O,COLUMN(G39)+4,FALSE)=0,"",VLOOKUP($A39,'Annex 2 EHV charges'!$A:$O,COLUMN(G39)+4,FALSE)),"")</f>
        <v>2.1</v>
      </c>
      <c r="H39" s="248">
        <f>IFERROR(IF(VLOOKUP($A39,'Annex 2 EHV charges'!$A:$O,COLUMN(H39)+4,FALSE)=0,"",VLOOKUP($A39,'Annex 2 EHV charges'!$A:$O,COLUMN(H39)+4,FALSE)),"")</f>
        <v>2.1</v>
      </c>
    </row>
    <row r="40" spans="1:8" x14ac:dyDescent="0.2">
      <c r="A40" s="80">
        <f t="array" ref="A40">IFERROR(INDEX('Annex 2 EHV charges'!$A$11:$A$330, MATCH(0, IF(LEN('Annex 2 EHV charges'!$A$11:$A$330)=0,1, COUNTIF(A$4:$A39, 'Annex 2 EHV charges'!$A$11:$A$330)), 0)),"")</f>
        <v>296</v>
      </c>
      <c r="B40" s="80">
        <f>IF($A40="","",VLOOKUP($A40,'Annex 2 EHV charges'!$A:$P,2,0))</f>
        <v>296</v>
      </c>
      <c r="C40" s="81" t="str">
        <f>IF($A40="","",VLOOKUP($A40,'Annex 2 EHV charges'!$A:$P,3,0))</f>
        <v>2200042443316</v>
      </c>
      <c r="D40" s="80" t="str">
        <f>IF($A40="","",VLOOKUP($A40,'Annex 2 EHV charges'!$A:$P,7,0))</f>
        <v>Northwood</v>
      </c>
      <c r="E40" s="84">
        <f>IFERROR(IF(VLOOKUP($A40,'Annex 2 EHV charges'!$A:$O,COLUMN(E40)+4,FALSE)=0,"",VLOOKUP($A40,'Annex 2 EHV charges'!$A:$O,COLUMN(E40)+4,FALSE)),"")</f>
        <v>0.3</v>
      </c>
      <c r="F40" s="248">
        <f>IFERROR(IF(VLOOKUP($A40,'Annex 2 EHV charges'!$A:$O,COLUMN(F40)+4,FALSE)=0,"",VLOOKUP($A40,'Annex 2 EHV charges'!$A:$O,COLUMN(F40)+4,FALSE)),"")</f>
        <v>1.54</v>
      </c>
      <c r="G40" s="248">
        <f>IFERROR(IF(VLOOKUP($A40,'Annex 2 EHV charges'!$A:$O,COLUMN(G40)+4,FALSE)=0,"",VLOOKUP($A40,'Annex 2 EHV charges'!$A:$O,COLUMN(G40)+4,FALSE)),"")</f>
        <v>2.58</v>
      </c>
      <c r="H40" s="248">
        <f>IFERROR(IF(VLOOKUP($A40,'Annex 2 EHV charges'!$A:$O,COLUMN(H40)+4,FALSE)=0,"",VLOOKUP($A40,'Annex 2 EHV charges'!$A:$O,COLUMN(H40)+4,FALSE)),"")</f>
        <v>2.58</v>
      </c>
    </row>
    <row r="41" spans="1:8" x14ac:dyDescent="0.2">
      <c r="A41" s="80">
        <f t="array" ref="A41">IFERROR(INDEX('Annex 2 EHV charges'!$A$11:$A$330, MATCH(0, IF(LEN('Annex 2 EHV charges'!$A$11:$A$330)=0,1, COUNTIF(A$4:$A40, 'Annex 2 EHV charges'!$A$11:$A$330)), 0)),"")</f>
        <v>297</v>
      </c>
      <c r="B41" s="80">
        <f>IF($A41="","",VLOOKUP($A41,'Annex 2 EHV charges'!$A:$P,2,0))</f>
        <v>297</v>
      </c>
      <c r="C41" s="81" t="str">
        <f>IF($A41="","",VLOOKUP($A41,'Annex 2 EHV charges'!$A:$P,3,0))</f>
        <v>2200042443352</v>
      </c>
      <c r="D41" s="80" t="str">
        <f>IF($A41="","",VLOOKUP($A41,'Annex 2 EHV charges'!$A:$P,7,0))</f>
        <v>Tricky Warren</v>
      </c>
      <c r="E41" s="84">
        <f>IFERROR(IF(VLOOKUP($A41,'Annex 2 EHV charges'!$A:$O,COLUMN(E41)+4,FALSE)=0,"",VLOOKUP($A41,'Annex 2 EHV charges'!$A:$O,COLUMN(E41)+4,FALSE)),"")</f>
        <v>2.4E-2</v>
      </c>
      <c r="F41" s="248">
        <f>IFERROR(IF(VLOOKUP($A41,'Annex 2 EHV charges'!$A:$O,COLUMN(F41)+4,FALSE)=0,"",VLOOKUP($A41,'Annex 2 EHV charges'!$A:$O,COLUMN(F41)+4,FALSE)),"")</f>
        <v>7.18</v>
      </c>
      <c r="G41" s="248">
        <f>IFERROR(IF(VLOOKUP($A41,'Annex 2 EHV charges'!$A:$O,COLUMN(G41)+4,FALSE)=0,"",VLOOKUP($A41,'Annex 2 EHV charges'!$A:$O,COLUMN(G41)+4,FALSE)),"")</f>
        <v>2.29</v>
      </c>
      <c r="H41" s="248">
        <f>IFERROR(IF(VLOOKUP($A41,'Annex 2 EHV charges'!$A:$O,COLUMN(H41)+4,FALSE)=0,"",VLOOKUP($A41,'Annex 2 EHV charges'!$A:$O,COLUMN(H41)+4,FALSE)),"")</f>
        <v>2.29</v>
      </c>
    </row>
    <row r="42" spans="1:8" x14ac:dyDescent="0.2">
      <c r="A42" s="80">
        <f t="array" ref="A42">IFERROR(INDEX('Annex 2 EHV charges'!$A$11:$A$330, MATCH(0, IF(LEN('Annex 2 EHV charges'!$A$11:$A$330)=0,1, COUNTIF(A$4:$A41, 'Annex 2 EHV charges'!$A$11:$A$330)), 0)),"")</f>
        <v>298</v>
      </c>
      <c r="B42" s="80">
        <f>IF($A42="","",VLOOKUP($A42,'Annex 2 EHV charges'!$A:$P,2,0))</f>
        <v>298</v>
      </c>
      <c r="C42" s="81" t="str">
        <f>IF($A42="","",VLOOKUP($A42,'Annex 2 EHV charges'!$A:$P,3,0))</f>
        <v>2200042447000</v>
      </c>
      <c r="D42" s="80" t="str">
        <f>IF($A42="","",VLOOKUP($A42,'Annex 2 EHV charges'!$A:$P,7,0))</f>
        <v>Iwood Lane</v>
      </c>
      <c r="E42" s="84">
        <f>IFERROR(IF(VLOOKUP($A42,'Annex 2 EHV charges'!$A:$O,COLUMN(E42)+4,FALSE)=0,"",VLOOKUP($A42,'Annex 2 EHV charges'!$A:$O,COLUMN(E42)+4,FALSE)),"")</f>
        <v>0.28399999999999997</v>
      </c>
      <c r="F42" s="248">
        <f>IFERROR(IF(VLOOKUP($A42,'Annex 2 EHV charges'!$A:$O,COLUMN(F42)+4,FALSE)=0,"",VLOOKUP($A42,'Annex 2 EHV charges'!$A:$O,COLUMN(F42)+4,FALSE)),"")</f>
        <v>1.81</v>
      </c>
      <c r="G42" s="248">
        <f>IFERROR(IF(VLOOKUP($A42,'Annex 2 EHV charges'!$A:$O,COLUMN(G42)+4,FALSE)=0,"",VLOOKUP($A42,'Annex 2 EHV charges'!$A:$O,COLUMN(G42)+4,FALSE)),"")</f>
        <v>2.73</v>
      </c>
      <c r="H42" s="248">
        <f>IFERROR(IF(VLOOKUP($A42,'Annex 2 EHV charges'!$A:$O,COLUMN(H42)+4,FALSE)=0,"",VLOOKUP($A42,'Annex 2 EHV charges'!$A:$O,COLUMN(H42)+4,FALSE)),"")</f>
        <v>2.73</v>
      </c>
    </row>
    <row r="43" spans="1:8" x14ac:dyDescent="0.2">
      <c r="A43" s="80">
        <f t="array" ref="A43">IFERROR(INDEX('Annex 2 EHV charges'!$A$11:$A$330, MATCH(0, IF(LEN('Annex 2 EHV charges'!$A$11:$A$330)=0,1, COUNTIF(A$4:$A42, 'Annex 2 EHV charges'!$A$11:$A$330)), 0)),"")</f>
        <v>299</v>
      </c>
      <c r="B43" s="80">
        <f>IF($A43="","",VLOOKUP($A43,'Annex 2 EHV charges'!$A:$P,2,0))</f>
        <v>299</v>
      </c>
      <c r="C43" s="81" t="str">
        <f>IF($A43="","",VLOOKUP($A43,'Annex 2 EHV charges'!$A:$P,3,0))</f>
        <v>2200042446984</v>
      </c>
      <c r="D43" s="80" t="str">
        <f>IF($A43="","",VLOOKUP($A43,'Annex 2 EHV charges'!$A:$P,7,0))</f>
        <v>Rydon Farm</v>
      </c>
      <c r="E43" s="84">
        <f>IFERROR(IF(VLOOKUP($A43,'Annex 2 EHV charges'!$A:$O,COLUMN(E43)+4,FALSE)=0,"",VLOOKUP($A43,'Annex 2 EHV charges'!$A:$O,COLUMN(E43)+4,FALSE)),"")</f>
        <v>3.34</v>
      </c>
      <c r="F43" s="248">
        <f>IFERROR(IF(VLOOKUP($A43,'Annex 2 EHV charges'!$A:$O,COLUMN(F43)+4,FALSE)=0,"",VLOOKUP($A43,'Annex 2 EHV charges'!$A:$O,COLUMN(F43)+4,FALSE)),"")</f>
        <v>19.07</v>
      </c>
      <c r="G43" s="248">
        <f>IFERROR(IF(VLOOKUP($A43,'Annex 2 EHV charges'!$A:$O,COLUMN(G43)+4,FALSE)=0,"",VLOOKUP($A43,'Annex 2 EHV charges'!$A:$O,COLUMN(G43)+4,FALSE)),"")</f>
        <v>1.63</v>
      </c>
      <c r="H43" s="248">
        <f>IFERROR(IF(VLOOKUP($A43,'Annex 2 EHV charges'!$A:$O,COLUMN(H43)+4,FALSE)=0,"",VLOOKUP($A43,'Annex 2 EHV charges'!$A:$O,COLUMN(H43)+4,FALSE)),"")</f>
        <v>1.63</v>
      </c>
    </row>
    <row r="44" spans="1:8" x14ac:dyDescent="0.2">
      <c r="A44" s="80">
        <f t="array" ref="A44">IFERROR(INDEX('Annex 2 EHV charges'!$A$11:$A$330, MATCH(0, IF(LEN('Annex 2 EHV charges'!$A$11:$A$330)=0,1, COUNTIF(A$4:$A43, 'Annex 2 EHV charges'!$A$11:$A$330)), 0)),"")</f>
        <v>300</v>
      </c>
      <c r="B44" s="80">
        <f>IF($A44="","",VLOOKUP($A44,'Annex 2 EHV charges'!$A:$P,2,0))</f>
        <v>300</v>
      </c>
      <c r="C44" s="81" t="str">
        <f>IF($A44="","",VLOOKUP($A44,'Annex 2 EHV charges'!$A:$P,3,0))</f>
        <v>2200042446966</v>
      </c>
      <c r="D44" s="80" t="str">
        <f>IF($A44="","",VLOOKUP($A44,'Annex 2 EHV charges'!$A:$P,7,0))</f>
        <v>Balls Wood</v>
      </c>
      <c r="E44" s="84">
        <f>IFERROR(IF(VLOOKUP($A44,'Annex 2 EHV charges'!$A:$O,COLUMN(E44)+4,FALSE)=0,"",VLOOKUP($A44,'Annex 2 EHV charges'!$A:$O,COLUMN(E44)+4,FALSE)),"")</f>
        <v>3.2829999999999999</v>
      </c>
      <c r="F44" s="248">
        <f>IFERROR(IF(VLOOKUP($A44,'Annex 2 EHV charges'!$A:$O,COLUMN(F44)+4,FALSE)=0,"",VLOOKUP($A44,'Annex 2 EHV charges'!$A:$O,COLUMN(F44)+4,FALSE)),"")</f>
        <v>11.94</v>
      </c>
      <c r="G44" s="248">
        <f>IFERROR(IF(VLOOKUP($A44,'Annex 2 EHV charges'!$A:$O,COLUMN(G44)+4,FALSE)=0,"",VLOOKUP($A44,'Annex 2 EHV charges'!$A:$O,COLUMN(G44)+4,FALSE)),"")</f>
        <v>1.88</v>
      </c>
      <c r="H44" s="248">
        <f>IFERROR(IF(VLOOKUP($A44,'Annex 2 EHV charges'!$A:$O,COLUMN(H44)+4,FALSE)=0,"",VLOOKUP($A44,'Annex 2 EHV charges'!$A:$O,COLUMN(H44)+4,FALSE)),"")</f>
        <v>1.88</v>
      </c>
    </row>
    <row r="45" spans="1:8" x14ac:dyDescent="0.2">
      <c r="A45" s="80">
        <f t="array" ref="A45">IFERROR(INDEX('Annex 2 EHV charges'!$A$11:$A$330, MATCH(0, IF(LEN('Annex 2 EHV charges'!$A$11:$A$330)=0,1, COUNTIF(A$4:$A44, 'Annex 2 EHV charges'!$A$11:$A$330)), 0)),"")</f>
        <v>301</v>
      </c>
      <c r="B45" s="80">
        <f>IF($A45="","",VLOOKUP($A45,'Annex 2 EHV charges'!$A:$P,2,0))</f>
        <v>301</v>
      </c>
      <c r="C45" s="81" t="str">
        <f>IF($A45="","",VLOOKUP($A45,'Annex 2 EHV charges'!$A:$P,3,0))</f>
        <v>2200042457480</v>
      </c>
      <c r="D45" s="80" t="str">
        <f>IF($A45="","",VLOOKUP($A45,'Annex 2 EHV charges'!$A:$P,7,0))</f>
        <v>Ashlawn Farm</v>
      </c>
      <c r="E45" s="84">
        <f>IFERROR(IF(VLOOKUP($A45,'Annex 2 EHV charges'!$A:$O,COLUMN(E45)+4,FALSE)=0,"",VLOOKUP($A45,'Annex 2 EHV charges'!$A:$O,COLUMN(E45)+4,FALSE)),"")</f>
        <v>0.315</v>
      </c>
      <c r="F45" s="248">
        <f>IFERROR(IF(VLOOKUP($A45,'Annex 2 EHV charges'!$A:$O,COLUMN(F45)+4,FALSE)=0,"",VLOOKUP($A45,'Annex 2 EHV charges'!$A:$O,COLUMN(F45)+4,FALSE)),"")</f>
        <v>11.59</v>
      </c>
      <c r="G45" s="248">
        <f>IFERROR(IF(VLOOKUP($A45,'Annex 2 EHV charges'!$A:$O,COLUMN(G45)+4,FALSE)=0,"",VLOOKUP($A45,'Annex 2 EHV charges'!$A:$O,COLUMN(G45)+4,FALSE)),"")</f>
        <v>2.67</v>
      </c>
      <c r="H45" s="248">
        <f>IFERROR(IF(VLOOKUP($A45,'Annex 2 EHV charges'!$A:$O,COLUMN(H45)+4,FALSE)=0,"",VLOOKUP($A45,'Annex 2 EHV charges'!$A:$O,COLUMN(H45)+4,FALSE)),"")</f>
        <v>2.67</v>
      </c>
    </row>
    <row r="46" spans="1:8" x14ac:dyDescent="0.2">
      <c r="A46" s="80">
        <f t="array" ref="A46">IFERROR(INDEX('Annex 2 EHV charges'!$A$11:$A$330, MATCH(0, IF(LEN('Annex 2 EHV charges'!$A$11:$A$330)=0,1, COUNTIF(A$4:$A45, 'Annex 2 EHV charges'!$A$11:$A$330)), 0)),"")</f>
        <v>302</v>
      </c>
      <c r="B46" s="80">
        <f>IF($A46="","",VLOOKUP($A46,'Annex 2 EHV charges'!$A:$P,2,0))</f>
        <v>302</v>
      </c>
      <c r="C46" s="81" t="str">
        <f>IF($A46="","",VLOOKUP($A46,'Annex 2 EHV charges'!$A:$P,3,0))</f>
        <v>2200042457903</v>
      </c>
      <c r="D46" s="80" t="str">
        <f>IF($A46="","",VLOOKUP($A46,'Annex 2 EHV charges'!$A:$P,7,0))</f>
        <v>Pencoose Farm</v>
      </c>
      <c r="E46" s="84">
        <f>IFERROR(IF(VLOOKUP($A46,'Annex 2 EHV charges'!$A:$O,COLUMN(E46)+4,FALSE)=0,"",VLOOKUP($A46,'Annex 2 EHV charges'!$A:$O,COLUMN(E46)+4,FALSE)),"")</f>
        <v>3.895</v>
      </c>
      <c r="F46" s="248">
        <f>IFERROR(IF(VLOOKUP($A46,'Annex 2 EHV charges'!$A:$O,COLUMN(F46)+4,FALSE)=0,"",VLOOKUP($A46,'Annex 2 EHV charges'!$A:$O,COLUMN(F46)+4,FALSE)),"")</f>
        <v>8</v>
      </c>
      <c r="G46" s="248">
        <f>IFERROR(IF(VLOOKUP($A46,'Annex 2 EHV charges'!$A:$O,COLUMN(G46)+4,FALSE)=0,"",VLOOKUP($A46,'Annex 2 EHV charges'!$A:$O,COLUMN(G46)+4,FALSE)),"")</f>
        <v>1.52</v>
      </c>
      <c r="H46" s="248">
        <f>IFERROR(IF(VLOOKUP($A46,'Annex 2 EHV charges'!$A:$O,COLUMN(H46)+4,FALSE)=0,"",VLOOKUP($A46,'Annex 2 EHV charges'!$A:$O,COLUMN(H46)+4,FALSE)),"")</f>
        <v>1.52</v>
      </c>
    </row>
    <row r="47" spans="1:8" x14ac:dyDescent="0.2">
      <c r="A47" s="80">
        <f t="array" ref="A47">IFERROR(INDEX('Annex 2 EHV charges'!$A$11:$A$330, MATCH(0, IF(LEN('Annex 2 EHV charges'!$A$11:$A$330)=0,1, COUNTIF(A$4:$A46, 'Annex 2 EHV charges'!$A$11:$A$330)), 0)),"")</f>
        <v>303</v>
      </c>
      <c r="B47" s="80">
        <f>IF($A47="","",VLOOKUP($A47,'Annex 2 EHV charges'!$A:$P,2,0))</f>
        <v>303</v>
      </c>
      <c r="C47" s="81" t="str">
        <f>IF($A47="","",VLOOKUP($A47,'Annex 2 EHV charges'!$A:$P,3,0))</f>
        <v>2200042457986</v>
      </c>
      <c r="D47" s="80" t="str">
        <f>IF($A47="","",VLOOKUP($A47,'Annex 2 EHV charges'!$A:$P,7,0))</f>
        <v>Hawkers Farm</v>
      </c>
      <c r="E47" s="84">
        <f>IFERROR(IF(VLOOKUP($A47,'Annex 2 EHV charges'!$A:$O,COLUMN(E47)+4,FALSE)=0,"",VLOOKUP($A47,'Annex 2 EHV charges'!$A:$O,COLUMN(E47)+4,FALSE)),"")</f>
        <v>2.0289999999999999</v>
      </c>
      <c r="F47" s="248">
        <f>IFERROR(IF(VLOOKUP($A47,'Annex 2 EHV charges'!$A:$O,COLUMN(F47)+4,FALSE)=0,"",VLOOKUP($A47,'Annex 2 EHV charges'!$A:$O,COLUMN(F47)+4,FALSE)),"")</f>
        <v>1151.74</v>
      </c>
      <c r="G47" s="248">
        <f>IFERROR(IF(VLOOKUP($A47,'Annex 2 EHV charges'!$A:$O,COLUMN(G47)+4,FALSE)=0,"",VLOOKUP($A47,'Annex 2 EHV charges'!$A:$O,COLUMN(G47)+4,FALSE)),"")</f>
        <v>1.89</v>
      </c>
      <c r="H47" s="248">
        <f>IFERROR(IF(VLOOKUP($A47,'Annex 2 EHV charges'!$A:$O,COLUMN(H47)+4,FALSE)=0,"",VLOOKUP($A47,'Annex 2 EHV charges'!$A:$O,COLUMN(H47)+4,FALSE)),"")</f>
        <v>1.89</v>
      </c>
    </row>
    <row r="48" spans="1:8" x14ac:dyDescent="0.2">
      <c r="A48" s="80">
        <f t="array" ref="A48">IFERROR(INDEX('Annex 2 EHV charges'!$A$11:$A$330, MATCH(0, IF(LEN('Annex 2 EHV charges'!$A$11:$A$330)=0,1, COUNTIF(A$4:$A47, 'Annex 2 EHV charges'!$A$11:$A$330)), 0)),"")</f>
        <v>304</v>
      </c>
      <c r="B48" s="80">
        <f>IF($A48="","",VLOOKUP($A48,'Annex 2 EHV charges'!$A:$P,2,0))</f>
        <v>304</v>
      </c>
      <c r="C48" s="81" t="str">
        <f>IF($A48="","",VLOOKUP($A48,'Annex 2 EHV charges'!$A:$P,3,0))</f>
        <v>2200042459557</v>
      </c>
      <c r="D48" s="80" t="str">
        <f>IF($A48="","",VLOOKUP($A48,'Annex 2 EHV charges'!$A:$P,7,0))</f>
        <v>Hurcott</v>
      </c>
      <c r="E48" s="84">
        <f>IFERROR(IF(VLOOKUP($A48,'Annex 2 EHV charges'!$A:$O,COLUMN(E48)+4,FALSE)=0,"",VLOOKUP($A48,'Annex 2 EHV charges'!$A:$O,COLUMN(E48)+4,FALSE)),"")</f>
        <v>0.49299999999999999</v>
      </c>
      <c r="F48" s="248">
        <f>IFERROR(IF(VLOOKUP($A48,'Annex 2 EHV charges'!$A:$O,COLUMN(F48)+4,FALSE)=0,"",VLOOKUP($A48,'Annex 2 EHV charges'!$A:$O,COLUMN(F48)+4,FALSE)),"")</f>
        <v>2</v>
      </c>
      <c r="G48" s="248">
        <f>IFERROR(IF(VLOOKUP($A48,'Annex 2 EHV charges'!$A:$O,COLUMN(G48)+4,FALSE)=0,"",VLOOKUP($A48,'Annex 2 EHV charges'!$A:$O,COLUMN(G48)+4,FALSE)),"")</f>
        <v>2.14</v>
      </c>
      <c r="H48" s="248">
        <f>IFERROR(IF(VLOOKUP($A48,'Annex 2 EHV charges'!$A:$O,COLUMN(H48)+4,FALSE)=0,"",VLOOKUP($A48,'Annex 2 EHV charges'!$A:$O,COLUMN(H48)+4,FALSE)),"")</f>
        <v>2.14</v>
      </c>
    </row>
    <row r="49" spans="1:8" x14ac:dyDescent="0.2">
      <c r="A49" s="80">
        <f t="array" ref="A49">IFERROR(INDEX('Annex 2 EHV charges'!$A$11:$A$330, MATCH(0, IF(LEN('Annex 2 EHV charges'!$A$11:$A$330)=0,1, COUNTIF(A$4:$A48, 'Annex 2 EHV charges'!$A$11:$A$330)), 0)),"")</f>
        <v>305</v>
      </c>
      <c r="B49" s="80">
        <f>IF($A49="","",VLOOKUP($A49,'Annex 2 EHV charges'!$A:$P,2,0))</f>
        <v>305</v>
      </c>
      <c r="C49" s="81" t="str">
        <f>IF($A49="","",VLOOKUP($A49,'Annex 2 EHV charges'!$A:$P,3,0))</f>
        <v>2200042461290</v>
      </c>
      <c r="D49" s="80" t="str">
        <f>IF($A49="","",VLOOKUP($A49,'Annex 2 EHV charges'!$A:$P,7,0))</f>
        <v>Garvinack</v>
      </c>
      <c r="E49" s="84">
        <f>IFERROR(IF(VLOOKUP($A49,'Annex 2 EHV charges'!$A:$O,COLUMN(E49)+4,FALSE)=0,"",VLOOKUP($A49,'Annex 2 EHV charges'!$A:$O,COLUMN(E49)+4,FALSE)),"")</f>
        <v>1.3759999999999999</v>
      </c>
      <c r="F49" s="248">
        <f>IFERROR(IF(VLOOKUP($A49,'Annex 2 EHV charges'!$A:$O,COLUMN(F49)+4,FALSE)=0,"",VLOOKUP($A49,'Annex 2 EHV charges'!$A:$O,COLUMN(F49)+4,FALSE)),"")</f>
        <v>21.47</v>
      </c>
      <c r="G49" s="248">
        <f>IFERROR(IF(VLOOKUP($A49,'Annex 2 EHV charges'!$A:$O,COLUMN(G49)+4,FALSE)=0,"",VLOOKUP($A49,'Annex 2 EHV charges'!$A:$O,COLUMN(G49)+4,FALSE)),"")</f>
        <v>1.4</v>
      </c>
      <c r="H49" s="248">
        <f>IFERROR(IF(VLOOKUP($A49,'Annex 2 EHV charges'!$A:$O,COLUMN(H49)+4,FALSE)=0,"",VLOOKUP($A49,'Annex 2 EHV charges'!$A:$O,COLUMN(H49)+4,FALSE)),"")</f>
        <v>1.4</v>
      </c>
    </row>
    <row r="50" spans="1:8" x14ac:dyDescent="0.2">
      <c r="A50" s="80">
        <f t="array" ref="A50">IFERROR(INDEX('Annex 2 EHV charges'!$A$11:$A$330, MATCH(0, IF(LEN('Annex 2 EHV charges'!$A$11:$A$330)=0,1, COUNTIF(A$4:$A49, 'Annex 2 EHV charges'!$A$11:$A$330)), 0)),"")</f>
        <v>306</v>
      </c>
      <c r="B50" s="80">
        <f>IF($A50="","",VLOOKUP($A50,'Annex 2 EHV charges'!$A:$P,2,0))</f>
        <v>306</v>
      </c>
      <c r="C50" s="81" t="str">
        <f>IF($A50="","",VLOOKUP($A50,'Annex 2 EHV charges'!$A:$P,3,0))</f>
        <v>2200042462179</v>
      </c>
      <c r="D50" s="80" t="str">
        <f>IF($A50="","",VLOOKUP($A50,'Annex 2 EHV charges'!$A:$P,7,0))</f>
        <v>New Barton</v>
      </c>
      <c r="E50" s="84">
        <f>IFERROR(IF(VLOOKUP($A50,'Annex 2 EHV charges'!$A:$O,COLUMN(E50)+4,FALSE)=0,"",VLOOKUP($A50,'Annex 2 EHV charges'!$A:$O,COLUMN(E50)+4,FALSE)),"")</f>
        <v>0.93600000000000005</v>
      </c>
      <c r="F50" s="248">
        <f>IFERROR(IF(VLOOKUP($A50,'Annex 2 EHV charges'!$A:$O,COLUMN(F50)+4,FALSE)=0,"",VLOOKUP($A50,'Annex 2 EHV charges'!$A:$O,COLUMN(F50)+4,FALSE)),"")</f>
        <v>41.08</v>
      </c>
      <c r="G50" s="248">
        <f>IFERROR(IF(VLOOKUP($A50,'Annex 2 EHV charges'!$A:$O,COLUMN(G50)+4,FALSE)=0,"",VLOOKUP($A50,'Annex 2 EHV charges'!$A:$O,COLUMN(G50)+4,FALSE)),"")</f>
        <v>1.79</v>
      </c>
      <c r="H50" s="248">
        <f>IFERROR(IF(VLOOKUP($A50,'Annex 2 EHV charges'!$A:$O,COLUMN(H50)+4,FALSE)=0,"",VLOOKUP($A50,'Annex 2 EHV charges'!$A:$O,COLUMN(H50)+4,FALSE)),"")</f>
        <v>1.79</v>
      </c>
    </row>
    <row r="51" spans="1:8" x14ac:dyDescent="0.2">
      <c r="A51" s="80">
        <f t="array" ref="A51">IFERROR(INDEX('Annex 2 EHV charges'!$A$11:$A$330, MATCH(0, IF(LEN('Annex 2 EHV charges'!$A$11:$A$330)=0,1, COUNTIF(A$4:$A50, 'Annex 2 EHV charges'!$A$11:$A$330)), 0)),"")</f>
        <v>307</v>
      </c>
      <c r="B51" s="80">
        <f>IF($A51="","",VLOOKUP($A51,'Annex 2 EHV charges'!$A:$P,2,0))</f>
        <v>307</v>
      </c>
      <c r="C51" s="81" t="str">
        <f>IF($A51="","",VLOOKUP($A51,'Annex 2 EHV charges'!$A:$P,3,0))</f>
        <v>2200042465160</v>
      </c>
      <c r="D51" s="80" t="str">
        <f>IF($A51="","",VLOOKUP($A51,'Annex 2 EHV charges'!$A:$P,7,0))</f>
        <v>Coombeshead Farm</v>
      </c>
      <c r="E51" s="84">
        <f>IFERROR(IF(VLOOKUP($A51,'Annex 2 EHV charges'!$A:$O,COLUMN(E51)+4,FALSE)=0,"",VLOOKUP($A51,'Annex 2 EHV charges'!$A:$O,COLUMN(E51)+4,FALSE)),"")</f>
        <v>1.071</v>
      </c>
      <c r="F51" s="248">
        <f>IFERROR(IF(VLOOKUP($A51,'Annex 2 EHV charges'!$A:$O,COLUMN(F51)+4,FALSE)=0,"",VLOOKUP($A51,'Annex 2 EHV charges'!$A:$O,COLUMN(F51)+4,FALSE)),"")</f>
        <v>1.5</v>
      </c>
      <c r="G51" s="248">
        <f>IFERROR(IF(VLOOKUP($A51,'Annex 2 EHV charges'!$A:$O,COLUMN(G51)+4,FALSE)=0,"",VLOOKUP($A51,'Annex 2 EHV charges'!$A:$O,COLUMN(G51)+4,FALSE)),"")</f>
        <v>2.67</v>
      </c>
      <c r="H51" s="248">
        <f>IFERROR(IF(VLOOKUP($A51,'Annex 2 EHV charges'!$A:$O,COLUMN(H51)+4,FALSE)=0,"",VLOOKUP($A51,'Annex 2 EHV charges'!$A:$O,COLUMN(H51)+4,FALSE)),"")</f>
        <v>2.67</v>
      </c>
    </row>
    <row r="52" spans="1:8" x14ac:dyDescent="0.2">
      <c r="A52" s="80">
        <f t="array" ref="A52">IFERROR(INDEX('Annex 2 EHV charges'!$A$11:$A$330, MATCH(0, IF(LEN('Annex 2 EHV charges'!$A$11:$A$330)=0,1, COUNTIF(A$4:$A51, 'Annex 2 EHV charges'!$A$11:$A$330)), 0)),"")</f>
        <v>308</v>
      </c>
      <c r="B52" s="80">
        <f>IF($A52="","",VLOOKUP($A52,'Annex 2 EHV charges'!$A:$P,2,0))</f>
        <v>308</v>
      </c>
      <c r="C52" s="81" t="str">
        <f>IF($A52="","",VLOOKUP($A52,'Annex 2 EHV charges'!$A:$P,3,0))</f>
        <v>2200042465189</v>
      </c>
      <c r="D52" s="80" t="str">
        <f>IF($A52="","",VLOOKUP($A52,'Annex 2 EHV charges'!$A:$P,7,0))</f>
        <v>Walland Farm</v>
      </c>
      <c r="E52" s="84">
        <f>IFERROR(IF(VLOOKUP($A52,'Annex 2 EHV charges'!$A:$O,COLUMN(E52)+4,FALSE)=0,"",VLOOKUP($A52,'Annex 2 EHV charges'!$A:$O,COLUMN(E52)+4,FALSE)),"")</f>
        <v>0.67100000000000004</v>
      </c>
      <c r="F52" s="248">
        <f>IFERROR(IF(VLOOKUP($A52,'Annex 2 EHV charges'!$A:$O,COLUMN(F52)+4,FALSE)=0,"",VLOOKUP($A52,'Annex 2 EHV charges'!$A:$O,COLUMN(F52)+4,FALSE)),"")</f>
        <v>11.86</v>
      </c>
      <c r="G52" s="248">
        <f>IFERROR(IF(VLOOKUP($A52,'Annex 2 EHV charges'!$A:$O,COLUMN(G52)+4,FALSE)=0,"",VLOOKUP($A52,'Annex 2 EHV charges'!$A:$O,COLUMN(G52)+4,FALSE)),"")</f>
        <v>2.93</v>
      </c>
      <c r="H52" s="248">
        <f>IFERROR(IF(VLOOKUP($A52,'Annex 2 EHV charges'!$A:$O,COLUMN(H52)+4,FALSE)=0,"",VLOOKUP($A52,'Annex 2 EHV charges'!$A:$O,COLUMN(H52)+4,FALSE)),"")</f>
        <v>2.93</v>
      </c>
    </row>
    <row r="53" spans="1:8" x14ac:dyDescent="0.2">
      <c r="A53" s="80">
        <f t="array" ref="A53">IFERROR(INDEX('Annex 2 EHV charges'!$A$11:$A$330, MATCH(0, IF(LEN('Annex 2 EHV charges'!$A$11:$A$330)=0,1, COUNTIF(A$4:$A52, 'Annex 2 EHV charges'!$A$11:$A$330)), 0)),"")</f>
        <v>309</v>
      </c>
      <c r="B53" s="80">
        <f>IF($A53="","",VLOOKUP($A53,'Annex 2 EHV charges'!$A:$P,2,0))</f>
        <v>309</v>
      </c>
      <c r="C53" s="81" t="str">
        <f>IF($A53="","",VLOOKUP($A53,'Annex 2 EHV charges'!$A:$P,3,0))</f>
        <v>2200042467594</v>
      </c>
      <c r="D53" s="80" t="str">
        <f>IF($A53="","",VLOOKUP($A53,'Annex 2 EHV charges'!$A:$P,7,0))</f>
        <v xml:space="preserve">Ashcombe </v>
      </c>
      <c r="E53" s="84">
        <f>IFERROR(IF(VLOOKUP($A53,'Annex 2 EHV charges'!$A:$O,COLUMN(E53)+4,FALSE)=0,"",VLOOKUP($A53,'Annex 2 EHV charges'!$A:$O,COLUMN(E53)+4,FALSE)),"")</f>
        <v>3.4569999999999999</v>
      </c>
      <c r="F53" s="248">
        <f>IFERROR(IF(VLOOKUP($A53,'Annex 2 EHV charges'!$A:$O,COLUMN(F53)+4,FALSE)=0,"",VLOOKUP($A53,'Annex 2 EHV charges'!$A:$O,COLUMN(F53)+4,FALSE)),"")</f>
        <v>11.62</v>
      </c>
      <c r="G53" s="248">
        <f>IFERROR(IF(VLOOKUP($A53,'Annex 2 EHV charges'!$A:$O,COLUMN(G53)+4,FALSE)=0,"",VLOOKUP($A53,'Annex 2 EHV charges'!$A:$O,COLUMN(G53)+4,FALSE)),"")</f>
        <v>1.73</v>
      </c>
      <c r="H53" s="248">
        <f>IFERROR(IF(VLOOKUP($A53,'Annex 2 EHV charges'!$A:$O,COLUMN(H53)+4,FALSE)=0,"",VLOOKUP($A53,'Annex 2 EHV charges'!$A:$O,COLUMN(H53)+4,FALSE)),"")</f>
        <v>1.73</v>
      </c>
    </row>
    <row r="54" spans="1:8" x14ac:dyDescent="0.2">
      <c r="A54" s="80">
        <f t="array" ref="A54">IFERROR(INDEX('Annex 2 EHV charges'!$A$11:$A$330, MATCH(0, IF(LEN('Annex 2 EHV charges'!$A$11:$A$330)=0,1, COUNTIF(A$4:$A53, 'Annex 2 EHV charges'!$A$11:$A$330)), 0)),"")</f>
        <v>310</v>
      </c>
      <c r="B54" s="80">
        <f>IF($A54="","",VLOOKUP($A54,'Annex 2 EHV charges'!$A:$P,2,0))</f>
        <v>310</v>
      </c>
      <c r="C54" s="81" t="str">
        <f>IF($A54="","",VLOOKUP($A54,'Annex 2 EHV charges'!$A:$P,3,0))</f>
        <v>2200042469875</v>
      </c>
      <c r="D54" s="80" t="str">
        <f>IF($A54="","",VLOOKUP($A54,'Annex 2 EHV charges'!$A:$P,7,0))</f>
        <v>Newnham Farm</v>
      </c>
      <c r="E54" s="84">
        <f>IFERROR(IF(VLOOKUP($A54,'Annex 2 EHV charges'!$A:$O,COLUMN(E54)+4,FALSE)=0,"",VLOOKUP($A54,'Annex 2 EHV charges'!$A:$O,COLUMN(E54)+4,FALSE)),"")</f>
        <v>3.2879999999999998</v>
      </c>
      <c r="F54" s="248">
        <f>IFERROR(IF(VLOOKUP($A54,'Annex 2 EHV charges'!$A:$O,COLUMN(F54)+4,FALSE)=0,"",VLOOKUP($A54,'Annex 2 EHV charges'!$A:$O,COLUMN(F54)+4,FALSE)),"")</f>
        <v>39.49</v>
      </c>
      <c r="G54" s="248">
        <f>IFERROR(IF(VLOOKUP($A54,'Annex 2 EHV charges'!$A:$O,COLUMN(G54)+4,FALSE)=0,"",VLOOKUP($A54,'Annex 2 EHV charges'!$A:$O,COLUMN(G54)+4,FALSE)),"")</f>
        <v>0.97</v>
      </c>
      <c r="H54" s="248">
        <f>IFERROR(IF(VLOOKUP($A54,'Annex 2 EHV charges'!$A:$O,COLUMN(H54)+4,FALSE)=0,"",VLOOKUP($A54,'Annex 2 EHV charges'!$A:$O,COLUMN(H54)+4,FALSE)),"")</f>
        <v>0.97</v>
      </c>
    </row>
    <row r="55" spans="1:8" x14ac:dyDescent="0.2">
      <c r="A55" s="80">
        <f t="array" ref="A55">IFERROR(INDEX('Annex 2 EHV charges'!$A$11:$A$330, MATCH(0, IF(LEN('Annex 2 EHV charges'!$A$11:$A$330)=0,1, COUNTIF(A$4:$A54, 'Annex 2 EHV charges'!$A$11:$A$330)), 0)),"")</f>
        <v>311</v>
      </c>
      <c r="B55" s="80">
        <f>IF($A55="","",VLOOKUP($A55,'Annex 2 EHV charges'!$A:$P,2,0))</f>
        <v>311</v>
      </c>
      <c r="C55" s="81" t="str">
        <f>IF($A55="","",VLOOKUP($A55,'Annex 2 EHV charges'!$A:$P,3,0))</f>
        <v>2200042473463</v>
      </c>
      <c r="D55" s="80" t="str">
        <f>IF($A55="","",VLOOKUP($A55,'Annex 2 EHV charges'!$A:$P,7,0))</f>
        <v>Roskrow Barton PV</v>
      </c>
      <c r="E55" s="84">
        <f>IFERROR(IF(VLOOKUP($A55,'Annex 2 EHV charges'!$A:$O,COLUMN(E55)+4,FALSE)=0,"",VLOOKUP($A55,'Annex 2 EHV charges'!$A:$O,COLUMN(E55)+4,FALSE)),"")</f>
        <v>3.9710000000000001</v>
      </c>
      <c r="F55" s="248">
        <f>IFERROR(IF(VLOOKUP($A55,'Annex 2 EHV charges'!$A:$O,COLUMN(F55)+4,FALSE)=0,"",VLOOKUP($A55,'Annex 2 EHV charges'!$A:$O,COLUMN(F55)+4,FALSE)),"")</f>
        <v>6.35</v>
      </c>
      <c r="G55" s="248">
        <f>IFERROR(IF(VLOOKUP($A55,'Annex 2 EHV charges'!$A:$O,COLUMN(G55)+4,FALSE)=0,"",VLOOKUP($A55,'Annex 2 EHV charges'!$A:$O,COLUMN(G55)+4,FALSE)),"")</f>
        <v>2.62</v>
      </c>
      <c r="H55" s="248">
        <f>IFERROR(IF(VLOOKUP($A55,'Annex 2 EHV charges'!$A:$O,COLUMN(H55)+4,FALSE)=0,"",VLOOKUP($A55,'Annex 2 EHV charges'!$A:$O,COLUMN(H55)+4,FALSE)),"")</f>
        <v>2.62</v>
      </c>
    </row>
    <row r="56" spans="1:8" x14ac:dyDescent="0.2">
      <c r="A56" s="80">
        <f t="array" ref="A56">IFERROR(INDEX('Annex 2 EHV charges'!$A$11:$A$330, MATCH(0, IF(LEN('Annex 2 EHV charges'!$A$11:$A$330)=0,1, COUNTIF(A$4:$A55, 'Annex 2 EHV charges'!$A$11:$A$330)), 0)),"")</f>
        <v>312</v>
      </c>
      <c r="B56" s="80">
        <f>IF($A56="","",VLOOKUP($A56,'Annex 2 EHV charges'!$A:$P,2,0))</f>
        <v>312</v>
      </c>
      <c r="C56" s="81" t="str">
        <f>IF($A56="","",VLOOKUP($A56,'Annex 2 EHV charges'!$A:$P,3,0))</f>
        <v>2200042473445</v>
      </c>
      <c r="D56" s="80" t="str">
        <f>IF($A56="","",VLOOKUP($A56,'Annex 2 EHV charges'!$A:$P,7,0))</f>
        <v>Parkview Solar</v>
      </c>
      <c r="E56" s="84">
        <f>IFERROR(IF(VLOOKUP($A56,'Annex 2 EHV charges'!$A:$O,COLUMN(E56)+4,FALSE)=0,"",VLOOKUP($A56,'Annex 2 EHV charges'!$A:$O,COLUMN(E56)+4,FALSE)),"")</f>
        <v>1.093</v>
      </c>
      <c r="F56" s="248">
        <f>IFERROR(IF(VLOOKUP($A56,'Annex 2 EHV charges'!$A:$O,COLUMN(F56)+4,FALSE)=0,"",VLOOKUP($A56,'Annex 2 EHV charges'!$A:$O,COLUMN(F56)+4,FALSE)),"")</f>
        <v>1139.4000000000001</v>
      </c>
      <c r="G56" s="248">
        <f>IFERROR(IF(VLOOKUP($A56,'Annex 2 EHV charges'!$A:$O,COLUMN(G56)+4,FALSE)=0,"",VLOOKUP($A56,'Annex 2 EHV charges'!$A:$O,COLUMN(G56)+4,FALSE)),"")</f>
        <v>1.23</v>
      </c>
      <c r="H56" s="248">
        <f>IFERROR(IF(VLOOKUP($A56,'Annex 2 EHV charges'!$A:$O,COLUMN(H56)+4,FALSE)=0,"",VLOOKUP($A56,'Annex 2 EHV charges'!$A:$O,COLUMN(H56)+4,FALSE)),"")</f>
        <v>1.23</v>
      </c>
    </row>
    <row r="57" spans="1:8" x14ac:dyDescent="0.2">
      <c r="A57" s="80">
        <f t="array" ref="A57">IFERROR(INDEX('Annex 2 EHV charges'!$A$11:$A$330, MATCH(0, IF(LEN('Annex 2 EHV charges'!$A$11:$A$330)=0,1, COUNTIF(A$4:$A56, 'Annex 2 EHV charges'!$A$11:$A$330)), 0)),"")</f>
        <v>313</v>
      </c>
      <c r="B57" s="80">
        <f>IF($A57="","",VLOOKUP($A57,'Annex 2 EHV charges'!$A:$P,2,0))</f>
        <v>313</v>
      </c>
      <c r="C57" s="81" t="str">
        <f>IF($A57="","",VLOOKUP($A57,'Annex 2 EHV charges'!$A:$P,3,0))</f>
        <v>2200042475169</v>
      </c>
      <c r="D57" s="80" t="str">
        <f>IF($A57="","",VLOOKUP($A57,'Annex 2 EHV charges'!$A:$P,7,0))</f>
        <v>Towerhead Farm</v>
      </c>
      <c r="E57" s="84">
        <f>IFERROR(IF(VLOOKUP($A57,'Annex 2 EHV charges'!$A:$O,COLUMN(E57)+4,FALSE)=0,"",VLOOKUP($A57,'Annex 2 EHV charges'!$A:$O,COLUMN(E57)+4,FALSE)),"")</f>
        <v>0.29199999999999998</v>
      </c>
      <c r="F57" s="248">
        <f>IFERROR(IF(VLOOKUP($A57,'Annex 2 EHV charges'!$A:$O,COLUMN(F57)+4,FALSE)=0,"",VLOOKUP($A57,'Annex 2 EHV charges'!$A:$O,COLUMN(F57)+4,FALSE)),"")</f>
        <v>8.65</v>
      </c>
      <c r="G57" s="248">
        <f>IFERROR(IF(VLOOKUP($A57,'Annex 2 EHV charges'!$A:$O,COLUMN(G57)+4,FALSE)=0,"",VLOOKUP($A57,'Annex 2 EHV charges'!$A:$O,COLUMN(G57)+4,FALSE)),"")</f>
        <v>1.33</v>
      </c>
      <c r="H57" s="248">
        <f>IFERROR(IF(VLOOKUP($A57,'Annex 2 EHV charges'!$A:$O,COLUMN(H57)+4,FALSE)=0,"",VLOOKUP($A57,'Annex 2 EHV charges'!$A:$O,COLUMN(H57)+4,FALSE)),"")</f>
        <v>1.33</v>
      </c>
    </row>
    <row r="58" spans="1:8" x14ac:dyDescent="0.2">
      <c r="A58" s="80">
        <f t="array" ref="A58">IFERROR(INDEX('Annex 2 EHV charges'!$A$11:$A$330, MATCH(0, IF(LEN('Annex 2 EHV charges'!$A$11:$A$330)=0,1, COUNTIF(A$4:$A57, 'Annex 2 EHV charges'!$A$11:$A$330)), 0)),"")</f>
        <v>314</v>
      </c>
      <c r="B58" s="80">
        <f>IF($A58="","",VLOOKUP($A58,'Annex 2 EHV charges'!$A:$P,2,0))</f>
        <v>314</v>
      </c>
      <c r="C58" s="81" t="str">
        <f>IF($A58="","",VLOOKUP($A58,'Annex 2 EHV charges'!$A:$P,3,0))</f>
        <v>2200042475196</v>
      </c>
      <c r="D58" s="80" t="str">
        <f>IF($A58="","",VLOOKUP($A58,'Annex 2 EHV charges'!$A:$P,7,0))</f>
        <v xml:space="preserve">Rookery Farm </v>
      </c>
      <c r="E58" s="84">
        <f>IFERROR(IF(VLOOKUP($A58,'Annex 2 EHV charges'!$A:$O,COLUMN(E58)+4,FALSE)=0,"",VLOOKUP($A58,'Annex 2 EHV charges'!$A:$O,COLUMN(E58)+4,FALSE)),"")</f>
        <v>0.29099999999999998</v>
      </c>
      <c r="F58" s="248">
        <f>IFERROR(IF(VLOOKUP($A58,'Annex 2 EHV charges'!$A:$O,COLUMN(F58)+4,FALSE)=0,"",VLOOKUP($A58,'Annex 2 EHV charges'!$A:$O,COLUMN(F58)+4,FALSE)),"")</f>
        <v>1140.8</v>
      </c>
      <c r="G58" s="248">
        <f>IFERROR(IF(VLOOKUP($A58,'Annex 2 EHV charges'!$A:$O,COLUMN(G58)+4,FALSE)=0,"",VLOOKUP($A58,'Annex 2 EHV charges'!$A:$O,COLUMN(G58)+4,FALSE)),"")</f>
        <v>1.02</v>
      </c>
      <c r="H58" s="248">
        <f>IFERROR(IF(VLOOKUP($A58,'Annex 2 EHV charges'!$A:$O,COLUMN(H58)+4,FALSE)=0,"",VLOOKUP($A58,'Annex 2 EHV charges'!$A:$O,COLUMN(H58)+4,FALSE)),"")</f>
        <v>1.02</v>
      </c>
    </row>
    <row r="59" spans="1:8" x14ac:dyDescent="0.2">
      <c r="A59" s="80">
        <f t="array" ref="A59">IFERROR(INDEX('Annex 2 EHV charges'!$A$11:$A$330, MATCH(0, IF(LEN('Annex 2 EHV charges'!$A$11:$A$330)=0,1, COUNTIF(A$4:$A58, 'Annex 2 EHV charges'!$A$11:$A$330)), 0)),"")</f>
        <v>315</v>
      </c>
      <c r="B59" s="80">
        <f>IF($A59="","",VLOOKUP($A59,'Annex 2 EHV charges'!$A:$P,2,0))</f>
        <v>315</v>
      </c>
      <c r="C59" s="81" t="str">
        <f>IF($A59="","",VLOOKUP($A59,'Annex 2 EHV charges'!$A:$P,3,0))</f>
        <v>2200042475415</v>
      </c>
      <c r="D59" s="80" t="str">
        <f>IF($A59="","",VLOOKUP($A59,'Annex 2 EHV charges'!$A:$P,7,0))</f>
        <v>Bystock Farm</v>
      </c>
      <c r="E59" s="84">
        <f>IFERROR(IF(VLOOKUP($A59,'Annex 2 EHV charges'!$A:$O,COLUMN(E59)+4,FALSE)=0,"",VLOOKUP($A59,'Annex 2 EHV charges'!$A:$O,COLUMN(E59)+4,FALSE)),"")</f>
        <v>0.754</v>
      </c>
      <c r="F59" s="248">
        <f>IFERROR(IF(VLOOKUP($A59,'Annex 2 EHV charges'!$A:$O,COLUMN(F59)+4,FALSE)=0,"",VLOOKUP($A59,'Annex 2 EHV charges'!$A:$O,COLUMN(F59)+4,FALSE)),"")</f>
        <v>136.07</v>
      </c>
      <c r="G59" s="248">
        <f>IFERROR(IF(VLOOKUP($A59,'Annex 2 EHV charges'!$A:$O,COLUMN(G59)+4,FALSE)=0,"",VLOOKUP($A59,'Annex 2 EHV charges'!$A:$O,COLUMN(G59)+4,FALSE)),"")</f>
        <v>0.78</v>
      </c>
      <c r="H59" s="248">
        <f>IFERROR(IF(VLOOKUP($A59,'Annex 2 EHV charges'!$A:$O,COLUMN(H59)+4,FALSE)=0,"",VLOOKUP($A59,'Annex 2 EHV charges'!$A:$O,COLUMN(H59)+4,FALSE)),"")</f>
        <v>0.78</v>
      </c>
    </row>
    <row r="60" spans="1:8" x14ac:dyDescent="0.2">
      <c r="A60" s="80">
        <f t="array" ref="A60">IFERROR(INDEX('Annex 2 EHV charges'!$A$11:$A$330, MATCH(0, IF(LEN('Annex 2 EHV charges'!$A$11:$A$330)=0,1, COUNTIF(A$4:$A59, 'Annex 2 EHV charges'!$A$11:$A$330)), 0)),"")</f>
        <v>316</v>
      </c>
      <c r="B60" s="80">
        <f>IF($A60="","",VLOOKUP($A60,'Annex 2 EHV charges'!$A:$P,2,0))</f>
        <v>316</v>
      </c>
      <c r="C60" s="81" t="str">
        <f>IF($A60="","",VLOOKUP($A60,'Annex 2 EHV charges'!$A:$P,3,0))</f>
        <v>2200042475433</v>
      </c>
      <c r="D60" s="80" t="str">
        <f>IF($A60="","",VLOOKUP($A60,'Annex 2 EHV charges'!$A:$P,7,0))</f>
        <v>Pylle PV Import Boundary</v>
      </c>
      <c r="E60" s="84">
        <f>IFERROR(IF(VLOOKUP($A60,'Annex 2 EHV charges'!$A:$O,COLUMN(E60)+4,FALSE)=0,"",VLOOKUP($A60,'Annex 2 EHV charges'!$A:$O,COLUMN(E60)+4,FALSE)),"")</f>
        <v>14.685</v>
      </c>
      <c r="F60" s="248">
        <f>IFERROR(IF(VLOOKUP($A60,'Annex 2 EHV charges'!$A:$O,COLUMN(F60)+4,FALSE)=0,"",VLOOKUP($A60,'Annex 2 EHV charges'!$A:$O,COLUMN(F60)+4,FALSE)),"")</f>
        <v>5.22</v>
      </c>
      <c r="G60" s="248">
        <f>IFERROR(IF(VLOOKUP($A60,'Annex 2 EHV charges'!$A:$O,COLUMN(G60)+4,FALSE)=0,"",VLOOKUP($A60,'Annex 2 EHV charges'!$A:$O,COLUMN(G60)+4,FALSE)),"")</f>
        <v>3.02</v>
      </c>
      <c r="H60" s="248">
        <f>IFERROR(IF(VLOOKUP($A60,'Annex 2 EHV charges'!$A:$O,COLUMN(H60)+4,FALSE)=0,"",VLOOKUP($A60,'Annex 2 EHV charges'!$A:$O,COLUMN(H60)+4,FALSE)),"")</f>
        <v>3.02</v>
      </c>
    </row>
    <row r="61" spans="1:8" x14ac:dyDescent="0.2">
      <c r="A61" s="80">
        <f t="array" ref="A61">IFERROR(INDEX('Annex 2 EHV charges'!$A$11:$A$330, MATCH(0, IF(LEN('Annex 2 EHV charges'!$A$11:$A$330)=0,1, COUNTIF(A$4:$A60, 'Annex 2 EHV charges'!$A$11:$A$330)), 0)),"")</f>
        <v>317</v>
      </c>
      <c r="B61" s="80">
        <f>IF($A61="","",VLOOKUP($A61,'Annex 2 EHV charges'!$A:$P,2,0))</f>
        <v>317</v>
      </c>
      <c r="C61" s="81" t="str">
        <f>IF($A61="","",VLOOKUP($A61,'Annex 2 EHV charges'!$A:$P,3,0))</f>
        <v>2200042475823</v>
      </c>
      <c r="D61" s="80" t="str">
        <f>IF($A61="","",VLOOKUP($A61,'Annex 2 EHV charges'!$A:$P,7,0))</f>
        <v>Burthy PV</v>
      </c>
      <c r="E61" s="84">
        <f>IFERROR(IF(VLOOKUP($A61,'Annex 2 EHV charges'!$A:$O,COLUMN(E61)+4,FALSE)=0,"",VLOOKUP($A61,'Annex 2 EHV charges'!$A:$O,COLUMN(E61)+4,FALSE)),"")</f>
        <v>1.7070000000000001</v>
      </c>
      <c r="F61" s="248">
        <f>IFERROR(IF(VLOOKUP($A61,'Annex 2 EHV charges'!$A:$O,COLUMN(F61)+4,FALSE)=0,"",VLOOKUP($A61,'Annex 2 EHV charges'!$A:$O,COLUMN(F61)+4,FALSE)),"")</f>
        <v>2.12</v>
      </c>
      <c r="G61" s="248">
        <f>IFERROR(IF(VLOOKUP($A61,'Annex 2 EHV charges'!$A:$O,COLUMN(G61)+4,FALSE)=0,"",VLOOKUP($A61,'Annex 2 EHV charges'!$A:$O,COLUMN(G61)+4,FALSE)),"")</f>
        <v>1.79</v>
      </c>
      <c r="H61" s="248">
        <f>IFERROR(IF(VLOOKUP($A61,'Annex 2 EHV charges'!$A:$O,COLUMN(H61)+4,FALSE)=0,"",VLOOKUP($A61,'Annex 2 EHV charges'!$A:$O,COLUMN(H61)+4,FALSE)),"")</f>
        <v>1.79</v>
      </c>
    </row>
    <row r="62" spans="1:8" x14ac:dyDescent="0.2">
      <c r="A62" s="80">
        <f t="array" ref="A62">IFERROR(INDEX('Annex 2 EHV charges'!$A$11:$A$330, MATCH(0, IF(LEN('Annex 2 EHV charges'!$A$11:$A$330)=0,1, COUNTIF(A$4:$A61, 'Annex 2 EHV charges'!$A$11:$A$330)), 0)),"")</f>
        <v>318</v>
      </c>
      <c r="B62" s="80">
        <f>IF($A62="","",VLOOKUP($A62,'Annex 2 EHV charges'!$A:$P,2,0))</f>
        <v>318</v>
      </c>
      <c r="C62" s="81" t="str">
        <f>IF($A62="","",VLOOKUP($A62,'Annex 2 EHV charges'!$A:$P,3,0))</f>
        <v>2200042480610</v>
      </c>
      <c r="D62" s="80" t="str">
        <f>IF($A62="","",VLOOKUP($A62,'Annex 2 EHV charges'!$A:$P,7,0))</f>
        <v>Wilton Farm PV</v>
      </c>
      <c r="E62" s="84">
        <f>IFERROR(IF(VLOOKUP($A62,'Annex 2 EHV charges'!$A:$O,COLUMN(E62)+4,FALSE)=0,"",VLOOKUP($A62,'Annex 2 EHV charges'!$A:$O,COLUMN(E62)+4,FALSE)),"")</f>
        <v>2.0409999999999999</v>
      </c>
      <c r="F62" s="248">
        <f>IFERROR(IF(VLOOKUP($A62,'Annex 2 EHV charges'!$A:$O,COLUMN(F62)+4,FALSE)=0,"",VLOOKUP($A62,'Annex 2 EHV charges'!$A:$O,COLUMN(F62)+4,FALSE)),"")</f>
        <v>7.14</v>
      </c>
      <c r="G62" s="248">
        <f>IFERROR(IF(VLOOKUP($A62,'Annex 2 EHV charges'!$A:$O,COLUMN(G62)+4,FALSE)=0,"",VLOOKUP($A62,'Annex 2 EHV charges'!$A:$O,COLUMN(G62)+4,FALSE)),"")</f>
        <v>1.42</v>
      </c>
      <c r="H62" s="248">
        <f>IFERROR(IF(VLOOKUP($A62,'Annex 2 EHV charges'!$A:$O,COLUMN(H62)+4,FALSE)=0,"",VLOOKUP($A62,'Annex 2 EHV charges'!$A:$O,COLUMN(H62)+4,FALSE)),"")</f>
        <v>1.42</v>
      </c>
    </row>
    <row r="63" spans="1:8" x14ac:dyDescent="0.2">
      <c r="A63" s="80">
        <f t="array" ref="A63">IFERROR(INDEX('Annex 2 EHV charges'!$A$11:$A$330, MATCH(0, IF(LEN('Annex 2 EHV charges'!$A$11:$A$330)=0,1, COUNTIF(A$4:$A62, 'Annex 2 EHV charges'!$A$11:$A$330)), 0)),"")</f>
        <v>319</v>
      </c>
      <c r="B63" s="80">
        <f>IF($A63="","",VLOOKUP($A63,'Annex 2 EHV charges'!$A:$P,2,0))</f>
        <v>319</v>
      </c>
      <c r="C63" s="81" t="str">
        <f>IF($A63="","",VLOOKUP($A63,'Annex 2 EHV charges'!$A:$P,3,0))</f>
        <v>2200042484873</v>
      </c>
      <c r="D63" s="80" t="str">
        <f>IF($A63="","",VLOOKUP($A63,'Annex 2 EHV charges'!$A:$P,7,0))</f>
        <v>Woodmanton (Coombe) Farm</v>
      </c>
      <c r="E63" s="84">
        <f>IFERROR(IF(VLOOKUP($A63,'Annex 2 EHV charges'!$A:$O,COLUMN(E63)+4,FALSE)=0,"",VLOOKUP($A63,'Annex 2 EHV charges'!$A:$O,COLUMN(E63)+4,FALSE)),"")</f>
        <v>0.75600000000000001</v>
      </c>
      <c r="F63" s="248">
        <f>IFERROR(IF(VLOOKUP($A63,'Annex 2 EHV charges'!$A:$O,COLUMN(F63)+4,FALSE)=0,"",VLOOKUP($A63,'Annex 2 EHV charges'!$A:$O,COLUMN(F63)+4,FALSE)),"")</f>
        <v>10.11</v>
      </c>
      <c r="G63" s="248">
        <f>IFERROR(IF(VLOOKUP($A63,'Annex 2 EHV charges'!$A:$O,COLUMN(G63)+4,FALSE)=0,"",VLOOKUP($A63,'Annex 2 EHV charges'!$A:$O,COLUMN(G63)+4,FALSE)),"")</f>
        <v>1.41</v>
      </c>
      <c r="H63" s="248">
        <f>IFERROR(IF(VLOOKUP($A63,'Annex 2 EHV charges'!$A:$O,COLUMN(H63)+4,FALSE)=0,"",VLOOKUP($A63,'Annex 2 EHV charges'!$A:$O,COLUMN(H63)+4,FALSE)),"")</f>
        <v>1.41</v>
      </c>
    </row>
    <row r="64" spans="1:8" x14ac:dyDescent="0.2">
      <c r="A64" s="80">
        <f t="array" ref="A64">IFERROR(INDEX('Annex 2 EHV charges'!$A$11:$A$330, MATCH(0, IF(LEN('Annex 2 EHV charges'!$A$11:$A$330)=0,1, COUNTIF(A$4:$A63, 'Annex 2 EHV charges'!$A$11:$A$330)), 0)),"")</f>
        <v>320</v>
      </c>
      <c r="B64" s="80">
        <f>IF($A64="","",VLOOKUP($A64,'Annex 2 EHV charges'!$A:$P,2,0))</f>
        <v>320</v>
      </c>
      <c r="C64" s="81" t="str">
        <f>IF($A64="","",VLOOKUP($A64,'Annex 2 EHV charges'!$A:$P,3,0))</f>
        <v>2200042484846</v>
      </c>
      <c r="D64" s="80" t="str">
        <f>IF($A64="","",VLOOKUP($A64,'Annex 2 EHV charges'!$A:$P,7,0))</f>
        <v xml:space="preserve">Higher Bye Farm </v>
      </c>
      <c r="E64" s="84" t="str">
        <f>IFERROR(IF(VLOOKUP($A64,'Annex 2 EHV charges'!$A:$O,COLUMN(E64)+4,FALSE)=0,"",VLOOKUP($A64,'Annex 2 EHV charges'!$A:$O,COLUMN(E64)+4,FALSE)),"")</f>
        <v/>
      </c>
      <c r="F64" s="248">
        <f>IFERROR(IF(VLOOKUP($A64,'Annex 2 EHV charges'!$A:$O,COLUMN(F64)+4,FALSE)=0,"",VLOOKUP($A64,'Annex 2 EHV charges'!$A:$O,COLUMN(F64)+4,FALSE)),"")</f>
        <v>7.03</v>
      </c>
      <c r="G64" s="248">
        <f>IFERROR(IF(VLOOKUP($A64,'Annex 2 EHV charges'!$A:$O,COLUMN(G64)+4,FALSE)=0,"",VLOOKUP($A64,'Annex 2 EHV charges'!$A:$O,COLUMN(G64)+4,FALSE)),"")</f>
        <v>1.1399999999999999</v>
      </c>
      <c r="H64" s="248">
        <f>IFERROR(IF(VLOOKUP($A64,'Annex 2 EHV charges'!$A:$O,COLUMN(H64)+4,FALSE)=0,"",VLOOKUP($A64,'Annex 2 EHV charges'!$A:$O,COLUMN(H64)+4,FALSE)),"")</f>
        <v>1.1399999999999999</v>
      </c>
    </row>
    <row r="65" spans="1:8" x14ac:dyDescent="0.2">
      <c r="A65" s="80">
        <f t="array" ref="A65">IFERROR(INDEX('Annex 2 EHV charges'!$A$11:$A$330, MATCH(0, IF(LEN('Annex 2 EHV charges'!$A$11:$A$330)=0,1, COUNTIF(A$4:$A64, 'Annex 2 EHV charges'!$A$11:$A$330)), 0)),"")</f>
        <v>321</v>
      </c>
      <c r="B65" s="80">
        <f>IF($A65="","",VLOOKUP($A65,'Annex 2 EHV charges'!$A:$P,2,0))</f>
        <v>321</v>
      </c>
      <c r="C65" s="81" t="str">
        <f>IF($A65="","",VLOOKUP($A65,'Annex 2 EHV charges'!$A:$P,3,0))</f>
        <v>2200042530730</v>
      </c>
      <c r="D65" s="80" t="str">
        <f>IF($A65="","",VLOOKUP($A65,'Annex 2 EHV charges'!$A:$P,7,0))</f>
        <v>Wilton Farm WF</v>
      </c>
      <c r="E65" s="84">
        <f>IFERROR(IF(VLOOKUP($A65,'Annex 2 EHV charges'!$A:$O,COLUMN(E65)+4,FALSE)=0,"",VLOOKUP($A65,'Annex 2 EHV charges'!$A:$O,COLUMN(E65)+4,FALSE)),"")</f>
        <v>2.0409999999999999</v>
      </c>
      <c r="F65" s="248">
        <f>IFERROR(IF(VLOOKUP($A65,'Annex 2 EHV charges'!$A:$O,COLUMN(F65)+4,FALSE)=0,"",VLOOKUP($A65,'Annex 2 EHV charges'!$A:$O,COLUMN(F65)+4,FALSE)),"")</f>
        <v>70.36</v>
      </c>
      <c r="G65" s="248">
        <f>IFERROR(IF(VLOOKUP($A65,'Annex 2 EHV charges'!$A:$O,COLUMN(G65)+4,FALSE)=0,"",VLOOKUP($A65,'Annex 2 EHV charges'!$A:$O,COLUMN(G65)+4,FALSE)),"")</f>
        <v>0.82</v>
      </c>
      <c r="H65" s="248">
        <f>IFERROR(IF(VLOOKUP($A65,'Annex 2 EHV charges'!$A:$O,COLUMN(H65)+4,FALSE)=0,"",VLOOKUP($A65,'Annex 2 EHV charges'!$A:$O,COLUMN(H65)+4,FALSE)),"")</f>
        <v>0.82</v>
      </c>
    </row>
    <row r="66" spans="1:8" x14ac:dyDescent="0.2">
      <c r="A66" s="80">
        <f t="array" ref="A66">IFERROR(INDEX('Annex 2 EHV charges'!$A$11:$A$330, MATCH(0, IF(LEN('Annex 2 EHV charges'!$A$11:$A$330)=0,1, COUNTIF(A$4:$A65, 'Annex 2 EHV charges'!$A$11:$A$330)), 0)),"")</f>
        <v>322</v>
      </c>
      <c r="B66" s="80">
        <f>IF($A66="","",VLOOKUP($A66,'Annex 2 EHV charges'!$A:$P,2,0))</f>
        <v>322</v>
      </c>
      <c r="C66" s="81" t="str">
        <f>IF($A66="","",VLOOKUP($A66,'Annex 2 EHV charges'!$A:$P,3,0))</f>
        <v>2200042533411</v>
      </c>
      <c r="D66" s="80" t="str">
        <f>IF($A66="","",VLOOKUP($A66,'Annex 2 EHV charges'!$A:$P,7,0))</f>
        <v>Denzell Downs WF</v>
      </c>
      <c r="E66" s="84">
        <f>IFERROR(IF(VLOOKUP($A66,'Annex 2 EHV charges'!$A:$O,COLUMN(E66)+4,FALSE)=0,"",VLOOKUP($A66,'Annex 2 EHV charges'!$A:$O,COLUMN(E66)+4,FALSE)),"")</f>
        <v>0.20899999999999999</v>
      </c>
      <c r="F66" s="248">
        <f>IFERROR(IF(VLOOKUP($A66,'Annex 2 EHV charges'!$A:$O,COLUMN(F66)+4,FALSE)=0,"",VLOOKUP($A66,'Annex 2 EHV charges'!$A:$O,COLUMN(F66)+4,FALSE)),"")</f>
        <v>57.38</v>
      </c>
      <c r="G66" s="248">
        <f>IFERROR(IF(VLOOKUP($A66,'Annex 2 EHV charges'!$A:$O,COLUMN(G66)+4,FALSE)=0,"",VLOOKUP($A66,'Annex 2 EHV charges'!$A:$O,COLUMN(G66)+4,FALSE)),"")</f>
        <v>1.08</v>
      </c>
      <c r="H66" s="248">
        <f>IFERROR(IF(VLOOKUP($A66,'Annex 2 EHV charges'!$A:$O,COLUMN(H66)+4,FALSE)=0,"",VLOOKUP($A66,'Annex 2 EHV charges'!$A:$O,COLUMN(H66)+4,FALSE)),"")</f>
        <v>1.08</v>
      </c>
    </row>
    <row r="67" spans="1:8" x14ac:dyDescent="0.2">
      <c r="A67" s="80">
        <f t="array" ref="A67">IFERROR(INDEX('Annex 2 EHV charges'!$A$11:$A$330, MATCH(0, IF(LEN('Annex 2 EHV charges'!$A$11:$A$330)=0,1, COUNTIF(A$4:$A66, 'Annex 2 EHV charges'!$A$11:$A$330)), 0)),"")</f>
        <v>323</v>
      </c>
      <c r="B67" s="80">
        <f>IF($A67="","",VLOOKUP($A67,'Annex 2 EHV charges'!$A:$P,2,0))</f>
        <v>323</v>
      </c>
      <c r="C67" s="81" t="str">
        <f>IF($A67="","",VLOOKUP($A67,'Annex 2 EHV charges'!$A:$P,3,0))</f>
        <v>2200042541583</v>
      </c>
      <c r="D67" s="80" t="str">
        <f>IF($A67="","",VLOOKUP($A67,'Annex 2 EHV charges'!$A:$P,7,0))</f>
        <v>Puriton Landfill PV_1 Rainbow</v>
      </c>
      <c r="E67" s="84">
        <f>IFERROR(IF(VLOOKUP($A67,'Annex 2 EHV charges'!$A:$O,COLUMN(E67)+4,FALSE)=0,"",VLOOKUP($A67,'Annex 2 EHV charges'!$A:$O,COLUMN(E67)+4,FALSE)),"")</f>
        <v>0.64100000000000001</v>
      </c>
      <c r="F67" s="248">
        <f>IFERROR(IF(VLOOKUP($A67,'Annex 2 EHV charges'!$A:$O,COLUMN(F67)+4,FALSE)=0,"",VLOOKUP($A67,'Annex 2 EHV charges'!$A:$O,COLUMN(F67)+4,FALSE)),"")</f>
        <v>3.48</v>
      </c>
      <c r="G67" s="248">
        <f>IFERROR(IF(VLOOKUP($A67,'Annex 2 EHV charges'!$A:$O,COLUMN(G67)+4,FALSE)=0,"",VLOOKUP($A67,'Annex 2 EHV charges'!$A:$O,COLUMN(G67)+4,FALSE)),"")</f>
        <v>1.9</v>
      </c>
      <c r="H67" s="248">
        <f>IFERROR(IF(VLOOKUP($A67,'Annex 2 EHV charges'!$A:$O,COLUMN(H67)+4,FALSE)=0,"",VLOOKUP($A67,'Annex 2 EHV charges'!$A:$O,COLUMN(H67)+4,FALSE)),"")</f>
        <v>1.9</v>
      </c>
    </row>
    <row r="68" spans="1:8" x14ac:dyDescent="0.2">
      <c r="A68" s="80">
        <f t="array" ref="A68">IFERROR(INDEX('Annex 2 EHV charges'!$A$11:$A$330, MATCH(0, IF(LEN('Annex 2 EHV charges'!$A$11:$A$330)=0,1, COUNTIF(A$4:$A67, 'Annex 2 EHV charges'!$A$11:$A$330)), 0)),"")</f>
        <v>324</v>
      </c>
      <c r="B68" s="80">
        <f>IF($A68="","",VLOOKUP($A68,'Annex 2 EHV charges'!$A:$P,2,0))</f>
        <v>324</v>
      </c>
      <c r="C68" s="81" t="str">
        <f>IF($A68="","",VLOOKUP($A68,'Annex 2 EHV charges'!$A:$P,3,0))</f>
        <v>2200042557281</v>
      </c>
      <c r="D68" s="80" t="str">
        <f>IF($A68="","",VLOOKUP($A68,'Annex 2 EHV charges'!$A:$P,7,0))</f>
        <v>Portworthy Dams PV_1</v>
      </c>
      <c r="E68" s="84">
        <f>IFERROR(IF(VLOOKUP($A68,'Annex 2 EHV charges'!$A:$O,COLUMN(E68)+4,FALSE)=0,"",VLOOKUP($A68,'Annex 2 EHV charges'!$A:$O,COLUMN(E68)+4,FALSE)),"")</f>
        <v>3.3460000000000001</v>
      </c>
      <c r="F68" s="248">
        <f>IFERROR(IF(VLOOKUP($A68,'Annex 2 EHV charges'!$A:$O,COLUMN(F68)+4,FALSE)=0,"",VLOOKUP($A68,'Annex 2 EHV charges'!$A:$O,COLUMN(F68)+4,FALSE)),"")</f>
        <v>12.07</v>
      </c>
      <c r="G68" s="248">
        <f>IFERROR(IF(VLOOKUP($A68,'Annex 2 EHV charges'!$A:$O,COLUMN(G68)+4,FALSE)=0,"",VLOOKUP($A68,'Annex 2 EHV charges'!$A:$O,COLUMN(G68)+4,FALSE)),"")</f>
        <v>1.57</v>
      </c>
      <c r="H68" s="248">
        <f>IFERROR(IF(VLOOKUP($A68,'Annex 2 EHV charges'!$A:$O,COLUMN(H68)+4,FALSE)=0,"",VLOOKUP($A68,'Annex 2 EHV charges'!$A:$O,COLUMN(H68)+4,FALSE)),"")</f>
        <v>1.57</v>
      </c>
    </row>
    <row r="69" spans="1:8" x14ac:dyDescent="0.2">
      <c r="A69" s="80">
        <f t="array" ref="A69">IFERROR(INDEX('Annex 2 EHV charges'!$A$11:$A$330, MATCH(0, IF(LEN('Annex 2 EHV charges'!$A$11:$A$330)=0,1, COUNTIF(A$4:$A68, 'Annex 2 EHV charges'!$A$11:$A$330)), 0)),"")</f>
        <v>325</v>
      </c>
      <c r="B69" s="80">
        <f>IF($A69="","",VLOOKUP($A69,'Annex 2 EHV charges'!$A:$P,2,0))</f>
        <v>325</v>
      </c>
      <c r="C69" s="81" t="str">
        <f>IF($A69="","",VLOOKUP($A69,'Annex 2 EHV charges'!$A:$P,3,0))</f>
        <v>2200042616556</v>
      </c>
      <c r="D69" s="80" t="str">
        <f>IF($A69="","",VLOOKUP($A69,'Annex 2 EHV charges'!$A:$P,7,0))</f>
        <v>Wick Farm Boundary Import</v>
      </c>
      <c r="E69" s="84">
        <f>IFERROR(IF(VLOOKUP($A69,'Annex 2 EHV charges'!$A:$O,COLUMN(E69)+4,FALSE)=0,"",VLOOKUP($A69,'Annex 2 EHV charges'!$A:$O,COLUMN(E69)+4,FALSE)),"")</f>
        <v>8.3000000000000004E-2</v>
      </c>
      <c r="F69" s="248">
        <f>IFERROR(IF(VLOOKUP($A69,'Annex 2 EHV charges'!$A:$O,COLUMN(F69)+4,FALSE)=0,"",VLOOKUP($A69,'Annex 2 EHV charges'!$A:$O,COLUMN(F69)+4,FALSE)),"")</f>
        <v>6.06</v>
      </c>
      <c r="G69" s="248">
        <f>IFERROR(IF(VLOOKUP($A69,'Annex 2 EHV charges'!$A:$O,COLUMN(G69)+4,FALSE)=0,"",VLOOKUP($A69,'Annex 2 EHV charges'!$A:$O,COLUMN(G69)+4,FALSE)),"")</f>
        <v>1.02</v>
      </c>
      <c r="H69" s="248">
        <f>IFERROR(IF(VLOOKUP($A69,'Annex 2 EHV charges'!$A:$O,COLUMN(H69)+4,FALSE)=0,"",VLOOKUP($A69,'Annex 2 EHV charges'!$A:$O,COLUMN(H69)+4,FALSE)),"")</f>
        <v>1.02</v>
      </c>
    </row>
    <row r="70" spans="1:8" x14ac:dyDescent="0.2">
      <c r="A70" s="80">
        <f t="array" ref="A70">IFERROR(INDEX('Annex 2 EHV charges'!$A$11:$A$330, MATCH(0, IF(LEN('Annex 2 EHV charges'!$A$11:$A$330)=0,1, COUNTIF(A$4:$A69, 'Annex 2 EHV charges'!$A$11:$A$330)), 0)),"")</f>
        <v>327</v>
      </c>
      <c r="B70" s="80">
        <f>IF($A70="","",VLOOKUP($A70,'Annex 2 EHV charges'!$A:$P,2,0))</f>
        <v>327</v>
      </c>
      <c r="C70" s="81" t="str">
        <f>IF($A70="","",VLOOKUP($A70,'Annex 2 EHV charges'!$A:$P,3,0))</f>
        <v>2200042552600</v>
      </c>
      <c r="D70" s="80" t="str">
        <f>IF($A70="","",VLOOKUP($A70,'Annex 2 EHV charges'!$A:$P,7,0))</f>
        <v>Batsworthy WF</v>
      </c>
      <c r="E70" s="84">
        <f>IFERROR(IF(VLOOKUP($A70,'Annex 2 EHV charges'!$A:$O,COLUMN(E70)+4,FALSE)=0,"",VLOOKUP($A70,'Annex 2 EHV charges'!$A:$O,COLUMN(E70)+4,FALSE)),"")</f>
        <v>1.3260000000000001</v>
      </c>
      <c r="F70" s="248">
        <f>IFERROR(IF(VLOOKUP($A70,'Annex 2 EHV charges'!$A:$O,COLUMN(F70)+4,FALSE)=0,"",VLOOKUP($A70,'Annex 2 EHV charges'!$A:$O,COLUMN(F70)+4,FALSE)),"")</f>
        <v>44.04</v>
      </c>
      <c r="G70" s="248">
        <f>IFERROR(IF(VLOOKUP($A70,'Annex 2 EHV charges'!$A:$O,COLUMN(G70)+4,FALSE)=0,"",VLOOKUP($A70,'Annex 2 EHV charges'!$A:$O,COLUMN(G70)+4,FALSE)),"")</f>
        <v>1.92</v>
      </c>
      <c r="H70" s="248">
        <f>IFERROR(IF(VLOOKUP($A70,'Annex 2 EHV charges'!$A:$O,COLUMN(H70)+4,FALSE)=0,"",VLOOKUP($A70,'Annex 2 EHV charges'!$A:$O,COLUMN(H70)+4,FALSE)),"")</f>
        <v>1.92</v>
      </c>
    </row>
    <row r="71" spans="1:8" x14ac:dyDescent="0.2">
      <c r="A71" s="80">
        <f t="array" ref="A71">IFERROR(INDEX('Annex 2 EHV charges'!$A$11:$A$330, MATCH(0, IF(LEN('Annex 2 EHV charges'!$A$11:$A$330)=0,1, COUNTIF(A$4:$A70, 'Annex 2 EHV charges'!$A$11:$A$330)), 0)),"")</f>
        <v>328</v>
      </c>
      <c r="B71" s="80">
        <f>IF($A71="","",VLOOKUP($A71,'Annex 2 EHV charges'!$A:$P,2,0))</f>
        <v>328</v>
      </c>
      <c r="C71" s="81" t="str">
        <f>IF($A71="","",VLOOKUP($A71,'Annex 2 EHV charges'!$A:$P,3,0))</f>
        <v>2200042557306</v>
      </c>
      <c r="D71" s="80" t="str">
        <f>IF($A71="","",VLOOKUP($A71,'Annex 2 EHV charges'!$A:$P,7,0))</f>
        <v>Portworthy Dams PV_2</v>
      </c>
      <c r="E71" s="84">
        <f>IFERROR(IF(VLOOKUP($A71,'Annex 2 EHV charges'!$A:$O,COLUMN(E71)+4,FALSE)=0,"",VLOOKUP($A71,'Annex 2 EHV charges'!$A:$O,COLUMN(E71)+4,FALSE)),"")</f>
        <v>3.3460000000000001</v>
      </c>
      <c r="F71" s="248">
        <f>IFERROR(IF(VLOOKUP($A71,'Annex 2 EHV charges'!$A:$O,COLUMN(F71)+4,FALSE)=0,"",VLOOKUP($A71,'Annex 2 EHV charges'!$A:$O,COLUMN(F71)+4,FALSE)),"")</f>
        <v>12.07</v>
      </c>
      <c r="G71" s="248">
        <f>IFERROR(IF(VLOOKUP($A71,'Annex 2 EHV charges'!$A:$O,COLUMN(G71)+4,FALSE)=0,"",VLOOKUP($A71,'Annex 2 EHV charges'!$A:$O,COLUMN(G71)+4,FALSE)),"")</f>
        <v>1.5</v>
      </c>
      <c r="H71" s="248">
        <f>IFERROR(IF(VLOOKUP($A71,'Annex 2 EHV charges'!$A:$O,COLUMN(H71)+4,FALSE)=0,"",VLOOKUP($A71,'Annex 2 EHV charges'!$A:$O,COLUMN(H71)+4,FALSE)),"")</f>
        <v>1.5</v>
      </c>
    </row>
    <row r="72" spans="1:8" x14ac:dyDescent="0.2">
      <c r="A72" s="80">
        <f t="array" ref="A72">IFERROR(INDEX('Annex 2 EHV charges'!$A$11:$A$330, MATCH(0, IF(LEN('Annex 2 EHV charges'!$A$11:$A$330)=0,1, COUNTIF(A$4:$A71, 'Annex 2 EHV charges'!$A$11:$A$330)), 0)),"")</f>
        <v>329</v>
      </c>
      <c r="B72" s="80">
        <f>IF($A72="","",VLOOKUP($A72,'Annex 2 EHV charges'!$A:$P,2,0))</f>
        <v>329</v>
      </c>
      <c r="C72" s="81" t="str">
        <f>IF($A72="","",VLOOKUP($A72,'Annex 2 EHV charges'!$A:$P,3,0))</f>
        <v>2200042563211</v>
      </c>
      <c r="D72" s="80" t="str">
        <f>IF($A72="","",VLOOKUP($A72,'Annex 2 EHV charges'!$A:$P,7,0))</f>
        <v>Crewkerne PV shared Imports</v>
      </c>
      <c r="E72" s="84">
        <f>IFERROR(IF(VLOOKUP($A72,'Annex 2 EHV charges'!$A:$O,COLUMN(E72)+4,FALSE)=0,"",VLOOKUP($A72,'Annex 2 EHV charges'!$A:$O,COLUMN(E72)+4,FALSE)),"")</f>
        <v>0.51100000000000001</v>
      </c>
      <c r="F72" s="248">
        <f>IFERROR(IF(VLOOKUP($A72,'Annex 2 EHV charges'!$A:$O,COLUMN(F72)+4,FALSE)=0,"",VLOOKUP($A72,'Annex 2 EHV charges'!$A:$O,COLUMN(F72)+4,FALSE)),"")</f>
        <v>8.41</v>
      </c>
      <c r="G72" s="248">
        <f>IFERROR(IF(VLOOKUP($A72,'Annex 2 EHV charges'!$A:$O,COLUMN(G72)+4,FALSE)=0,"",VLOOKUP($A72,'Annex 2 EHV charges'!$A:$O,COLUMN(G72)+4,FALSE)),"")</f>
        <v>1.89</v>
      </c>
      <c r="H72" s="248">
        <f>IFERROR(IF(VLOOKUP($A72,'Annex 2 EHV charges'!$A:$O,COLUMN(H72)+4,FALSE)=0,"",VLOOKUP($A72,'Annex 2 EHV charges'!$A:$O,COLUMN(H72)+4,FALSE)),"")</f>
        <v>1.89</v>
      </c>
    </row>
    <row r="73" spans="1:8" x14ac:dyDescent="0.2">
      <c r="A73" s="80">
        <f t="array" ref="A73">IFERROR(INDEX('Annex 2 EHV charges'!$A$11:$A$330, MATCH(0, IF(LEN('Annex 2 EHV charges'!$A$11:$A$330)=0,1, COUNTIF(A$4:$A72, 'Annex 2 EHV charges'!$A$11:$A$330)), 0)),"")</f>
        <v>331</v>
      </c>
      <c r="B73" s="80">
        <f>IF($A73="","",VLOOKUP($A73,'Annex 2 EHV charges'!$A:$P,2,0))</f>
        <v>331</v>
      </c>
      <c r="C73" s="81" t="str">
        <f>IF($A73="","",VLOOKUP($A73,'Annex 2 EHV charges'!$A:$P,3,0))</f>
        <v>2200042569134</v>
      </c>
      <c r="D73" s="80" t="str">
        <f>IF($A73="","",VLOOKUP($A73,'Annex 2 EHV charges'!$A:$P,7,0))</f>
        <v>Tonedale Farm PV</v>
      </c>
      <c r="E73" s="84" t="str">
        <f>IFERROR(IF(VLOOKUP($A73,'Annex 2 EHV charges'!$A:$O,COLUMN(E73)+4,FALSE)=0,"",VLOOKUP($A73,'Annex 2 EHV charges'!$A:$O,COLUMN(E73)+4,FALSE)),"")</f>
        <v/>
      </c>
      <c r="F73" s="248">
        <f>IFERROR(IF(VLOOKUP($A73,'Annex 2 EHV charges'!$A:$O,COLUMN(F73)+4,FALSE)=0,"",VLOOKUP($A73,'Annex 2 EHV charges'!$A:$O,COLUMN(F73)+4,FALSE)),"")</f>
        <v>116.39</v>
      </c>
      <c r="G73" s="248">
        <f>IFERROR(IF(VLOOKUP($A73,'Annex 2 EHV charges'!$A:$O,COLUMN(G73)+4,FALSE)=0,"",VLOOKUP($A73,'Annex 2 EHV charges'!$A:$O,COLUMN(G73)+4,FALSE)),"")</f>
        <v>2.06</v>
      </c>
      <c r="H73" s="248">
        <f>IFERROR(IF(VLOOKUP($A73,'Annex 2 EHV charges'!$A:$O,COLUMN(H73)+4,FALSE)=0,"",VLOOKUP($A73,'Annex 2 EHV charges'!$A:$O,COLUMN(H73)+4,FALSE)),"")</f>
        <v>2.06</v>
      </c>
    </row>
    <row r="74" spans="1:8" x14ac:dyDescent="0.2">
      <c r="A74" s="80">
        <f t="array" ref="A74">IFERROR(INDEX('Annex 2 EHV charges'!$A$11:$A$330, MATCH(0, IF(LEN('Annex 2 EHV charges'!$A$11:$A$330)=0,1, COUNTIF(A$4:$A73, 'Annex 2 EHV charges'!$A$11:$A$330)), 0)),"")</f>
        <v>332</v>
      </c>
      <c r="B74" s="80">
        <f>IF($A74="","",VLOOKUP($A74,'Annex 2 EHV charges'!$A:$P,2,0))</f>
        <v>332</v>
      </c>
      <c r="C74" s="81" t="str">
        <f>IF($A74="","",VLOOKUP($A74,'Annex 2 EHV charges'!$A:$P,3,0))</f>
        <v>2200042541644</v>
      </c>
      <c r="D74" s="80" t="str">
        <f>IF($A74="","",VLOOKUP($A74,'Annex 2 EHV charges'!$A:$P,7,0))</f>
        <v>Puriton Landfill PV_2 SSB</v>
      </c>
      <c r="E74" s="84">
        <f>IFERROR(IF(VLOOKUP($A74,'Annex 2 EHV charges'!$A:$O,COLUMN(E74)+4,FALSE)=0,"",VLOOKUP($A74,'Annex 2 EHV charges'!$A:$O,COLUMN(E74)+4,FALSE)),"")</f>
        <v>0.64100000000000001</v>
      </c>
      <c r="F74" s="248">
        <f>IFERROR(IF(VLOOKUP($A74,'Annex 2 EHV charges'!$A:$O,COLUMN(F74)+4,FALSE)=0,"",VLOOKUP($A74,'Annex 2 EHV charges'!$A:$O,COLUMN(F74)+4,FALSE)),"")</f>
        <v>3.48</v>
      </c>
      <c r="G74" s="248">
        <f>IFERROR(IF(VLOOKUP($A74,'Annex 2 EHV charges'!$A:$O,COLUMN(G74)+4,FALSE)=0,"",VLOOKUP($A74,'Annex 2 EHV charges'!$A:$O,COLUMN(G74)+4,FALSE)),"")</f>
        <v>1.87</v>
      </c>
      <c r="H74" s="248">
        <f>IFERROR(IF(VLOOKUP($A74,'Annex 2 EHV charges'!$A:$O,COLUMN(H74)+4,FALSE)=0,"",VLOOKUP($A74,'Annex 2 EHV charges'!$A:$O,COLUMN(H74)+4,FALSE)),"")</f>
        <v>1.87</v>
      </c>
    </row>
    <row r="75" spans="1:8" x14ac:dyDescent="0.2">
      <c r="A75" s="80">
        <f t="array" ref="A75">IFERROR(INDEX('Annex 2 EHV charges'!$A$11:$A$330, MATCH(0, IF(LEN('Annex 2 EHV charges'!$A$11:$A$330)=0,1, COUNTIF(A$4:$A74, 'Annex 2 EHV charges'!$A$11:$A$330)), 0)),"")</f>
        <v>333</v>
      </c>
      <c r="B75" s="80">
        <f>IF($A75="","",VLOOKUP($A75,'Annex 2 EHV charges'!$A:$P,2,0))</f>
        <v>333</v>
      </c>
      <c r="C75" s="81" t="str">
        <f>IF($A75="","",VLOOKUP($A75,'Annex 2 EHV charges'!$A:$P,3,0))</f>
        <v>2200042582446</v>
      </c>
      <c r="D75" s="80" t="str">
        <f>IF($A75="","",VLOOKUP($A75,'Annex 2 EHV charges'!$A:$P,7,0))</f>
        <v>Red Hill Farm</v>
      </c>
      <c r="E75" s="84" t="str">
        <f>IFERROR(IF(VLOOKUP($A75,'Annex 2 EHV charges'!$A:$O,COLUMN(E75)+4,FALSE)=0,"",VLOOKUP($A75,'Annex 2 EHV charges'!$A:$O,COLUMN(E75)+4,FALSE)),"")</f>
        <v/>
      </c>
      <c r="F75" s="248">
        <f>IFERROR(IF(VLOOKUP($A75,'Annex 2 EHV charges'!$A:$O,COLUMN(F75)+4,FALSE)=0,"",VLOOKUP($A75,'Annex 2 EHV charges'!$A:$O,COLUMN(F75)+4,FALSE)),"")</f>
        <v>10</v>
      </c>
      <c r="G75" s="248">
        <f>IFERROR(IF(VLOOKUP($A75,'Annex 2 EHV charges'!$A:$O,COLUMN(G75)+4,FALSE)=0,"",VLOOKUP($A75,'Annex 2 EHV charges'!$A:$O,COLUMN(G75)+4,FALSE)),"")</f>
        <v>2.5</v>
      </c>
      <c r="H75" s="248">
        <f>IFERROR(IF(VLOOKUP($A75,'Annex 2 EHV charges'!$A:$O,COLUMN(H75)+4,FALSE)=0,"",VLOOKUP($A75,'Annex 2 EHV charges'!$A:$O,COLUMN(H75)+4,FALSE)),"")</f>
        <v>2.5</v>
      </c>
    </row>
    <row r="76" spans="1:8" x14ac:dyDescent="0.2">
      <c r="A76" s="80">
        <f t="array" ref="A76">IFERROR(INDEX('Annex 2 EHV charges'!$A$11:$A$330, MATCH(0, IF(LEN('Annex 2 EHV charges'!$A$11:$A$330)=0,1, COUNTIF(A$4:$A75, 'Annex 2 EHV charges'!$A$11:$A$330)), 0)),"")</f>
        <v>334</v>
      </c>
      <c r="B76" s="80">
        <f>IF($A76="","",VLOOKUP($A76,'Annex 2 EHV charges'!$A:$P,2,0))</f>
        <v>334</v>
      </c>
      <c r="C76" s="81" t="str">
        <f>IF($A76="","",VLOOKUP($A76,'Annex 2 EHV charges'!$A:$P,3,0))</f>
        <v>2200042574222</v>
      </c>
      <c r="D76" s="80" t="str">
        <f>IF($A76="","",VLOOKUP($A76,'Annex 2 EHV charges'!$A:$P,7,0))</f>
        <v>Chelwood</v>
      </c>
      <c r="E76" s="84">
        <f>IFERROR(IF(VLOOKUP($A76,'Annex 2 EHV charges'!$A:$O,COLUMN(E76)+4,FALSE)=0,"",VLOOKUP($A76,'Annex 2 EHV charges'!$A:$O,COLUMN(E76)+4,FALSE)),"")</f>
        <v>14.076000000000001</v>
      </c>
      <c r="F76" s="248">
        <f>IFERROR(IF(VLOOKUP($A76,'Annex 2 EHV charges'!$A:$O,COLUMN(F76)+4,FALSE)=0,"",VLOOKUP($A76,'Annex 2 EHV charges'!$A:$O,COLUMN(F76)+4,FALSE)),"")</f>
        <v>11.94</v>
      </c>
      <c r="G76" s="248">
        <f>IFERROR(IF(VLOOKUP($A76,'Annex 2 EHV charges'!$A:$O,COLUMN(G76)+4,FALSE)=0,"",VLOOKUP($A76,'Annex 2 EHV charges'!$A:$O,COLUMN(G76)+4,FALSE)),"")</f>
        <v>1.44</v>
      </c>
      <c r="H76" s="248">
        <f>IFERROR(IF(VLOOKUP($A76,'Annex 2 EHV charges'!$A:$O,COLUMN(H76)+4,FALSE)=0,"",VLOOKUP($A76,'Annex 2 EHV charges'!$A:$O,COLUMN(H76)+4,FALSE)),"")</f>
        <v>1.44</v>
      </c>
    </row>
    <row r="77" spans="1:8" x14ac:dyDescent="0.2">
      <c r="A77" s="80">
        <f t="array" ref="A77">IFERROR(INDEX('Annex 2 EHV charges'!$A$11:$A$330, MATCH(0, IF(LEN('Annex 2 EHV charges'!$A$11:$A$330)=0,1, COUNTIF(A$4:$A76, 'Annex 2 EHV charges'!$A$11:$A$330)), 0)),"")</f>
        <v>335</v>
      </c>
      <c r="B77" s="80">
        <f>IF($A77="","",VLOOKUP($A77,'Annex 2 EHV charges'!$A:$P,2,0))</f>
        <v>335</v>
      </c>
      <c r="C77" s="81" t="str">
        <f>IF($A77="","",VLOOKUP($A77,'Annex 2 EHV charges'!$A:$P,3,0))</f>
        <v>2200042592913</v>
      </c>
      <c r="D77" s="80" t="str">
        <f>IF($A77="","",VLOOKUP($A77,'Annex 2 EHV charges'!$A:$P,7,0))</f>
        <v>West Carclaze1</v>
      </c>
      <c r="E77" s="84">
        <f>IFERROR(IF(VLOOKUP($A77,'Annex 2 EHV charges'!$A:$O,COLUMN(E77)+4,FALSE)=0,"",VLOOKUP($A77,'Annex 2 EHV charges'!$A:$O,COLUMN(E77)+4,FALSE)),"")</f>
        <v>2.6819999999999999</v>
      </c>
      <c r="F77" s="248">
        <f>IFERROR(IF(VLOOKUP($A77,'Annex 2 EHV charges'!$A:$O,COLUMN(F77)+4,FALSE)=0,"",VLOOKUP($A77,'Annex 2 EHV charges'!$A:$O,COLUMN(F77)+4,FALSE)),"")</f>
        <v>5.67</v>
      </c>
      <c r="G77" s="248">
        <f>IFERROR(IF(VLOOKUP($A77,'Annex 2 EHV charges'!$A:$O,COLUMN(G77)+4,FALSE)=0,"",VLOOKUP($A77,'Annex 2 EHV charges'!$A:$O,COLUMN(G77)+4,FALSE)),"")</f>
        <v>1.36</v>
      </c>
      <c r="H77" s="248">
        <f>IFERROR(IF(VLOOKUP($A77,'Annex 2 EHV charges'!$A:$O,COLUMN(H77)+4,FALSE)=0,"",VLOOKUP($A77,'Annex 2 EHV charges'!$A:$O,COLUMN(H77)+4,FALSE)),"")</f>
        <v>1.36</v>
      </c>
    </row>
    <row r="78" spans="1:8" x14ac:dyDescent="0.2">
      <c r="A78" s="80">
        <f t="array" ref="A78">IFERROR(INDEX('Annex 2 EHV charges'!$A$11:$A$330, MATCH(0, IF(LEN('Annex 2 EHV charges'!$A$11:$A$330)=0,1, COUNTIF(A$4:$A77, 'Annex 2 EHV charges'!$A$11:$A$330)), 0)),"")</f>
        <v>336</v>
      </c>
      <c r="B78" s="80">
        <f>IF($A78="","",VLOOKUP($A78,'Annex 2 EHV charges'!$A:$P,2,0))</f>
        <v>336</v>
      </c>
      <c r="C78" s="81" t="str">
        <f>IF($A78="","",VLOOKUP($A78,'Annex 2 EHV charges'!$A:$P,3,0))</f>
        <v>2200042592931</v>
      </c>
      <c r="D78" s="80" t="str">
        <f>IF($A78="","",VLOOKUP($A78,'Annex 2 EHV charges'!$A:$P,7,0))</f>
        <v>West Carclaze2</v>
      </c>
      <c r="E78" s="84">
        <f>IFERROR(IF(VLOOKUP($A78,'Annex 2 EHV charges'!$A:$O,COLUMN(E78)+4,FALSE)=0,"",VLOOKUP($A78,'Annex 2 EHV charges'!$A:$O,COLUMN(E78)+4,FALSE)),"")</f>
        <v>2.6819999999999999</v>
      </c>
      <c r="F78" s="248">
        <f>IFERROR(IF(VLOOKUP($A78,'Annex 2 EHV charges'!$A:$O,COLUMN(F78)+4,FALSE)=0,"",VLOOKUP($A78,'Annex 2 EHV charges'!$A:$O,COLUMN(F78)+4,FALSE)),"")</f>
        <v>2.84</v>
      </c>
      <c r="G78" s="248">
        <f>IFERROR(IF(VLOOKUP($A78,'Annex 2 EHV charges'!$A:$O,COLUMN(G78)+4,FALSE)=0,"",VLOOKUP($A78,'Annex 2 EHV charges'!$A:$O,COLUMN(G78)+4,FALSE)),"")</f>
        <v>1.27</v>
      </c>
      <c r="H78" s="248">
        <f>IFERROR(IF(VLOOKUP($A78,'Annex 2 EHV charges'!$A:$O,COLUMN(H78)+4,FALSE)=0,"",VLOOKUP($A78,'Annex 2 EHV charges'!$A:$O,COLUMN(H78)+4,FALSE)),"")</f>
        <v>1.27</v>
      </c>
    </row>
    <row r="79" spans="1:8" x14ac:dyDescent="0.2">
      <c r="A79" s="80">
        <f t="array" ref="A79">IFERROR(INDEX('Annex 2 EHV charges'!$A$11:$A$330, MATCH(0, IF(LEN('Annex 2 EHV charges'!$A$11:$A$330)=0,1, COUNTIF(A$4:$A78, 'Annex 2 EHV charges'!$A$11:$A$330)), 0)),"")</f>
        <v>337</v>
      </c>
      <c r="B79" s="80">
        <f>IF($A79="","",VLOOKUP($A79,'Annex 2 EHV charges'!$A:$P,2,0))</f>
        <v>337</v>
      </c>
      <c r="C79" s="81" t="str">
        <f>IF($A79="","",VLOOKUP($A79,'Annex 2 EHV charges'!$A:$P,3,0))</f>
        <v>2200042495680</v>
      </c>
      <c r="D79" s="80" t="str">
        <f>IF($A79="","",VLOOKUP($A79,'Annex 2 EHV charges'!$A:$P,7,0))</f>
        <v>Northmoor (embd) PV</v>
      </c>
      <c r="E79" s="84" t="str">
        <f>IFERROR(IF(VLOOKUP($A79,'Annex 2 EHV charges'!$A:$O,COLUMN(E79)+4,FALSE)=0,"",VLOOKUP($A79,'Annex 2 EHV charges'!$A:$O,COLUMN(E79)+4,FALSE)),"")</f>
        <v/>
      </c>
      <c r="F79" s="248">
        <f>IFERROR(IF(VLOOKUP($A79,'Annex 2 EHV charges'!$A:$O,COLUMN(F79)+4,FALSE)=0,"",VLOOKUP($A79,'Annex 2 EHV charges'!$A:$O,COLUMN(F79)+4,FALSE)),"")</f>
        <v>3.5</v>
      </c>
      <c r="G79" s="248">
        <f>IFERROR(IF(VLOOKUP($A79,'Annex 2 EHV charges'!$A:$O,COLUMN(G79)+4,FALSE)=0,"",VLOOKUP($A79,'Annex 2 EHV charges'!$A:$O,COLUMN(G79)+4,FALSE)),"")</f>
        <v>2.0699999999999998</v>
      </c>
      <c r="H79" s="248">
        <f>IFERROR(IF(VLOOKUP($A79,'Annex 2 EHV charges'!$A:$O,COLUMN(H79)+4,FALSE)=0,"",VLOOKUP($A79,'Annex 2 EHV charges'!$A:$O,COLUMN(H79)+4,FALSE)),"")</f>
        <v>2.0699999999999998</v>
      </c>
    </row>
    <row r="80" spans="1:8" x14ac:dyDescent="0.2">
      <c r="A80" s="80">
        <f t="array" ref="A80">IFERROR(INDEX('Annex 2 EHV charges'!$A$11:$A$330, MATCH(0, IF(LEN('Annex 2 EHV charges'!$A$11:$A$330)=0,1, COUNTIF(A$4:$A79, 'Annex 2 EHV charges'!$A$11:$A$330)), 0)),"")</f>
        <v>338</v>
      </c>
      <c r="B80" s="80">
        <f>IF($A80="","",VLOOKUP($A80,'Annex 2 EHV charges'!$A:$P,2,0))</f>
        <v>338</v>
      </c>
      <c r="C80" s="81" t="str">
        <f>IF($A80="","",VLOOKUP($A80,'Annex 2 EHV charges'!$A:$P,3,0))</f>
        <v>2200042540687</v>
      </c>
      <c r="D80" s="80" t="str">
        <f>IF($A80="","",VLOOKUP($A80,'Annex 2 EHV charges'!$A:$P,7,0))</f>
        <v>Nmoor Little Tinney WF</v>
      </c>
      <c r="E80" s="84" t="str">
        <f>IFERROR(IF(VLOOKUP($A80,'Annex 2 EHV charges'!$A:$O,COLUMN(E80)+4,FALSE)=0,"",VLOOKUP($A80,'Annex 2 EHV charges'!$A:$O,COLUMN(E80)+4,FALSE)),"")</f>
        <v/>
      </c>
      <c r="F80" s="248">
        <f>IFERROR(IF(VLOOKUP($A80,'Annex 2 EHV charges'!$A:$O,COLUMN(F80)+4,FALSE)=0,"",VLOOKUP($A80,'Annex 2 EHV charges'!$A:$O,COLUMN(F80)+4,FALSE)),"")</f>
        <v>1.75</v>
      </c>
      <c r="G80" s="248">
        <f>IFERROR(IF(VLOOKUP($A80,'Annex 2 EHV charges'!$A:$O,COLUMN(G80)+4,FALSE)=0,"",VLOOKUP($A80,'Annex 2 EHV charges'!$A:$O,COLUMN(G80)+4,FALSE)),"")</f>
        <v>1.67</v>
      </c>
      <c r="H80" s="248">
        <f>IFERROR(IF(VLOOKUP($A80,'Annex 2 EHV charges'!$A:$O,COLUMN(H80)+4,FALSE)=0,"",VLOOKUP($A80,'Annex 2 EHV charges'!$A:$O,COLUMN(H80)+4,FALSE)),"")</f>
        <v>1.67</v>
      </c>
    </row>
    <row r="81" spans="1:8" x14ac:dyDescent="0.2">
      <c r="A81" s="80">
        <f t="array" ref="A81">IFERROR(INDEX('Annex 2 EHV charges'!$A$11:$A$330, MATCH(0, IF(LEN('Annex 2 EHV charges'!$A$11:$A$330)=0,1, COUNTIF(A$4:$A80, 'Annex 2 EHV charges'!$A$11:$A$330)), 0)),"")</f>
        <v>339</v>
      </c>
      <c r="B81" s="80">
        <f>IF($A81="","",VLOOKUP($A81,'Annex 2 EHV charges'!$A:$P,2,0))</f>
        <v>339</v>
      </c>
      <c r="C81" s="81" t="str">
        <f>IF($A81="","",VLOOKUP($A81,'Annex 2 EHV charges'!$A:$P,3,0))</f>
        <v>2200042540696</v>
      </c>
      <c r="D81" s="80" t="str">
        <f>IF($A81="","",VLOOKUP($A81,'Annex 2 EHV charges'!$A:$P,7,0))</f>
        <v>Nmoor East Balsdon WF</v>
      </c>
      <c r="E81" s="84" t="str">
        <f>IFERROR(IF(VLOOKUP($A81,'Annex 2 EHV charges'!$A:$O,COLUMN(E81)+4,FALSE)=0,"",VLOOKUP($A81,'Annex 2 EHV charges'!$A:$O,COLUMN(E81)+4,FALSE)),"")</f>
        <v/>
      </c>
      <c r="F81" s="248">
        <f>IFERROR(IF(VLOOKUP($A81,'Annex 2 EHV charges'!$A:$O,COLUMN(F81)+4,FALSE)=0,"",VLOOKUP($A81,'Annex 2 EHV charges'!$A:$O,COLUMN(F81)+4,FALSE)),"")</f>
        <v>1.75</v>
      </c>
      <c r="G81" s="248">
        <f>IFERROR(IF(VLOOKUP($A81,'Annex 2 EHV charges'!$A:$O,COLUMN(G81)+4,FALSE)=0,"",VLOOKUP($A81,'Annex 2 EHV charges'!$A:$O,COLUMN(G81)+4,FALSE)),"")</f>
        <v>1.67</v>
      </c>
      <c r="H81" s="248">
        <f>IFERROR(IF(VLOOKUP($A81,'Annex 2 EHV charges'!$A:$O,COLUMN(H81)+4,FALSE)=0,"",VLOOKUP($A81,'Annex 2 EHV charges'!$A:$O,COLUMN(H81)+4,FALSE)),"")</f>
        <v>1.67</v>
      </c>
    </row>
    <row r="82" spans="1:8" x14ac:dyDescent="0.2">
      <c r="A82" s="80">
        <f t="array" ref="A82">IFERROR(INDEX('Annex 2 EHV charges'!$A$11:$A$330, MATCH(0, IF(LEN('Annex 2 EHV charges'!$A$11:$A$330)=0,1, COUNTIF(A$4:$A81, 'Annex 2 EHV charges'!$A$11:$A$330)), 0)),"")</f>
        <v>340</v>
      </c>
      <c r="B82" s="80">
        <f>IF($A82="","",VLOOKUP($A82,'Annex 2 EHV charges'!$A:$P,2,0))</f>
        <v>340</v>
      </c>
      <c r="C82" s="81" t="str">
        <f>IF($A82="","",VLOOKUP($A82,'Annex 2 EHV charges'!$A:$P,3,0))</f>
        <v>2200042598135</v>
      </c>
      <c r="D82" s="80" t="str">
        <f>IF($A82="","",VLOOKUP($A82,'Annex 2 EHV charges'!$A:$P,7,0))</f>
        <v>Nmoor Hornacott PV</v>
      </c>
      <c r="E82" s="84" t="str">
        <f>IFERROR(IF(VLOOKUP($A82,'Annex 2 EHV charges'!$A:$O,COLUMN(E82)+4,FALSE)=0,"",VLOOKUP($A82,'Annex 2 EHV charges'!$A:$O,COLUMN(E82)+4,FALSE)),"")</f>
        <v/>
      </c>
      <c r="F82" s="248">
        <f>IFERROR(IF(VLOOKUP($A82,'Annex 2 EHV charges'!$A:$O,COLUMN(F82)+4,FALSE)=0,"",VLOOKUP($A82,'Annex 2 EHV charges'!$A:$O,COLUMN(F82)+4,FALSE)),"")</f>
        <v>3.5</v>
      </c>
      <c r="G82" s="248">
        <f>IFERROR(IF(VLOOKUP($A82,'Annex 2 EHV charges'!$A:$O,COLUMN(G82)+4,FALSE)=0,"",VLOOKUP($A82,'Annex 2 EHV charges'!$A:$O,COLUMN(G82)+4,FALSE)),"")</f>
        <v>1.83</v>
      </c>
      <c r="H82" s="248">
        <f>IFERROR(IF(VLOOKUP($A82,'Annex 2 EHV charges'!$A:$O,COLUMN(H82)+4,FALSE)=0,"",VLOOKUP($A82,'Annex 2 EHV charges'!$A:$O,COLUMN(H82)+4,FALSE)),"")</f>
        <v>1.83</v>
      </c>
    </row>
    <row r="83" spans="1:8" x14ac:dyDescent="0.2">
      <c r="A83" s="80">
        <f t="array" ref="A83">IFERROR(INDEX('Annex 2 EHV charges'!$A$11:$A$330, MATCH(0, IF(LEN('Annex 2 EHV charges'!$A$11:$A$330)=0,1, COUNTIF(A$4:$A82, 'Annex 2 EHV charges'!$A$11:$A$330)), 0)),"")</f>
        <v>341</v>
      </c>
      <c r="B83" s="80">
        <f>IF($A83="","",VLOOKUP($A83,'Annex 2 EHV charges'!$A:$P,2,0))</f>
        <v>341</v>
      </c>
      <c r="C83" s="81" t="str">
        <f>IF($A83="","",VLOOKUP($A83,'Annex 2 EHV charges'!$A:$P,3,0))</f>
        <v>2200042601346</v>
      </c>
      <c r="D83" s="80" t="str">
        <f>IF($A83="","",VLOOKUP($A83,'Annex 2 EHV charges'!$A:$P,7,0))</f>
        <v>Oakham Farm</v>
      </c>
      <c r="E83" s="84">
        <f>IFERROR(IF(VLOOKUP($A83,'Annex 2 EHV charges'!$A:$O,COLUMN(E83)+4,FALSE)=0,"",VLOOKUP($A83,'Annex 2 EHV charges'!$A:$O,COLUMN(E83)+4,FALSE)),"")</f>
        <v>3.4000000000000002E-2</v>
      </c>
      <c r="F83" s="248">
        <f>IFERROR(IF(VLOOKUP($A83,'Annex 2 EHV charges'!$A:$O,COLUMN(F83)+4,FALSE)=0,"",VLOOKUP($A83,'Annex 2 EHV charges'!$A:$O,COLUMN(F83)+4,FALSE)),"")</f>
        <v>9.36</v>
      </c>
      <c r="G83" s="248">
        <f>IFERROR(IF(VLOOKUP($A83,'Annex 2 EHV charges'!$A:$O,COLUMN(G83)+4,FALSE)=0,"",VLOOKUP($A83,'Annex 2 EHV charges'!$A:$O,COLUMN(G83)+4,FALSE)),"")</f>
        <v>0.86</v>
      </c>
      <c r="H83" s="248">
        <f>IFERROR(IF(VLOOKUP($A83,'Annex 2 EHV charges'!$A:$O,COLUMN(H83)+4,FALSE)=0,"",VLOOKUP($A83,'Annex 2 EHV charges'!$A:$O,COLUMN(H83)+4,FALSE)),"")</f>
        <v>0.86</v>
      </c>
    </row>
    <row r="84" spans="1:8" x14ac:dyDescent="0.2">
      <c r="A84" s="80">
        <f t="array" ref="A84">IFERROR(INDEX('Annex 2 EHV charges'!$A$11:$A$330, MATCH(0, IF(LEN('Annex 2 EHV charges'!$A$11:$A$330)=0,1, COUNTIF(A$4:$A83, 'Annex 2 EHV charges'!$A$11:$A$330)), 0)),"")</f>
        <v>342</v>
      </c>
      <c r="B84" s="80">
        <f>IF($A84="","",VLOOKUP($A84,'Annex 2 EHV charges'!$A:$P,2,0))</f>
        <v>342</v>
      </c>
      <c r="C84" s="81" t="str">
        <f>IF($A84="","",VLOOKUP($A84,'Annex 2 EHV charges'!$A:$P,3,0))</f>
        <v>2200042603237</v>
      </c>
      <c r="D84" s="80" t="str">
        <f>IF($A84="","",VLOOKUP($A84,'Annex 2 EHV charges'!$A:$P,7,0))</f>
        <v>Carnemough Farm</v>
      </c>
      <c r="E84" s="84">
        <f>IFERROR(IF(VLOOKUP($A84,'Annex 2 EHV charges'!$A:$O,COLUMN(E84)+4,FALSE)=0,"",VLOOKUP($A84,'Annex 2 EHV charges'!$A:$O,COLUMN(E84)+4,FALSE)),"")</f>
        <v>1.7110000000000001</v>
      </c>
      <c r="F84" s="248">
        <f>IFERROR(IF(VLOOKUP($A84,'Annex 2 EHV charges'!$A:$O,COLUMN(F84)+4,FALSE)=0,"",VLOOKUP($A84,'Annex 2 EHV charges'!$A:$O,COLUMN(F84)+4,FALSE)),"")</f>
        <v>9.3000000000000007</v>
      </c>
      <c r="G84" s="248">
        <f>IFERROR(IF(VLOOKUP($A84,'Annex 2 EHV charges'!$A:$O,COLUMN(G84)+4,FALSE)=0,"",VLOOKUP($A84,'Annex 2 EHV charges'!$A:$O,COLUMN(G84)+4,FALSE)),"")</f>
        <v>2.17</v>
      </c>
      <c r="H84" s="248">
        <f>IFERROR(IF(VLOOKUP($A84,'Annex 2 EHV charges'!$A:$O,COLUMN(H84)+4,FALSE)=0,"",VLOOKUP($A84,'Annex 2 EHV charges'!$A:$O,COLUMN(H84)+4,FALSE)),"")</f>
        <v>2.17</v>
      </c>
    </row>
    <row r="85" spans="1:8" x14ac:dyDescent="0.2">
      <c r="A85" s="80">
        <f t="array" ref="A85">IFERROR(INDEX('Annex 2 EHV charges'!$A$11:$A$330, MATCH(0, IF(LEN('Annex 2 EHV charges'!$A$11:$A$330)=0,1, COUNTIF(A$4:$A84, 'Annex 2 EHV charges'!$A$11:$A$330)), 0)),"")</f>
        <v>343</v>
      </c>
      <c r="B85" s="80">
        <f>IF($A85="","",VLOOKUP($A85,'Annex 2 EHV charges'!$A:$P,2,0))</f>
        <v>343</v>
      </c>
      <c r="C85" s="81" t="str">
        <f>IF($A85="","",VLOOKUP($A85,'Annex 2 EHV charges'!$A:$P,3,0))</f>
        <v>2200042689252</v>
      </c>
      <c r="D85" s="80" t="str">
        <f>IF($A85="","",VLOOKUP($A85,'Annex 2 EHV charges'!$A:$P,7,0))</f>
        <v>Ashwater WT Site 1</v>
      </c>
      <c r="E85" s="84">
        <f>IFERROR(IF(VLOOKUP($A85,'Annex 2 EHV charges'!$A:$O,COLUMN(E85)+4,FALSE)=0,"",VLOOKUP($A85,'Annex 2 EHV charges'!$A:$O,COLUMN(E85)+4,FALSE)),"")</f>
        <v>0.77900000000000003</v>
      </c>
      <c r="F85" s="248">
        <f>IFERROR(IF(VLOOKUP($A85,'Annex 2 EHV charges'!$A:$O,COLUMN(F85)+4,FALSE)=0,"",VLOOKUP($A85,'Annex 2 EHV charges'!$A:$O,COLUMN(F85)+4,FALSE)),"")</f>
        <v>1136.5</v>
      </c>
      <c r="G85" s="248">
        <f>IFERROR(IF(VLOOKUP($A85,'Annex 2 EHV charges'!$A:$O,COLUMN(G85)+4,FALSE)=0,"",VLOOKUP($A85,'Annex 2 EHV charges'!$A:$O,COLUMN(G85)+4,FALSE)),"")</f>
        <v>1.88</v>
      </c>
      <c r="H85" s="248">
        <f>IFERROR(IF(VLOOKUP($A85,'Annex 2 EHV charges'!$A:$O,COLUMN(H85)+4,FALSE)=0,"",VLOOKUP($A85,'Annex 2 EHV charges'!$A:$O,COLUMN(H85)+4,FALSE)),"")</f>
        <v>1.88</v>
      </c>
    </row>
    <row r="86" spans="1:8" x14ac:dyDescent="0.2">
      <c r="A86" s="80">
        <f t="array" ref="A86">IFERROR(INDEX('Annex 2 EHV charges'!$A$11:$A$330, MATCH(0, IF(LEN('Annex 2 EHV charges'!$A$11:$A$330)=0,1, COUNTIF(A$4:$A85, 'Annex 2 EHV charges'!$A$11:$A$330)), 0)),"")</f>
        <v>344</v>
      </c>
      <c r="B86" s="80">
        <f>IF($A86="","",VLOOKUP($A86,'Annex 2 EHV charges'!$A:$P,2,0))</f>
        <v>344</v>
      </c>
      <c r="C86" s="81" t="str">
        <f>IF($A86="","",VLOOKUP($A86,'Annex 2 EHV charges'!$A:$P,3,0))</f>
        <v>2200042614104</v>
      </c>
      <c r="D86" s="80" t="str">
        <f>IF($A86="","",VLOOKUP($A86,'Annex 2 EHV charges'!$A:$P,7,0))</f>
        <v>Makro Exeter</v>
      </c>
      <c r="E86" s="84">
        <f>IFERROR(IF(VLOOKUP($A86,'Annex 2 EHV charges'!$A:$O,COLUMN(E86)+4,FALSE)=0,"",VLOOKUP($A86,'Annex 2 EHV charges'!$A:$O,COLUMN(E86)+4,FALSE)),"")</f>
        <v>2.3090000000000002</v>
      </c>
      <c r="F86" s="248">
        <f>IFERROR(IF(VLOOKUP($A86,'Annex 2 EHV charges'!$A:$O,COLUMN(F86)+4,FALSE)=0,"",VLOOKUP($A86,'Annex 2 EHV charges'!$A:$O,COLUMN(F86)+4,FALSE)),"")</f>
        <v>40.270000000000003</v>
      </c>
      <c r="G86" s="248">
        <f>IFERROR(IF(VLOOKUP($A86,'Annex 2 EHV charges'!$A:$O,COLUMN(G86)+4,FALSE)=0,"",VLOOKUP($A86,'Annex 2 EHV charges'!$A:$O,COLUMN(G86)+4,FALSE)),"")</f>
        <v>0.68</v>
      </c>
      <c r="H86" s="248">
        <f>IFERROR(IF(VLOOKUP($A86,'Annex 2 EHV charges'!$A:$O,COLUMN(H86)+4,FALSE)=0,"",VLOOKUP($A86,'Annex 2 EHV charges'!$A:$O,COLUMN(H86)+4,FALSE)),"")</f>
        <v>0.68</v>
      </c>
    </row>
    <row r="87" spans="1:8" x14ac:dyDescent="0.2">
      <c r="A87" s="80">
        <f t="array" ref="A87">IFERROR(INDEX('Annex 2 EHV charges'!$A$11:$A$330, MATCH(0, IF(LEN('Annex 2 EHV charges'!$A$11:$A$330)=0,1, COUNTIF(A$4:$A86, 'Annex 2 EHV charges'!$A$11:$A$330)), 0)),"")</f>
        <v>345</v>
      </c>
      <c r="B87" s="80">
        <f>IF($A87="","",VLOOKUP($A87,'Annex 2 EHV charges'!$A:$P,2,0))</f>
        <v>345</v>
      </c>
      <c r="C87" s="81" t="str">
        <f>IF($A87="","",VLOOKUP($A87,'Annex 2 EHV charges'!$A:$P,3,0))</f>
        <v>2200042620162</v>
      </c>
      <c r="D87" s="80" t="str">
        <f>IF($A87="","",VLOOKUP($A87,'Annex 2 EHV charges'!$A:$P,7,0))</f>
        <v>Great Houndbeare 2</v>
      </c>
      <c r="E87" s="84">
        <f>IFERROR(IF(VLOOKUP($A87,'Annex 2 EHV charges'!$A:$O,COLUMN(E87)+4,FALSE)=0,"",VLOOKUP($A87,'Annex 2 EHV charges'!$A:$O,COLUMN(E87)+4,FALSE)),"")</f>
        <v>0.33700000000000002</v>
      </c>
      <c r="F87" s="248">
        <f>IFERROR(IF(VLOOKUP($A87,'Annex 2 EHV charges'!$A:$O,COLUMN(F87)+4,FALSE)=0,"",VLOOKUP($A87,'Annex 2 EHV charges'!$A:$O,COLUMN(F87)+4,FALSE)),"")</f>
        <v>31.01</v>
      </c>
      <c r="G87" s="248">
        <f>IFERROR(IF(VLOOKUP($A87,'Annex 2 EHV charges'!$A:$O,COLUMN(G87)+4,FALSE)=0,"",VLOOKUP($A87,'Annex 2 EHV charges'!$A:$O,COLUMN(G87)+4,FALSE)),"")</f>
        <v>1.59</v>
      </c>
      <c r="H87" s="248">
        <f>IFERROR(IF(VLOOKUP($A87,'Annex 2 EHV charges'!$A:$O,COLUMN(H87)+4,FALSE)=0,"",VLOOKUP($A87,'Annex 2 EHV charges'!$A:$O,COLUMN(H87)+4,FALSE)),"")</f>
        <v>1.59</v>
      </c>
    </row>
    <row r="88" spans="1:8" x14ac:dyDescent="0.2">
      <c r="A88" s="80">
        <f t="array" ref="A88">IFERROR(INDEX('Annex 2 EHV charges'!$A$11:$A$330, MATCH(0, IF(LEN('Annex 2 EHV charges'!$A$11:$A$330)=0,1, COUNTIF(A$4:$A87, 'Annex 2 EHV charges'!$A$11:$A$330)), 0)),"")</f>
        <v>346</v>
      </c>
      <c r="B88" s="80">
        <f>IF($A88="","",VLOOKUP($A88,'Annex 2 EHV charges'!$A:$P,2,0))</f>
        <v>346</v>
      </c>
      <c r="C88" s="81" t="str">
        <f>IF($A88="","",VLOOKUP($A88,'Annex 2 EHV charges'!$A:$P,3,0))</f>
        <v>2200042620205</v>
      </c>
      <c r="D88" s="80" t="str">
        <f>IF($A88="","",VLOOKUP($A88,'Annex 2 EHV charges'!$A:$P,7,0))</f>
        <v>Withy Drove</v>
      </c>
      <c r="E88" s="84">
        <f>IFERROR(IF(VLOOKUP($A88,'Annex 2 EHV charges'!$A:$O,COLUMN(E88)+4,FALSE)=0,"",VLOOKUP($A88,'Annex 2 EHV charges'!$A:$O,COLUMN(E88)+4,FALSE)),"")</f>
        <v>0.66200000000000003</v>
      </c>
      <c r="F88" s="248">
        <f>IFERROR(IF(VLOOKUP($A88,'Annex 2 EHV charges'!$A:$O,COLUMN(F88)+4,FALSE)=0,"",VLOOKUP($A88,'Annex 2 EHV charges'!$A:$O,COLUMN(F88)+4,FALSE)),"")</f>
        <v>43.48</v>
      </c>
      <c r="G88" s="248">
        <f>IFERROR(IF(VLOOKUP($A88,'Annex 2 EHV charges'!$A:$O,COLUMN(G88)+4,FALSE)=0,"",VLOOKUP($A88,'Annex 2 EHV charges'!$A:$O,COLUMN(G88)+4,FALSE)),"")</f>
        <v>1.31</v>
      </c>
      <c r="H88" s="248">
        <f>IFERROR(IF(VLOOKUP($A88,'Annex 2 EHV charges'!$A:$O,COLUMN(H88)+4,FALSE)=0,"",VLOOKUP($A88,'Annex 2 EHV charges'!$A:$O,COLUMN(H88)+4,FALSE)),"")</f>
        <v>1.31</v>
      </c>
    </row>
    <row r="89" spans="1:8" x14ac:dyDescent="0.2">
      <c r="A89" s="80">
        <f t="array" ref="A89">IFERROR(INDEX('Annex 2 EHV charges'!$A$11:$A$330, MATCH(0, IF(LEN('Annex 2 EHV charges'!$A$11:$A$330)=0,1, COUNTIF(A$4:$A88, 'Annex 2 EHV charges'!$A$11:$A$330)), 0)),"")</f>
        <v>348</v>
      </c>
      <c r="B89" s="80">
        <f>IF($A89="","",VLOOKUP($A89,'Annex 2 EHV charges'!$A:$P,2,0))</f>
        <v>348</v>
      </c>
      <c r="C89" s="81" t="str">
        <f>IF($A89="","",VLOOKUP($A89,'Annex 2 EHV charges'!$A:$P,3,0))</f>
        <v>2200042620250</v>
      </c>
      <c r="D89" s="80" t="str">
        <f>IF($A89="","",VLOOKUP($A89,'Annex 2 EHV charges'!$A:$P,7,0))</f>
        <v>Fitzwarren (Montys) Farm</v>
      </c>
      <c r="E89" s="84" t="str">
        <f>IFERROR(IF(VLOOKUP($A89,'Annex 2 EHV charges'!$A:$O,COLUMN(E89)+4,FALSE)=0,"",VLOOKUP($A89,'Annex 2 EHV charges'!$A:$O,COLUMN(E89)+4,FALSE)),"")</f>
        <v/>
      </c>
      <c r="F89" s="248">
        <f>IFERROR(IF(VLOOKUP($A89,'Annex 2 EHV charges'!$A:$O,COLUMN(F89)+4,FALSE)=0,"",VLOOKUP($A89,'Annex 2 EHV charges'!$A:$O,COLUMN(F89)+4,FALSE)),"")</f>
        <v>3.46</v>
      </c>
      <c r="G89" s="248">
        <f>IFERROR(IF(VLOOKUP($A89,'Annex 2 EHV charges'!$A:$O,COLUMN(G89)+4,FALSE)=0,"",VLOOKUP($A89,'Annex 2 EHV charges'!$A:$O,COLUMN(G89)+4,FALSE)),"")</f>
        <v>1.9</v>
      </c>
      <c r="H89" s="248">
        <f>IFERROR(IF(VLOOKUP($A89,'Annex 2 EHV charges'!$A:$O,COLUMN(H89)+4,FALSE)=0,"",VLOOKUP($A89,'Annex 2 EHV charges'!$A:$O,COLUMN(H89)+4,FALSE)),"")</f>
        <v>1.9</v>
      </c>
    </row>
    <row r="90" spans="1:8" x14ac:dyDescent="0.2">
      <c r="A90" s="80">
        <f t="array" ref="A90">IFERROR(INDEX('Annex 2 EHV charges'!$A$11:$A$330, MATCH(0, IF(LEN('Annex 2 EHV charges'!$A$11:$A$330)=0,1, COUNTIF(A$4:$A89, 'Annex 2 EHV charges'!$A$11:$A$330)), 0)),"")</f>
        <v>350</v>
      </c>
      <c r="B90" s="80">
        <f>IF($A90="","",VLOOKUP($A90,'Annex 2 EHV charges'!$A:$P,2,0))</f>
        <v>350</v>
      </c>
      <c r="C90" s="81" t="str">
        <f>IF($A90="","",VLOOKUP($A90,'Annex 2 EHV charges'!$A:$P,3,0))</f>
        <v>2200042622035</v>
      </c>
      <c r="D90" s="80" t="str">
        <f>IF($A90="","",VLOOKUP($A90,'Annex 2 EHV charges'!$A:$P,7,0))</f>
        <v>Dunsland Cross WF</v>
      </c>
      <c r="E90" s="84">
        <f>IFERROR(IF(VLOOKUP($A90,'Annex 2 EHV charges'!$A:$O,COLUMN(E90)+4,FALSE)=0,"",VLOOKUP($A90,'Annex 2 EHV charges'!$A:$O,COLUMN(E90)+4,FALSE)),"")</f>
        <v>0.77900000000000003</v>
      </c>
      <c r="F90" s="248">
        <f>IFERROR(IF(VLOOKUP($A90,'Annex 2 EHV charges'!$A:$O,COLUMN(F90)+4,FALSE)=0,"",VLOOKUP($A90,'Annex 2 EHV charges'!$A:$O,COLUMN(F90)+4,FALSE)),"")</f>
        <v>8.94</v>
      </c>
      <c r="G90" s="248">
        <f>IFERROR(IF(VLOOKUP($A90,'Annex 2 EHV charges'!$A:$O,COLUMN(G90)+4,FALSE)=0,"",VLOOKUP($A90,'Annex 2 EHV charges'!$A:$O,COLUMN(G90)+4,FALSE)),"")</f>
        <v>1.69</v>
      </c>
      <c r="H90" s="248">
        <f>IFERROR(IF(VLOOKUP($A90,'Annex 2 EHV charges'!$A:$O,COLUMN(H90)+4,FALSE)=0,"",VLOOKUP($A90,'Annex 2 EHV charges'!$A:$O,COLUMN(H90)+4,FALSE)),"")</f>
        <v>1.69</v>
      </c>
    </row>
    <row r="91" spans="1:8" x14ac:dyDescent="0.2">
      <c r="A91" s="80">
        <f t="array" ref="A91">IFERROR(INDEX('Annex 2 EHV charges'!$A$11:$A$330, MATCH(0, IF(LEN('Annex 2 EHV charges'!$A$11:$A$330)=0,1, COUNTIF(A$4:$A90, 'Annex 2 EHV charges'!$A$11:$A$330)), 0)),"")</f>
        <v>351</v>
      </c>
      <c r="B91" s="80">
        <f>IF($A91="","",VLOOKUP($A91,'Annex 2 EHV charges'!$A:$P,2,0))</f>
        <v>351</v>
      </c>
      <c r="C91" s="81" t="str">
        <f>IF($A91="","",VLOOKUP($A91,'Annex 2 EHV charges'!$A:$P,3,0))</f>
        <v>2200042626944</v>
      </c>
      <c r="D91" s="80" t="str">
        <f>IF($A91="","",VLOOKUP($A91,'Annex 2 EHV charges'!$A:$P,7,0))</f>
        <v>Trerule Farm</v>
      </c>
      <c r="E91" s="84">
        <f>IFERROR(IF(VLOOKUP($A91,'Annex 2 EHV charges'!$A:$O,COLUMN(E91)+4,FALSE)=0,"",VLOOKUP($A91,'Annex 2 EHV charges'!$A:$O,COLUMN(E91)+4,FALSE)),"")</f>
        <v>1.9810000000000001</v>
      </c>
      <c r="F91" s="248">
        <f>IFERROR(IF(VLOOKUP($A91,'Annex 2 EHV charges'!$A:$O,COLUMN(F91)+4,FALSE)=0,"",VLOOKUP($A91,'Annex 2 EHV charges'!$A:$O,COLUMN(F91)+4,FALSE)),"")</f>
        <v>13.78</v>
      </c>
      <c r="G91" s="248">
        <f>IFERROR(IF(VLOOKUP($A91,'Annex 2 EHV charges'!$A:$O,COLUMN(G91)+4,FALSE)=0,"",VLOOKUP($A91,'Annex 2 EHV charges'!$A:$O,COLUMN(G91)+4,FALSE)),"")</f>
        <v>1.19</v>
      </c>
      <c r="H91" s="248">
        <f>IFERROR(IF(VLOOKUP($A91,'Annex 2 EHV charges'!$A:$O,COLUMN(H91)+4,FALSE)=0,"",VLOOKUP($A91,'Annex 2 EHV charges'!$A:$O,COLUMN(H91)+4,FALSE)),"")</f>
        <v>1.19</v>
      </c>
    </row>
    <row r="92" spans="1:8" x14ac:dyDescent="0.2">
      <c r="A92" s="80">
        <f t="array" ref="A92">IFERROR(INDEX('Annex 2 EHV charges'!$A$11:$A$330, MATCH(0, IF(LEN('Annex 2 EHV charges'!$A$11:$A$330)=0,1, COUNTIF(A$4:$A91, 'Annex 2 EHV charges'!$A$11:$A$330)), 0)),"")</f>
        <v>352</v>
      </c>
      <c r="B92" s="80">
        <f>IF($A92="","",VLOOKUP($A92,'Annex 2 EHV charges'!$A:$P,2,0))</f>
        <v>352</v>
      </c>
      <c r="C92" s="81" t="str">
        <f>IF($A92="","",VLOOKUP($A92,'Annex 2 EHV charges'!$A:$P,3,0))</f>
        <v>2200042627140</v>
      </c>
      <c r="D92" s="80" t="str">
        <f>IF($A92="","",VLOOKUP($A92,'Annex 2 EHV charges'!$A:$P,7,0))</f>
        <v>Nancrossa</v>
      </c>
      <c r="E92" s="84">
        <f>IFERROR(IF(VLOOKUP($A92,'Annex 2 EHV charges'!$A:$O,COLUMN(E92)+4,FALSE)=0,"",VLOOKUP($A92,'Annex 2 EHV charges'!$A:$O,COLUMN(E92)+4,FALSE)),"")</f>
        <v>3.8639999999999999</v>
      </c>
      <c r="F92" s="248">
        <f>IFERROR(IF(VLOOKUP($A92,'Annex 2 EHV charges'!$A:$O,COLUMN(F92)+4,FALSE)=0,"",VLOOKUP($A92,'Annex 2 EHV charges'!$A:$O,COLUMN(F92)+4,FALSE)),"")</f>
        <v>2.08</v>
      </c>
      <c r="G92" s="248">
        <f>IFERROR(IF(VLOOKUP($A92,'Annex 2 EHV charges'!$A:$O,COLUMN(G92)+4,FALSE)=0,"",VLOOKUP($A92,'Annex 2 EHV charges'!$A:$O,COLUMN(G92)+4,FALSE)),"")</f>
        <v>1.5</v>
      </c>
      <c r="H92" s="248">
        <f>IFERROR(IF(VLOOKUP($A92,'Annex 2 EHV charges'!$A:$O,COLUMN(H92)+4,FALSE)=0,"",VLOOKUP($A92,'Annex 2 EHV charges'!$A:$O,COLUMN(H92)+4,FALSE)),"")</f>
        <v>1.5</v>
      </c>
    </row>
    <row r="93" spans="1:8" x14ac:dyDescent="0.2">
      <c r="A93" s="80">
        <f t="array" ref="A93">IFERROR(INDEX('Annex 2 EHV charges'!$A$11:$A$330, MATCH(0, IF(LEN('Annex 2 EHV charges'!$A$11:$A$330)=0,1, COUNTIF(A$4:$A92, 'Annex 2 EHV charges'!$A$11:$A$330)), 0)),"")</f>
        <v>353</v>
      </c>
      <c r="B93" s="80">
        <f>IF($A93="","",VLOOKUP($A93,'Annex 2 EHV charges'!$A:$P,2,0))</f>
        <v>353</v>
      </c>
      <c r="C93" s="81" t="str">
        <f>IF($A93="","",VLOOKUP($A93,'Annex 2 EHV charges'!$A:$P,3,0))</f>
        <v>2200042637885</v>
      </c>
      <c r="D93" s="80" t="str">
        <f>IF($A93="","",VLOOKUP($A93,'Annex 2 EHV charges'!$A:$P,7,0))</f>
        <v>Wick Farm West</v>
      </c>
      <c r="E93" s="84">
        <f>IFERROR(IF(VLOOKUP($A93,'Annex 2 EHV charges'!$A:$O,COLUMN(E93)+4,FALSE)=0,"",VLOOKUP($A93,'Annex 2 EHV charges'!$A:$O,COLUMN(E93)+4,FALSE)),"")</f>
        <v>8.3000000000000004E-2</v>
      </c>
      <c r="F93" s="248">
        <f>IFERROR(IF(VLOOKUP($A93,'Annex 2 EHV charges'!$A:$O,COLUMN(F93)+4,FALSE)=0,"",VLOOKUP($A93,'Annex 2 EHV charges'!$A:$O,COLUMN(F93)+4,FALSE)),"")</f>
        <v>7.02</v>
      </c>
      <c r="G93" s="248">
        <f>IFERROR(IF(VLOOKUP($A93,'Annex 2 EHV charges'!$A:$O,COLUMN(G93)+4,FALSE)=0,"",VLOOKUP($A93,'Annex 2 EHV charges'!$A:$O,COLUMN(G93)+4,FALSE)),"")</f>
        <v>1.07</v>
      </c>
      <c r="H93" s="248">
        <f>IFERROR(IF(VLOOKUP($A93,'Annex 2 EHV charges'!$A:$O,COLUMN(H93)+4,FALSE)=0,"",VLOOKUP($A93,'Annex 2 EHV charges'!$A:$O,COLUMN(H93)+4,FALSE)),"")</f>
        <v>1.07</v>
      </c>
    </row>
    <row r="94" spans="1:8" x14ac:dyDescent="0.2">
      <c r="A94" s="80">
        <f t="array" ref="A94">IFERROR(INDEX('Annex 2 EHV charges'!$A$11:$A$330, MATCH(0, IF(LEN('Annex 2 EHV charges'!$A$11:$A$330)=0,1, COUNTIF(A$4:$A93, 'Annex 2 EHV charges'!$A$11:$A$330)), 0)),"")</f>
        <v>354</v>
      </c>
      <c r="B94" s="80">
        <f>IF($A94="","",VLOOKUP($A94,'Annex 2 EHV charges'!$A:$P,2,0))</f>
        <v>354</v>
      </c>
      <c r="C94" s="81" t="str">
        <f>IF($A94="","",VLOOKUP($A94,'Annex 2 EHV charges'!$A:$P,3,0))</f>
        <v>2200042655528</v>
      </c>
      <c r="D94" s="80" t="str">
        <f>IF($A94="","",VLOOKUP($A94,'Annex 2 EHV charges'!$A:$P,7,0))</f>
        <v>(LWeston ntw) Severn Community</v>
      </c>
      <c r="E94" s="84">
        <f>IFERROR(IF(VLOOKUP($A94,'Annex 2 EHV charges'!$A:$O,COLUMN(E94)+4,FALSE)=0,"",VLOOKUP($A94,'Annex 2 EHV charges'!$A:$O,COLUMN(E94)+4,FALSE)),"")</f>
        <v>0.08</v>
      </c>
      <c r="F94" s="248">
        <f>IFERROR(IF(VLOOKUP($A94,'Annex 2 EHV charges'!$A:$O,COLUMN(F94)+4,FALSE)=0,"",VLOOKUP($A94,'Annex 2 EHV charges'!$A:$O,COLUMN(F94)+4,FALSE)),"")</f>
        <v>100.14</v>
      </c>
      <c r="G94" s="248">
        <f>IFERROR(IF(VLOOKUP($A94,'Annex 2 EHV charges'!$A:$O,COLUMN(G94)+4,FALSE)=0,"",VLOOKUP($A94,'Annex 2 EHV charges'!$A:$O,COLUMN(G94)+4,FALSE)),"")</f>
        <v>0.61</v>
      </c>
      <c r="H94" s="248">
        <f>IFERROR(IF(VLOOKUP($A94,'Annex 2 EHV charges'!$A:$O,COLUMN(H94)+4,FALSE)=0,"",VLOOKUP($A94,'Annex 2 EHV charges'!$A:$O,COLUMN(H94)+4,FALSE)),"")</f>
        <v>0.61</v>
      </c>
    </row>
    <row r="95" spans="1:8" x14ac:dyDescent="0.2">
      <c r="A95" s="80">
        <f t="array" ref="A95">IFERROR(INDEX('Annex 2 EHV charges'!$A$11:$A$330, MATCH(0, IF(LEN('Annex 2 EHV charges'!$A$11:$A$330)=0,1, COUNTIF(A$4:$A94, 'Annex 2 EHV charges'!$A$11:$A$330)), 0)),"")</f>
        <v>356</v>
      </c>
      <c r="B95" s="80">
        <f>IF($A95="","",VLOOKUP($A95,'Annex 2 EHV charges'!$A:$P,2,0))</f>
        <v>356</v>
      </c>
      <c r="C95" s="81" t="str">
        <f>IF($A95="","",VLOOKUP($A95,'Annex 2 EHV charges'!$A:$P,3,0))</f>
        <v>2200042679592</v>
      </c>
      <c r="D95" s="80" t="str">
        <f>IF($A95="","",VLOOKUP($A95,'Annex 2 EHV charges'!$A:$P,7,0))</f>
        <v>Tamerton Bridge STOR</v>
      </c>
      <c r="E95" s="84">
        <f>IFERROR(IF(VLOOKUP($A95,'Annex 2 EHV charges'!$A:$O,COLUMN(E95)+4,FALSE)=0,"",VLOOKUP($A95,'Annex 2 EHV charges'!$A:$O,COLUMN(E95)+4,FALSE)),"")</f>
        <v>0.52900000000000003</v>
      </c>
      <c r="F95" s="248">
        <f>IFERROR(IF(VLOOKUP($A95,'Annex 2 EHV charges'!$A:$O,COLUMN(F95)+4,FALSE)=0,"",VLOOKUP($A95,'Annex 2 EHV charges'!$A:$O,COLUMN(F95)+4,FALSE)),"")</f>
        <v>8.07</v>
      </c>
      <c r="G95" s="248">
        <f>IFERROR(IF(VLOOKUP($A95,'Annex 2 EHV charges'!$A:$O,COLUMN(G95)+4,FALSE)=0,"",VLOOKUP($A95,'Annex 2 EHV charges'!$A:$O,COLUMN(G95)+4,FALSE)),"")</f>
        <v>0.8</v>
      </c>
      <c r="H95" s="248">
        <f>IFERROR(IF(VLOOKUP($A95,'Annex 2 EHV charges'!$A:$O,COLUMN(H95)+4,FALSE)=0,"",VLOOKUP($A95,'Annex 2 EHV charges'!$A:$O,COLUMN(H95)+4,FALSE)),"")</f>
        <v>0.8</v>
      </c>
    </row>
    <row r="96" spans="1:8" x14ac:dyDescent="0.2">
      <c r="A96" s="80">
        <f t="array" ref="A96">IFERROR(INDEX('Annex 2 EHV charges'!$A$11:$A$330, MATCH(0, IF(LEN('Annex 2 EHV charges'!$A$11:$A$330)=0,1, COUNTIF(A$4:$A95, 'Annex 2 EHV charges'!$A$11:$A$330)), 0)),"")</f>
        <v>357</v>
      </c>
      <c r="B96" s="80">
        <f>IF($A96="","",VLOOKUP($A96,'Annex 2 EHV charges'!$A:$P,2,0))</f>
        <v>357</v>
      </c>
      <c r="C96" s="81" t="str">
        <f>IF($A96="","",VLOOKUP($A96,'Annex 2 EHV charges'!$A:$P,3,0))</f>
        <v>2200042689270</v>
      </c>
      <c r="D96" s="80" t="str">
        <f>IF($A96="","",VLOOKUP($A96,'Annex 2 EHV charges'!$A:$P,7,0))</f>
        <v>Ashwater PV Site 2</v>
      </c>
      <c r="E96" s="84">
        <f>IFERROR(IF(VLOOKUP($A96,'Annex 2 EHV charges'!$A:$O,COLUMN(E96)+4,FALSE)=0,"",VLOOKUP($A96,'Annex 2 EHV charges'!$A:$O,COLUMN(E96)+4,FALSE)),"")</f>
        <v>0.77900000000000003</v>
      </c>
      <c r="F96" s="248">
        <f>IFERROR(IF(VLOOKUP($A96,'Annex 2 EHV charges'!$A:$O,COLUMN(F96)+4,FALSE)=0,"",VLOOKUP($A96,'Annex 2 EHV charges'!$A:$O,COLUMN(F96)+4,FALSE)),"")</f>
        <v>9.4700000000000006</v>
      </c>
      <c r="G96" s="248">
        <f>IFERROR(IF(VLOOKUP($A96,'Annex 2 EHV charges'!$A:$O,COLUMN(G96)+4,FALSE)=0,"",VLOOKUP($A96,'Annex 2 EHV charges'!$A:$O,COLUMN(G96)+4,FALSE)),"")</f>
        <v>1.95</v>
      </c>
      <c r="H96" s="248">
        <f>IFERROR(IF(VLOOKUP($A96,'Annex 2 EHV charges'!$A:$O,COLUMN(H96)+4,FALSE)=0,"",VLOOKUP($A96,'Annex 2 EHV charges'!$A:$O,COLUMN(H96)+4,FALSE)),"")</f>
        <v>1.95</v>
      </c>
    </row>
    <row r="97" spans="1:8" x14ac:dyDescent="0.2">
      <c r="A97" s="80">
        <f t="array" ref="A97">IFERROR(INDEX('Annex 2 EHV charges'!$A$11:$A$330, MATCH(0, IF(LEN('Annex 2 EHV charges'!$A$11:$A$330)=0,1, COUNTIF(A$4:$A96, 'Annex 2 EHV charges'!$A$11:$A$330)), 0)),"")</f>
        <v>358</v>
      </c>
      <c r="B97" s="80">
        <f>IF($A97="","",VLOOKUP($A97,'Annex 2 EHV charges'!$A:$P,2,0))</f>
        <v>358</v>
      </c>
      <c r="C97" s="81" t="str">
        <f>IF($A97="","",VLOOKUP($A97,'Annex 2 EHV charges'!$A:$P,3,0))</f>
        <v>2200042722608</v>
      </c>
      <c r="D97" s="80" t="str">
        <f>IF($A97="","",VLOOKUP($A97,'Annex 2 EHV charges'!$A:$P,7,0))</f>
        <v>Bodwen</v>
      </c>
      <c r="E97" s="84">
        <f>IFERROR(IF(VLOOKUP($A97,'Annex 2 EHV charges'!$A:$O,COLUMN(E97)+4,FALSE)=0,"",VLOOKUP($A97,'Annex 2 EHV charges'!$A:$O,COLUMN(E97)+4,FALSE)),"")</f>
        <v>2.7349999999999999</v>
      </c>
      <c r="F97" s="248">
        <f>IFERROR(IF(VLOOKUP($A97,'Annex 2 EHV charges'!$A:$O,COLUMN(F97)+4,FALSE)=0,"",VLOOKUP($A97,'Annex 2 EHV charges'!$A:$O,COLUMN(F97)+4,FALSE)),"")</f>
        <v>11.01</v>
      </c>
      <c r="G97" s="248">
        <f>IFERROR(IF(VLOOKUP($A97,'Annex 2 EHV charges'!$A:$O,COLUMN(G97)+4,FALSE)=0,"",VLOOKUP($A97,'Annex 2 EHV charges'!$A:$O,COLUMN(G97)+4,FALSE)),"")</f>
        <v>1.61</v>
      </c>
      <c r="H97" s="248">
        <f>IFERROR(IF(VLOOKUP($A97,'Annex 2 EHV charges'!$A:$O,COLUMN(H97)+4,FALSE)=0,"",VLOOKUP($A97,'Annex 2 EHV charges'!$A:$O,COLUMN(H97)+4,FALSE)),"")</f>
        <v>1.61</v>
      </c>
    </row>
    <row r="98" spans="1:8" x14ac:dyDescent="0.2">
      <c r="A98" s="80">
        <f t="array" ref="A98">IFERROR(INDEX('Annex 2 EHV charges'!$A$11:$A$330, MATCH(0, IF(LEN('Annex 2 EHV charges'!$A$11:$A$330)=0,1, COUNTIF(A$4:$A97, 'Annex 2 EHV charges'!$A$11:$A$330)), 0)),"")</f>
        <v>359</v>
      </c>
      <c r="B98" s="80">
        <f>IF($A98="","",VLOOKUP($A98,'Annex 2 EHV charges'!$A:$P,2,0))</f>
        <v>359</v>
      </c>
      <c r="C98" s="81" t="str">
        <f>IF($A98="","",VLOOKUP($A98,'Annex 2 EHV charges'!$A:$P,3,0))</f>
        <v>2200042729774</v>
      </c>
      <c r="D98" s="80" t="str">
        <f>IF($A98="","",VLOOKUP($A98,'Annex 2 EHV charges'!$A:$P,7,0))</f>
        <v>Sharland Farm PV</v>
      </c>
      <c r="E98" s="84">
        <f>IFERROR(IF(VLOOKUP($A98,'Annex 2 EHV charges'!$A:$O,COLUMN(E98)+4,FALSE)=0,"",VLOOKUP($A98,'Annex 2 EHV charges'!$A:$O,COLUMN(E98)+4,FALSE)),"")</f>
        <v>2.9569999999999999</v>
      </c>
      <c r="F98" s="248">
        <f>IFERROR(IF(VLOOKUP($A98,'Annex 2 EHV charges'!$A:$O,COLUMN(F98)+4,FALSE)=0,"",VLOOKUP($A98,'Annex 2 EHV charges'!$A:$O,COLUMN(F98)+4,FALSE)),"")</f>
        <v>24.91</v>
      </c>
      <c r="G98" s="248">
        <f>IFERROR(IF(VLOOKUP($A98,'Annex 2 EHV charges'!$A:$O,COLUMN(G98)+4,FALSE)=0,"",VLOOKUP($A98,'Annex 2 EHV charges'!$A:$O,COLUMN(G98)+4,FALSE)),"")</f>
        <v>3.52</v>
      </c>
      <c r="H98" s="248">
        <f>IFERROR(IF(VLOOKUP($A98,'Annex 2 EHV charges'!$A:$O,COLUMN(H98)+4,FALSE)=0,"",VLOOKUP($A98,'Annex 2 EHV charges'!$A:$O,COLUMN(H98)+4,FALSE)),"")</f>
        <v>3.52</v>
      </c>
    </row>
    <row r="99" spans="1:8" x14ac:dyDescent="0.2">
      <c r="A99" s="80">
        <f t="array" ref="A99">IFERROR(INDEX('Annex 2 EHV charges'!$A$11:$A$330, MATCH(0, IF(LEN('Annex 2 EHV charges'!$A$11:$A$330)=0,1, COUNTIF(A$4:$A98, 'Annex 2 EHV charges'!$A$11:$A$330)), 0)),"")</f>
        <v>360</v>
      </c>
      <c r="B99" s="80">
        <f>IF($A99="","",VLOOKUP($A99,'Annex 2 EHV charges'!$A:$P,2,0))</f>
        <v>360</v>
      </c>
      <c r="C99" s="81" t="str">
        <f>IF($A99="","",VLOOKUP($A99,'Annex 2 EHV charges'!$A:$P,3,0))</f>
        <v>2200042733460</v>
      </c>
      <c r="D99" s="80" t="str">
        <f>IF($A99="","",VLOOKUP($A99,'Annex 2 EHV charges'!$A:$P,7,0))</f>
        <v xml:space="preserve">Stoneshill Farm </v>
      </c>
      <c r="E99" s="84">
        <f>IFERROR(IF(VLOOKUP($A99,'Annex 2 EHV charges'!$A:$O,COLUMN(E99)+4,FALSE)=0,"",VLOOKUP($A99,'Annex 2 EHV charges'!$A:$O,COLUMN(E99)+4,FALSE)),"")</f>
        <v>3.573</v>
      </c>
      <c r="F99" s="248">
        <f>IFERROR(IF(VLOOKUP($A99,'Annex 2 EHV charges'!$A:$O,COLUMN(F99)+4,FALSE)=0,"",VLOOKUP($A99,'Annex 2 EHV charges'!$A:$O,COLUMN(F99)+4,FALSE)),"")</f>
        <v>1149.8499999999999</v>
      </c>
      <c r="G99" s="248">
        <f>IFERROR(IF(VLOOKUP($A99,'Annex 2 EHV charges'!$A:$O,COLUMN(G99)+4,FALSE)=0,"",VLOOKUP($A99,'Annex 2 EHV charges'!$A:$O,COLUMN(G99)+4,FALSE)),"")</f>
        <v>1.61</v>
      </c>
      <c r="H99" s="248">
        <f>IFERROR(IF(VLOOKUP($A99,'Annex 2 EHV charges'!$A:$O,COLUMN(H99)+4,FALSE)=0,"",VLOOKUP($A99,'Annex 2 EHV charges'!$A:$O,COLUMN(H99)+4,FALSE)),"")</f>
        <v>1.61</v>
      </c>
    </row>
    <row r="100" spans="1:8" x14ac:dyDescent="0.2">
      <c r="A100" s="80">
        <f t="array" ref="A100">IFERROR(INDEX('Annex 2 EHV charges'!$A$11:$A$330, MATCH(0, IF(LEN('Annex 2 EHV charges'!$A$11:$A$330)=0,1, COUNTIF(A$4:$A99, 'Annex 2 EHV charges'!$A$11:$A$330)), 0)),"")</f>
        <v>361</v>
      </c>
      <c r="B100" s="80">
        <f>IF($A100="","",VLOOKUP($A100,'Annex 2 EHV charges'!$A:$P,2,0))</f>
        <v>361</v>
      </c>
      <c r="C100" s="81" t="str">
        <f>IF($A100="","",VLOOKUP($A100,'Annex 2 EHV charges'!$A:$P,3,0))</f>
        <v>2200042733850</v>
      </c>
      <c r="D100" s="80" t="str">
        <f>IF($A100="","",VLOOKUP($A100,'Annex 2 EHV charges'!$A:$P,7,0))</f>
        <v>Nmoor Parsonage Wood PV</v>
      </c>
      <c r="E100" s="84" t="str">
        <f>IFERROR(IF(VLOOKUP($A100,'Annex 2 EHV charges'!$A:$O,COLUMN(E100)+4,FALSE)=0,"",VLOOKUP($A100,'Annex 2 EHV charges'!$A:$O,COLUMN(E100)+4,FALSE)),"")</f>
        <v/>
      </c>
      <c r="F100" s="248">
        <f>IFERROR(IF(VLOOKUP($A100,'Annex 2 EHV charges'!$A:$O,COLUMN(F100)+4,FALSE)=0,"",VLOOKUP($A100,'Annex 2 EHV charges'!$A:$O,COLUMN(F100)+4,FALSE)),"")</f>
        <v>3.5</v>
      </c>
      <c r="G100" s="248">
        <f>IFERROR(IF(VLOOKUP($A100,'Annex 2 EHV charges'!$A:$O,COLUMN(G100)+4,FALSE)=0,"",VLOOKUP($A100,'Annex 2 EHV charges'!$A:$O,COLUMN(G100)+4,FALSE)),"")</f>
        <v>1.8</v>
      </c>
      <c r="H100" s="248">
        <f>IFERROR(IF(VLOOKUP($A100,'Annex 2 EHV charges'!$A:$O,COLUMN(H100)+4,FALSE)=0,"",VLOOKUP($A100,'Annex 2 EHV charges'!$A:$O,COLUMN(H100)+4,FALSE)),"")</f>
        <v>1.8</v>
      </c>
    </row>
    <row r="101" spans="1:8" x14ac:dyDescent="0.2">
      <c r="A101" s="80">
        <f t="array" ref="A101">IFERROR(INDEX('Annex 2 EHV charges'!$A$11:$A$330, MATCH(0, IF(LEN('Annex 2 EHV charges'!$A$11:$A$330)=0,1, COUNTIF(A$4:$A100, 'Annex 2 EHV charges'!$A$11:$A$330)), 0)),"")</f>
        <v>362</v>
      </c>
      <c r="B101" s="80">
        <f>IF($A101="","",VLOOKUP($A101,'Annex 2 EHV charges'!$A:$P,2,0))</f>
        <v>362</v>
      </c>
      <c r="C101" s="81" t="str">
        <f>IF($A101="","",VLOOKUP($A101,'Annex 2 EHV charges'!$A:$P,3,0))</f>
        <v>2200042738705</v>
      </c>
      <c r="D101" s="80" t="str">
        <f>IF($A101="","",VLOOKUP($A101,'Annex 2 EHV charges'!$A:$P,7,0))</f>
        <v>Axe View Way PV</v>
      </c>
      <c r="E101" s="84">
        <f>IFERROR(IF(VLOOKUP($A101,'Annex 2 EHV charges'!$A:$O,COLUMN(E101)+4,FALSE)=0,"",VLOOKUP($A101,'Annex 2 EHV charges'!$A:$O,COLUMN(E101)+4,FALSE)),"")</f>
        <v>0.48099999999999998</v>
      </c>
      <c r="F101" s="248">
        <f>IFERROR(IF(VLOOKUP($A101,'Annex 2 EHV charges'!$A:$O,COLUMN(F101)+4,FALSE)=0,"",VLOOKUP($A101,'Annex 2 EHV charges'!$A:$O,COLUMN(F101)+4,FALSE)),"")</f>
        <v>1140.57</v>
      </c>
      <c r="G101" s="248">
        <f>IFERROR(IF(VLOOKUP($A101,'Annex 2 EHV charges'!$A:$O,COLUMN(G101)+4,FALSE)=0,"",VLOOKUP($A101,'Annex 2 EHV charges'!$A:$O,COLUMN(G101)+4,FALSE)),"")</f>
        <v>1.37</v>
      </c>
      <c r="H101" s="248">
        <f>IFERROR(IF(VLOOKUP($A101,'Annex 2 EHV charges'!$A:$O,COLUMN(H101)+4,FALSE)=0,"",VLOOKUP($A101,'Annex 2 EHV charges'!$A:$O,COLUMN(H101)+4,FALSE)),"")</f>
        <v>1.37</v>
      </c>
    </row>
    <row r="102" spans="1:8" x14ac:dyDescent="0.2">
      <c r="A102" s="80">
        <f t="array" ref="A102">IFERROR(INDEX('Annex 2 EHV charges'!$A$11:$A$330, MATCH(0, IF(LEN('Annex 2 EHV charges'!$A$11:$A$330)=0,1, COUNTIF(A$4:$A101, 'Annex 2 EHV charges'!$A$11:$A$330)), 0)),"")</f>
        <v>363</v>
      </c>
      <c r="B102" s="80">
        <f>IF($A102="","",VLOOKUP($A102,'Annex 2 EHV charges'!$A:$P,2,0))</f>
        <v>363</v>
      </c>
      <c r="C102" s="81" t="str">
        <f>IF($A102="","",VLOOKUP($A102,'Annex 2 EHV charges'!$A:$P,3,0))</f>
        <v>2200042742491</v>
      </c>
      <c r="D102" s="80" t="str">
        <f>IF($A102="","",VLOOKUP($A102,'Annex 2 EHV charges'!$A:$P,7,0))</f>
        <v>Place Barton Farm</v>
      </c>
      <c r="E102" s="84">
        <f>IFERROR(IF(VLOOKUP($A102,'Annex 2 EHV charges'!$A:$O,COLUMN(E102)+4,FALSE)=0,"",VLOOKUP($A102,'Annex 2 EHV charges'!$A:$O,COLUMN(E102)+4,FALSE)),"")</f>
        <v>1.075</v>
      </c>
      <c r="F102" s="248">
        <f>IFERROR(IF(VLOOKUP($A102,'Annex 2 EHV charges'!$A:$O,COLUMN(F102)+4,FALSE)=0,"",VLOOKUP($A102,'Annex 2 EHV charges'!$A:$O,COLUMN(F102)+4,FALSE)),"")</f>
        <v>11.86</v>
      </c>
      <c r="G102" s="248">
        <f>IFERROR(IF(VLOOKUP($A102,'Annex 2 EHV charges'!$A:$O,COLUMN(G102)+4,FALSE)=0,"",VLOOKUP($A102,'Annex 2 EHV charges'!$A:$O,COLUMN(G102)+4,FALSE)),"")</f>
        <v>1.58</v>
      </c>
      <c r="H102" s="248">
        <f>IFERROR(IF(VLOOKUP($A102,'Annex 2 EHV charges'!$A:$O,COLUMN(H102)+4,FALSE)=0,"",VLOOKUP($A102,'Annex 2 EHV charges'!$A:$O,COLUMN(H102)+4,FALSE)),"")</f>
        <v>1.58</v>
      </c>
    </row>
    <row r="103" spans="1:8" x14ac:dyDescent="0.2">
      <c r="A103" s="80">
        <f t="array" ref="A103">IFERROR(INDEX('Annex 2 EHV charges'!$A$11:$A$330, MATCH(0, IF(LEN('Annex 2 EHV charges'!$A$11:$A$330)=0,1, COUNTIF(A$4:$A102, 'Annex 2 EHV charges'!$A$11:$A$330)), 0)),"")</f>
        <v>364</v>
      </c>
      <c r="B103" s="80">
        <f>IF($A103="","",VLOOKUP($A103,'Annex 2 EHV charges'!$A:$P,2,0))</f>
        <v>364</v>
      </c>
      <c r="C103" s="81" t="str">
        <f>IF($A103="","",VLOOKUP($A103,'Annex 2 EHV charges'!$A:$P,3,0))</f>
        <v>2200042742516</v>
      </c>
      <c r="D103" s="80" t="str">
        <f>IF($A103="","",VLOOKUP($A103,'Annex 2 EHV charges'!$A:$P,7,0))</f>
        <v>Old Stone Farm</v>
      </c>
      <c r="E103" s="84">
        <f>IFERROR(IF(VLOOKUP($A103,'Annex 2 EHV charges'!$A:$O,COLUMN(E103)+4,FALSE)=0,"",VLOOKUP($A103,'Annex 2 EHV charges'!$A:$O,COLUMN(E103)+4,FALSE)),"")</f>
        <v>2.0790000000000002</v>
      </c>
      <c r="F103" s="248">
        <f>IFERROR(IF(VLOOKUP($A103,'Annex 2 EHV charges'!$A:$O,COLUMN(F103)+4,FALSE)=0,"",VLOOKUP($A103,'Annex 2 EHV charges'!$A:$O,COLUMN(F103)+4,FALSE)),"")</f>
        <v>8.7799999999999994</v>
      </c>
      <c r="G103" s="248">
        <f>IFERROR(IF(VLOOKUP($A103,'Annex 2 EHV charges'!$A:$O,COLUMN(G103)+4,FALSE)=0,"",VLOOKUP($A103,'Annex 2 EHV charges'!$A:$O,COLUMN(G103)+4,FALSE)),"")</f>
        <v>4.2</v>
      </c>
      <c r="H103" s="248">
        <f>IFERROR(IF(VLOOKUP($A103,'Annex 2 EHV charges'!$A:$O,COLUMN(H103)+4,FALSE)=0,"",VLOOKUP($A103,'Annex 2 EHV charges'!$A:$O,COLUMN(H103)+4,FALSE)),"")</f>
        <v>4.2</v>
      </c>
    </row>
    <row r="104" spans="1:8" x14ac:dyDescent="0.2">
      <c r="A104" s="80">
        <f t="array" ref="A104">IFERROR(INDEX('Annex 2 EHV charges'!$A$11:$A$330, MATCH(0, IF(LEN('Annex 2 EHV charges'!$A$11:$A$330)=0,1, COUNTIF(A$4:$A103, 'Annex 2 EHV charges'!$A$11:$A$330)), 0)),"")</f>
        <v>367</v>
      </c>
      <c r="B104" s="80">
        <f>IF($A104="","",VLOOKUP($A104,'Annex 2 EHV charges'!$A:$P,2,0))</f>
        <v>367</v>
      </c>
      <c r="C104" s="81" t="str">
        <f>IF($A104="","",VLOOKUP($A104,'Annex 2 EHV charges'!$A:$P,3,0))</f>
        <v>2200042784482</v>
      </c>
      <c r="D104" s="80" t="str">
        <f>IF($A104="","",VLOOKUP($A104,'Annex 2 EHV charges'!$A:$P,7,0))</f>
        <v>Lockleaze Battery Storage</v>
      </c>
      <c r="E104" s="84">
        <f>IFERROR(IF(VLOOKUP($A104,'Annex 2 EHV charges'!$A:$O,COLUMN(E104)+4,FALSE)=0,"",VLOOKUP($A104,'Annex 2 EHV charges'!$A:$O,COLUMN(E104)+4,FALSE)),"")</f>
        <v>0.29899999999999999</v>
      </c>
      <c r="F104" s="248">
        <f>IFERROR(IF(VLOOKUP($A104,'Annex 2 EHV charges'!$A:$O,COLUMN(F104)+4,FALSE)=0,"",VLOOKUP($A104,'Annex 2 EHV charges'!$A:$O,COLUMN(F104)+4,FALSE)),"")</f>
        <v>430.3</v>
      </c>
      <c r="G104" s="248">
        <f>IFERROR(IF(VLOOKUP($A104,'Annex 2 EHV charges'!$A:$O,COLUMN(G104)+4,FALSE)=0,"",VLOOKUP($A104,'Annex 2 EHV charges'!$A:$O,COLUMN(G104)+4,FALSE)),"")</f>
        <v>0.63</v>
      </c>
      <c r="H104" s="248">
        <f>IFERROR(IF(VLOOKUP($A104,'Annex 2 EHV charges'!$A:$O,COLUMN(H104)+4,FALSE)=0,"",VLOOKUP($A104,'Annex 2 EHV charges'!$A:$O,COLUMN(H104)+4,FALSE)),"")</f>
        <v>0.63</v>
      </c>
    </row>
    <row r="105" spans="1:8" x14ac:dyDescent="0.2">
      <c r="A105" s="80">
        <f t="array" ref="A105">IFERROR(INDEX('Annex 2 EHV charges'!$A$11:$A$330, MATCH(0, IF(LEN('Annex 2 EHV charges'!$A$11:$A$330)=0,1, COUNTIF(A$4:$A104, 'Annex 2 EHV charges'!$A$11:$A$330)), 0)),"")</f>
        <v>368</v>
      </c>
      <c r="B105" s="80">
        <f>IF($A105="","",VLOOKUP($A105,'Annex 2 EHV charges'!$A:$P,2,0))</f>
        <v>368</v>
      </c>
      <c r="C105" s="81">
        <f>IF($A105="","",VLOOKUP($A105,'Annex 2 EHV charges'!$A:$P,3,0))</f>
        <v>2200043210930</v>
      </c>
      <c r="D105" s="80" t="str">
        <f>IF($A105="","",VLOOKUP($A105,'Annex 2 EHV charges'!$A:$P,7,0))</f>
        <v>West Holcombe PV</v>
      </c>
      <c r="E105" s="84">
        <f>IFERROR(IF(VLOOKUP($A105,'Annex 2 EHV charges'!$A:$O,COLUMN(E105)+4,FALSE)=0,"",VLOOKUP($A105,'Annex 2 EHV charges'!$A:$O,COLUMN(E105)+4,FALSE)),"")</f>
        <v>3.665</v>
      </c>
      <c r="F105" s="248">
        <f>IFERROR(IF(VLOOKUP($A105,'Annex 2 EHV charges'!$A:$O,COLUMN(F105)+4,FALSE)=0,"",VLOOKUP($A105,'Annex 2 EHV charges'!$A:$O,COLUMN(F105)+4,FALSE)),"")</f>
        <v>1160.75</v>
      </c>
      <c r="G105" s="248">
        <f>IFERROR(IF(VLOOKUP($A105,'Annex 2 EHV charges'!$A:$O,COLUMN(G105)+4,FALSE)=0,"",VLOOKUP($A105,'Annex 2 EHV charges'!$A:$O,COLUMN(G105)+4,FALSE)),"")</f>
        <v>2.2000000000000002</v>
      </c>
      <c r="H105" s="248">
        <f>IFERROR(IF(VLOOKUP($A105,'Annex 2 EHV charges'!$A:$O,COLUMN(H105)+4,FALSE)=0,"",VLOOKUP($A105,'Annex 2 EHV charges'!$A:$O,COLUMN(H105)+4,FALSE)),"")</f>
        <v>2.2000000000000002</v>
      </c>
    </row>
    <row r="106" spans="1:8" x14ac:dyDescent="0.2">
      <c r="A106" s="80">
        <f t="array" ref="A106">IFERROR(INDEX('Annex 2 EHV charges'!$A$11:$A$330, MATCH(0, IF(LEN('Annex 2 EHV charges'!$A$11:$A$330)=0,1, COUNTIF(A$4:$A105, 'Annex 2 EHV charges'!$A$11:$A$330)), 0)),"")</f>
        <v>369</v>
      </c>
      <c r="B106" s="80">
        <f>IF($A106="","",VLOOKUP($A106,'Annex 2 EHV charges'!$A:$P,2,0))</f>
        <v>369</v>
      </c>
      <c r="C106" s="81">
        <f>IF($A106="","",VLOOKUP($A106,'Annex 2 EHV charges'!$A:$P,3,0))</f>
        <v>2200043245180</v>
      </c>
      <c r="D106" s="80" t="str">
        <f>IF($A106="","",VLOOKUP($A106,'Annex 2 EHV charges'!$A:$P,7,0))</f>
        <v>Hallen 33kV Battery</v>
      </c>
      <c r="E106" s="84" t="str">
        <f>IFERROR(IF(VLOOKUP($A106,'Annex 2 EHV charges'!$A:$O,COLUMN(E106)+4,FALSE)=0,"",VLOOKUP($A106,'Annex 2 EHV charges'!$A:$O,COLUMN(E106)+4,FALSE)),"")</f>
        <v/>
      </c>
      <c r="F106" s="248">
        <f>IFERROR(IF(VLOOKUP($A106,'Annex 2 EHV charges'!$A:$O,COLUMN(F106)+4,FALSE)=0,"",VLOOKUP($A106,'Annex 2 EHV charges'!$A:$O,COLUMN(F106)+4,FALSE)),"")</f>
        <v>763.68</v>
      </c>
      <c r="G106" s="248">
        <f>IFERROR(IF(VLOOKUP($A106,'Annex 2 EHV charges'!$A:$O,COLUMN(G106)+4,FALSE)=0,"",VLOOKUP($A106,'Annex 2 EHV charges'!$A:$O,COLUMN(G106)+4,FALSE)),"")</f>
        <v>0.65</v>
      </c>
      <c r="H106" s="248">
        <f>IFERROR(IF(VLOOKUP($A106,'Annex 2 EHV charges'!$A:$O,COLUMN(H106)+4,FALSE)=0,"",VLOOKUP($A106,'Annex 2 EHV charges'!$A:$O,COLUMN(H106)+4,FALSE)),"")</f>
        <v>0.65</v>
      </c>
    </row>
    <row r="107" spans="1:8" x14ac:dyDescent="0.2">
      <c r="A107" s="80">
        <f t="array" ref="A107">IFERROR(INDEX('Annex 2 EHV charges'!$A$11:$A$330, MATCH(0, IF(LEN('Annex 2 EHV charges'!$A$11:$A$330)=0,1, COUNTIF(A$4:$A106, 'Annex 2 EHV charges'!$A$11:$A$330)), 0)),"")</f>
        <v>370</v>
      </c>
      <c r="B107" s="80">
        <f>IF($A107="","",VLOOKUP($A107,'Annex 2 EHV charges'!$A:$P,2,0))</f>
        <v>370</v>
      </c>
      <c r="C107" s="81">
        <f>IF($A107="","",VLOOKUP($A107,'Annex 2 EHV charges'!$A:$P,3,0))</f>
        <v>2200043332959</v>
      </c>
      <c r="D107" s="80" t="str">
        <f>IF($A107="","",VLOOKUP($A107,'Annex 2 EHV charges'!$A:$P,7,0))</f>
        <v>Two Post Cross PV</v>
      </c>
      <c r="E107" s="84">
        <f>IFERROR(IF(VLOOKUP($A107,'Annex 2 EHV charges'!$A:$O,COLUMN(E107)+4,FALSE)=0,"",VLOOKUP($A107,'Annex 2 EHV charges'!$A:$O,COLUMN(E107)+4,FALSE)),"")</f>
        <v>0.27600000000000002</v>
      </c>
      <c r="F107" s="248">
        <f>IFERROR(IF(VLOOKUP($A107,'Annex 2 EHV charges'!$A:$O,COLUMN(F107)+4,FALSE)=0,"",VLOOKUP($A107,'Annex 2 EHV charges'!$A:$O,COLUMN(F107)+4,FALSE)),"")</f>
        <v>55.03</v>
      </c>
      <c r="G107" s="248">
        <f>IFERROR(IF(VLOOKUP($A107,'Annex 2 EHV charges'!$A:$O,COLUMN(G107)+4,FALSE)=0,"",VLOOKUP($A107,'Annex 2 EHV charges'!$A:$O,COLUMN(G107)+4,FALSE)),"")</f>
        <v>1.1299999999999999</v>
      </c>
      <c r="H107" s="248">
        <f>IFERROR(IF(VLOOKUP($A107,'Annex 2 EHV charges'!$A:$O,COLUMN(H107)+4,FALSE)=0,"",VLOOKUP($A107,'Annex 2 EHV charges'!$A:$O,COLUMN(H107)+4,FALSE)),"")</f>
        <v>1.1299999999999999</v>
      </c>
    </row>
    <row r="108" spans="1:8" x14ac:dyDescent="0.2">
      <c r="A108" s="80">
        <f t="array" ref="A108">IFERROR(INDEX('Annex 2 EHV charges'!$A$11:$A$330, MATCH(0, IF(LEN('Annex 2 EHV charges'!$A$11:$A$330)=0,1, COUNTIF(A$4:$A107, 'Annex 2 EHV charges'!$A$11:$A$330)), 0)),"")</f>
        <v>600</v>
      </c>
      <c r="B108" s="80">
        <f>IF($A108="","",VLOOKUP($A108,'Annex 2 EHV charges'!$A:$P,2,0))</f>
        <v>600</v>
      </c>
      <c r="C108" s="81" t="str">
        <f>IF($A108="","",VLOOKUP($A108,'Annex 2 EHV charges'!$A:$P,3,0))</f>
        <v>2200032010850</v>
      </c>
      <c r="D108" s="80" t="str">
        <f>IF($A108="","",VLOOKUP($A108,'Annex 2 EHV charges'!$A:$P,7,0))</f>
        <v>Imerys1(Blackpool)</v>
      </c>
      <c r="E108" s="84">
        <f>IFERROR(IF(VLOOKUP($A108,'Annex 2 EHV charges'!$A:$O,COLUMN(E108)+4,FALSE)=0,"",VLOOKUP($A108,'Annex 2 EHV charges'!$A:$O,COLUMN(E108)+4,FALSE)),"")</f>
        <v>3.15</v>
      </c>
      <c r="F108" s="248">
        <f>IFERROR(IF(VLOOKUP($A108,'Annex 2 EHV charges'!$A:$O,COLUMN(F108)+4,FALSE)=0,"",VLOOKUP($A108,'Annex 2 EHV charges'!$A:$O,COLUMN(F108)+4,FALSE)),"")</f>
        <v>1404.21</v>
      </c>
      <c r="G108" s="248">
        <f>IFERROR(IF(VLOOKUP($A108,'Annex 2 EHV charges'!$A:$O,COLUMN(G108)+4,FALSE)=0,"",VLOOKUP($A108,'Annex 2 EHV charges'!$A:$O,COLUMN(G108)+4,FALSE)),"")</f>
        <v>0.79</v>
      </c>
      <c r="H108" s="248">
        <f>IFERROR(IF(VLOOKUP($A108,'Annex 2 EHV charges'!$A:$O,COLUMN(H108)+4,FALSE)=0,"",VLOOKUP($A108,'Annex 2 EHV charges'!$A:$O,COLUMN(H108)+4,FALSE)),"")</f>
        <v>0.79</v>
      </c>
    </row>
    <row r="109" spans="1:8" x14ac:dyDescent="0.2">
      <c r="A109" s="80">
        <f t="array" ref="A109">IFERROR(INDEX('Annex 2 EHV charges'!$A$11:$A$330, MATCH(0, IF(LEN('Annex 2 EHV charges'!$A$11:$A$330)=0,1, COUNTIF(A$4:$A108, 'Annex 2 EHV charges'!$A$11:$A$330)), 0)),"")</f>
        <v>603</v>
      </c>
      <c r="B109" s="80">
        <f>IF($A109="","",VLOOKUP($A109,'Annex 2 EHV charges'!$A:$P,2,0))</f>
        <v>603</v>
      </c>
      <c r="C109" s="81" t="str">
        <f>IF($A109="","",VLOOKUP($A109,'Annex 2 EHV charges'!$A:$P,3,0))</f>
        <v>2200042461315</v>
      </c>
      <c r="D109" s="80" t="str">
        <f>IF($A109="","",VLOOKUP($A109,'Annex 2 EHV charges'!$A:$P,7,0))</f>
        <v>Otterham WT Feeder1</v>
      </c>
      <c r="E109" s="84">
        <f>IFERROR(IF(VLOOKUP($A109,'Annex 2 EHV charges'!$A:$O,COLUMN(E109)+4,FALSE)=0,"",VLOOKUP($A109,'Annex 2 EHV charges'!$A:$O,COLUMN(E109)+4,FALSE)),"")</f>
        <v>0.20300000000000001</v>
      </c>
      <c r="F109" s="248">
        <f>IFERROR(IF(VLOOKUP($A109,'Annex 2 EHV charges'!$A:$O,COLUMN(F109)+4,FALSE)=0,"",VLOOKUP($A109,'Annex 2 EHV charges'!$A:$O,COLUMN(F109)+4,FALSE)),"")</f>
        <v>1.73</v>
      </c>
      <c r="G109" s="248">
        <f>IFERROR(IF(VLOOKUP($A109,'Annex 2 EHV charges'!$A:$O,COLUMN(G109)+4,FALSE)=0,"",VLOOKUP($A109,'Annex 2 EHV charges'!$A:$O,COLUMN(G109)+4,FALSE)),"")</f>
        <v>0.91</v>
      </c>
      <c r="H109" s="248">
        <f>IFERROR(IF(VLOOKUP($A109,'Annex 2 EHV charges'!$A:$O,COLUMN(H109)+4,FALSE)=0,"",VLOOKUP($A109,'Annex 2 EHV charges'!$A:$O,COLUMN(H109)+4,FALSE)),"")</f>
        <v>0.91</v>
      </c>
    </row>
    <row r="110" spans="1:8" x14ac:dyDescent="0.2">
      <c r="A110" s="80">
        <f t="array" ref="A110">IFERROR(INDEX('Annex 2 EHV charges'!$A$11:$A$330, MATCH(0, IF(LEN('Annex 2 EHV charges'!$A$11:$A$330)=0,1, COUNTIF(A$4:$A109, 'Annex 2 EHV charges'!$A$11:$A$330)), 0)),"")</f>
        <v>604</v>
      </c>
      <c r="B110" s="80">
        <f>IF($A110="","",VLOOKUP($A110,'Annex 2 EHV charges'!$A:$P,2,0))</f>
        <v>604</v>
      </c>
      <c r="C110" s="81" t="str">
        <f>IF($A110="","",VLOOKUP($A110,'Annex 2 EHV charges'!$A:$P,3,0))</f>
        <v>2200042501410</v>
      </c>
      <c r="D110" s="80" t="str">
        <f>IF($A110="","",VLOOKUP($A110,'Annex 2 EHV charges'!$A:$P,7,0))</f>
        <v>Otterham WT Feeder2</v>
      </c>
      <c r="E110" s="84">
        <f>IFERROR(IF(VLOOKUP($A110,'Annex 2 EHV charges'!$A:$O,COLUMN(E110)+4,FALSE)=0,"",VLOOKUP($A110,'Annex 2 EHV charges'!$A:$O,COLUMN(E110)+4,FALSE)),"")</f>
        <v>0.20300000000000001</v>
      </c>
      <c r="F110" s="248">
        <f>IFERROR(IF(VLOOKUP($A110,'Annex 2 EHV charges'!$A:$O,COLUMN(F110)+4,FALSE)=0,"",VLOOKUP($A110,'Annex 2 EHV charges'!$A:$O,COLUMN(F110)+4,FALSE)),"")</f>
        <v>1.73</v>
      </c>
      <c r="G110" s="248">
        <f>IFERROR(IF(VLOOKUP($A110,'Annex 2 EHV charges'!$A:$O,COLUMN(G110)+4,FALSE)=0,"",VLOOKUP($A110,'Annex 2 EHV charges'!$A:$O,COLUMN(G110)+4,FALSE)),"")</f>
        <v>0.91</v>
      </c>
      <c r="H110" s="248">
        <f>IFERROR(IF(VLOOKUP($A110,'Annex 2 EHV charges'!$A:$O,COLUMN(H110)+4,FALSE)=0,"",VLOOKUP($A110,'Annex 2 EHV charges'!$A:$O,COLUMN(H110)+4,FALSE)),"")</f>
        <v>0.91</v>
      </c>
    </row>
    <row r="111" spans="1:8" x14ac:dyDescent="0.2">
      <c r="A111" s="80">
        <f t="array" ref="A111">IFERROR(INDEX('Annex 2 EHV charges'!$A$11:$A$330, MATCH(0, IF(LEN('Annex 2 EHV charges'!$A$11:$A$330)=0,1, COUNTIF(A$4:$A110, 'Annex 2 EHV charges'!$A$11:$A$330)), 0)),"")</f>
        <v>607</v>
      </c>
      <c r="B111" s="80">
        <f>IF($A111="","",VLOOKUP($A111,'Annex 2 EHV charges'!$A:$P,2,0))</f>
        <v>607</v>
      </c>
      <c r="C111" s="81" t="str">
        <f>IF($A111="","",VLOOKUP($A111,'Annex 2 EHV charges'!$A:$P,3,0))</f>
        <v>2200042141133</v>
      </c>
      <c r="D111" s="80" t="str">
        <f>IF($A111="","",VLOOKUP($A111,'Annex 2 EHV charges'!$A:$P,7,0))</f>
        <v>Wyld Meadow</v>
      </c>
      <c r="E111" s="84">
        <f>IFERROR(IF(VLOOKUP($A111,'Annex 2 EHV charges'!$A:$O,COLUMN(E111)+4,FALSE)=0,"",VLOOKUP($A111,'Annex 2 EHV charges'!$A:$O,COLUMN(E111)+4,FALSE)),"")</f>
        <v>0.46800000000000003</v>
      </c>
      <c r="F111" s="248">
        <f>IFERROR(IF(VLOOKUP($A111,'Annex 2 EHV charges'!$A:$O,COLUMN(F111)+4,FALSE)=0,"",VLOOKUP($A111,'Annex 2 EHV charges'!$A:$O,COLUMN(F111)+4,FALSE)),"")</f>
        <v>1142.19</v>
      </c>
      <c r="G111" s="248">
        <f>IFERROR(IF(VLOOKUP($A111,'Annex 2 EHV charges'!$A:$O,COLUMN(G111)+4,FALSE)=0,"",VLOOKUP($A111,'Annex 2 EHV charges'!$A:$O,COLUMN(G111)+4,FALSE)),"")</f>
        <v>1.4</v>
      </c>
      <c r="H111" s="248">
        <f>IFERROR(IF(VLOOKUP($A111,'Annex 2 EHV charges'!$A:$O,COLUMN(H111)+4,FALSE)=0,"",VLOOKUP($A111,'Annex 2 EHV charges'!$A:$O,COLUMN(H111)+4,FALSE)),"")</f>
        <v>1.4</v>
      </c>
    </row>
    <row r="112" spans="1:8" x14ac:dyDescent="0.2">
      <c r="A112" s="80">
        <f t="array" ref="A112">IFERROR(INDEX('Annex 2 EHV charges'!$A$11:$A$330, MATCH(0, IF(LEN('Annex 2 EHV charges'!$A$11:$A$330)=0,1, COUNTIF(A$4:$A111, 'Annex 2 EHV charges'!$A$11:$A$330)), 0)),"")</f>
        <v>608</v>
      </c>
      <c r="B112" s="80">
        <f>IF($A112="","",VLOOKUP($A112,'Annex 2 EHV charges'!$A:$P,2,0))</f>
        <v>608</v>
      </c>
      <c r="C112" s="81" t="str">
        <f>IF($A112="","",VLOOKUP($A112,'Annex 2 EHV charges'!$A:$P,3,0))</f>
        <v>2200042141259</v>
      </c>
      <c r="D112" s="80" t="str">
        <f>IF($A112="","",VLOOKUP($A112,'Annex 2 EHV charges'!$A:$P,7,0))</f>
        <v>Prince Rock</v>
      </c>
      <c r="E112" s="84">
        <f>IFERROR(IF(VLOOKUP($A112,'Annex 2 EHV charges'!$A:$O,COLUMN(E112)+4,FALSE)=0,"",VLOOKUP($A112,'Annex 2 EHV charges'!$A:$O,COLUMN(E112)+4,FALSE)),"")</f>
        <v>1.675</v>
      </c>
      <c r="F112" s="248">
        <f>IFERROR(IF(VLOOKUP($A112,'Annex 2 EHV charges'!$A:$O,COLUMN(F112)+4,FALSE)=0,"",VLOOKUP($A112,'Annex 2 EHV charges'!$A:$O,COLUMN(F112)+4,FALSE)),"")</f>
        <v>1380.34</v>
      </c>
      <c r="G112" s="248">
        <f>IFERROR(IF(VLOOKUP($A112,'Annex 2 EHV charges'!$A:$O,COLUMN(G112)+4,FALSE)=0,"",VLOOKUP($A112,'Annex 2 EHV charges'!$A:$O,COLUMN(G112)+4,FALSE)),"")</f>
        <v>0.89</v>
      </c>
      <c r="H112" s="248">
        <f>IFERROR(IF(VLOOKUP($A112,'Annex 2 EHV charges'!$A:$O,COLUMN(H112)+4,FALSE)=0,"",VLOOKUP($A112,'Annex 2 EHV charges'!$A:$O,COLUMN(H112)+4,FALSE)),"")</f>
        <v>0.89</v>
      </c>
    </row>
    <row r="113" spans="1:8" x14ac:dyDescent="0.2">
      <c r="A113" s="80">
        <f t="array" ref="A113">IFERROR(INDEX('Annex 2 EHV charges'!$A$11:$A$330, MATCH(0, IF(LEN('Annex 2 EHV charges'!$A$11:$A$330)=0,1, COUNTIF(A$4:$A112, 'Annex 2 EHV charges'!$A$11:$A$330)), 0)),"")</f>
        <v>612</v>
      </c>
      <c r="B113" s="80">
        <f>IF($A113="","",VLOOKUP($A113,'Annex 2 EHV charges'!$A:$P,2,0))</f>
        <v>612</v>
      </c>
      <c r="C113" s="81" t="str">
        <f>IF($A113="","",VLOOKUP($A113,'Annex 2 EHV charges'!$A:$P,3,0))</f>
        <v>2200032168607</v>
      </c>
      <c r="D113" s="80" t="str">
        <f>IF($A113="","",VLOOKUP($A113,'Annex 2 EHV charges'!$A:$P,7,0))</f>
        <v>Bradon Farm</v>
      </c>
      <c r="E113" s="84">
        <f>IFERROR(IF(VLOOKUP($A113,'Annex 2 EHV charges'!$A:$O,COLUMN(E113)+4,FALSE)=0,"",VLOOKUP($A113,'Annex 2 EHV charges'!$A:$O,COLUMN(E113)+4,FALSE)),"")</f>
        <v>0.84799999999999998</v>
      </c>
      <c r="F113" s="248">
        <f>IFERROR(IF(VLOOKUP($A113,'Annex 2 EHV charges'!$A:$O,COLUMN(F113)+4,FALSE)=0,"",VLOOKUP($A113,'Annex 2 EHV charges'!$A:$O,COLUMN(F113)+4,FALSE)),"")</f>
        <v>45.11</v>
      </c>
      <c r="G113" s="248">
        <f>IFERROR(IF(VLOOKUP($A113,'Annex 2 EHV charges'!$A:$O,COLUMN(G113)+4,FALSE)=0,"",VLOOKUP($A113,'Annex 2 EHV charges'!$A:$O,COLUMN(G113)+4,FALSE)),"")</f>
        <v>0.66</v>
      </c>
      <c r="H113" s="248">
        <f>IFERROR(IF(VLOOKUP($A113,'Annex 2 EHV charges'!$A:$O,COLUMN(H113)+4,FALSE)=0,"",VLOOKUP($A113,'Annex 2 EHV charges'!$A:$O,COLUMN(H113)+4,FALSE)),"")</f>
        <v>0.66</v>
      </c>
    </row>
    <row r="114" spans="1:8" x14ac:dyDescent="0.2">
      <c r="A114" s="80">
        <f t="array" ref="A114">IFERROR(INDEX('Annex 2 EHV charges'!$A$11:$A$330, MATCH(0, IF(LEN('Annex 2 EHV charges'!$A$11:$A$330)=0,1, COUNTIF(A$4:$A113, 'Annex 2 EHV charges'!$A$11:$A$330)), 0)),"")</f>
        <v>613</v>
      </c>
      <c r="B114" s="80">
        <f>IF($A114="","",VLOOKUP($A114,'Annex 2 EHV charges'!$A:$P,2,0))</f>
        <v>613</v>
      </c>
      <c r="C114" s="81" t="str">
        <f>IF($A114="","",VLOOKUP($A114,'Annex 2 EHV charges'!$A:$P,3,0))</f>
        <v>2200040848888</v>
      </c>
      <c r="D114" s="80" t="str">
        <f>IF($A114="","",VLOOKUP($A114,'Annex 2 EHV charges'!$A:$P,7,0))</f>
        <v>Carland Cross</v>
      </c>
      <c r="E114" s="84">
        <f>IFERROR(IF(VLOOKUP($A114,'Annex 2 EHV charges'!$A:$O,COLUMN(E114)+4,FALSE)=0,"",VLOOKUP($A114,'Annex 2 EHV charges'!$A:$O,COLUMN(E114)+4,FALSE)),"")</f>
        <v>1.849</v>
      </c>
      <c r="F114" s="248">
        <f>IFERROR(IF(VLOOKUP($A114,'Annex 2 EHV charges'!$A:$O,COLUMN(F114)+4,FALSE)=0,"",VLOOKUP($A114,'Annex 2 EHV charges'!$A:$O,COLUMN(F114)+4,FALSE)),"")</f>
        <v>1159.23</v>
      </c>
      <c r="G114" s="248">
        <f>IFERROR(IF(VLOOKUP($A114,'Annex 2 EHV charges'!$A:$O,COLUMN(G114)+4,FALSE)=0,"",VLOOKUP($A114,'Annex 2 EHV charges'!$A:$O,COLUMN(G114)+4,FALSE)),"")</f>
        <v>4.96</v>
      </c>
      <c r="H114" s="248">
        <f>IFERROR(IF(VLOOKUP($A114,'Annex 2 EHV charges'!$A:$O,COLUMN(H114)+4,FALSE)=0,"",VLOOKUP($A114,'Annex 2 EHV charges'!$A:$O,COLUMN(H114)+4,FALSE)),"")</f>
        <v>4.96</v>
      </c>
    </row>
    <row r="115" spans="1:8" x14ac:dyDescent="0.2">
      <c r="A115" s="80">
        <f t="array" ref="A115">IFERROR(INDEX('Annex 2 EHV charges'!$A$11:$A$330, MATCH(0, IF(LEN('Annex 2 EHV charges'!$A$11:$A$330)=0,1, COUNTIF(A$4:$A114, 'Annex 2 EHV charges'!$A$11:$A$330)), 0)),"")</f>
        <v>614</v>
      </c>
      <c r="B115" s="80">
        <f>IF($A115="","",VLOOKUP($A115,'Annex 2 EHV charges'!$A:$P,2,0))</f>
        <v>614</v>
      </c>
      <c r="C115" s="81" t="str">
        <f>IF($A115="","",VLOOKUP($A115,'Annex 2 EHV charges'!$A:$P,3,0))</f>
        <v>2200030511311</v>
      </c>
      <c r="D115" s="80" t="str">
        <f>IF($A115="","",VLOOKUP($A115,'Annex 2 EHV charges'!$A:$P,7,0))</f>
        <v>Cold Northcott</v>
      </c>
      <c r="E115" s="84">
        <f>IFERROR(IF(VLOOKUP($A115,'Annex 2 EHV charges'!$A:$O,COLUMN(E115)+4,FALSE)=0,"",VLOOKUP($A115,'Annex 2 EHV charges'!$A:$O,COLUMN(E115)+4,FALSE)),"")</f>
        <v>3.98</v>
      </c>
      <c r="F115" s="248">
        <f>IFERROR(IF(VLOOKUP($A115,'Annex 2 EHV charges'!$A:$O,COLUMN(F115)+4,FALSE)=0,"",VLOOKUP($A115,'Annex 2 EHV charges'!$A:$O,COLUMN(F115)+4,FALSE)),"")</f>
        <v>14.21</v>
      </c>
      <c r="G115" s="248">
        <f>IFERROR(IF(VLOOKUP($A115,'Annex 2 EHV charges'!$A:$O,COLUMN(G115)+4,FALSE)=0,"",VLOOKUP($A115,'Annex 2 EHV charges'!$A:$O,COLUMN(G115)+4,FALSE)),"")</f>
        <v>6.26</v>
      </c>
      <c r="H115" s="248">
        <f>IFERROR(IF(VLOOKUP($A115,'Annex 2 EHV charges'!$A:$O,COLUMN(H115)+4,FALSE)=0,"",VLOOKUP($A115,'Annex 2 EHV charges'!$A:$O,COLUMN(H115)+4,FALSE)),"")</f>
        <v>6.26</v>
      </c>
    </row>
    <row r="116" spans="1:8" x14ac:dyDescent="0.2">
      <c r="A116" s="80">
        <f t="array" ref="A116">IFERROR(INDEX('Annex 2 EHV charges'!$A$11:$A$330, MATCH(0, IF(LEN('Annex 2 EHV charges'!$A$11:$A$330)=0,1, COUNTIF(A$4:$A115, 'Annex 2 EHV charges'!$A$11:$A$330)), 0)),"")</f>
        <v>615</v>
      </c>
      <c r="B116" s="80">
        <f>IF($A116="","",VLOOKUP($A116,'Annex 2 EHV charges'!$A:$P,2,0))</f>
        <v>615</v>
      </c>
      <c r="C116" s="81" t="str">
        <f>IF($A116="","",VLOOKUP($A116,'Annex 2 EHV charges'!$A:$P,3,0))</f>
        <v>2200040863404</v>
      </c>
      <c r="D116" s="80" t="str">
        <f>IF($A116="","",VLOOKUP($A116,'Annex 2 EHV charges'!$A:$P,7,0))</f>
        <v>Forestmoor 1</v>
      </c>
      <c r="E116" s="84">
        <f>IFERROR(IF(VLOOKUP($A116,'Annex 2 EHV charges'!$A:$O,COLUMN(E116)+4,FALSE)=0,"",VLOOKUP($A116,'Annex 2 EHV charges'!$A:$O,COLUMN(E116)+4,FALSE)),"")</f>
        <v>2.0059999999999998</v>
      </c>
      <c r="F116" s="248">
        <f>IFERROR(IF(VLOOKUP($A116,'Annex 2 EHV charges'!$A:$O,COLUMN(F116)+4,FALSE)=0,"",VLOOKUP($A116,'Annex 2 EHV charges'!$A:$O,COLUMN(F116)+4,FALSE)),"")</f>
        <v>16.670000000000002</v>
      </c>
      <c r="G116" s="248">
        <f>IFERROR(IF(VLOOKUP($A116,'Annex 2 EHV charges'!$A:$O,COLUMN(G116)+4,FALSE)=0,"",VLOOKUP($A116,'Annex 2 EHV charges'!$A:$O,COLUMN(G116)+4,FALSE)),"")</f>
        <v>2.0299999999999998</v>
      </c>
      <c r="H116" s="248">
        <f>IFERROR(IF(VLOOKUP($A116,'Annex 2 EHV charges'!$A:$O,COLUMN(H116)+4,FALSE)=0,"",VLOOKUP($A116,'Annex 2 EHV charges'!$A:$O,COLUMN(H116)+4,FALSE)),"")</f>
        <v>2.0299999999999998</v>
      </c>
    </row>
    <row r="117" spans="1:8" x14ac:dyDescent="0.2">
      <c r="A117" s="80">
        <f t="array" ref="A117">IFERROR(INDEX('Annex 2 EHV charges'!$A$11:$A$330, MATCH(0, IF(LEN('Annex 2 EHV charges'!$A$11:$A$330)=0,1, COUNTIF(A$4:$A116, 'Annex 2 EHV charges'!$A$11:$A$330)), 0)),"")</f>
        <v>616</v>
      </c>
      <c r="B117" s="80">
        <f>IF($A117="","",VLOOKUP($A117,'Annex 2 EHV charges'!$A:$P,2,0))</f>
        <v>616</v>
      </c>
      <c r="C117" s="81" t="str">
        <f>IF($A117="","",VLOOKUP($A117,'Annex 2 EHV charges'!$A:$P,3,0))</f>
        <v>2200040863431</v>
      </c>
      <c r="D117" s="80" t="str">
        <f>IF($A117="","",VLOOKUP($A117,'Annex 2 EHV charges'!$A:$P,7,0))</f>
        <v>Forestmoor 2</v>
      </c>
      <c r="E117" s="84">
        <f>IFERROR(IF(VLOOKUP($A117,'Annex 2 EHV charges'!$A:$O,COLUMN(E117)+4,FALSE)=0,"",VLOOKUP($A117,'Annex 2 EHV charges'!$A:$O,COLUMN(E117)+4,FALSE)),"")</f>
        <v>2.0059999999999998</v>
      </c>
      <c r="F117" s="248">
        <f>IFERROR(IF(VLOOKUP($A117,'Annex 2 EHV charges'!$A:$O,COLUMN(F117)+4,FALSE)=0,"",VLOOKUP($A117,'Annex 2 EHV charges'!$A:$O,COLUMN(F117)+4,FALSE)),"")</f>
        <v>30.55</v>
      </c>
      <c r="G117" s="248">
        <f>IFERROR(IF(VLOOKUP($A117,'Annex 2 EHV charges'!$A:$O,COLUMN(G117)+4,FALSE)=0,"",VLOOKUP($A117,'Annex 2 EHV charges'!$A:$O,COLUMN(G117)+4,FALSE)),"")</f>
        <v>2.0299999999999998</v>
      </c>
      <c r="H117" s="248">
        <f>IFERROR(IF(VLOOKUP($A117,'Annex 2 EHV charges'!$A:$O,COLUMN(H117)+4,FALSE)=0,"",VLOOKUP($A117,'Annex 2 EHV charges'!$A:$O,COLUMN(H117)+4,FALSE)),"")</f>
        <v>2.0299999999999998</v>
      </c>
    </row>
    <row r="118" spans="1:8" x14ac:dyDescent="0.2">
      <c r="A118" s="80">
        <f t="array" ref="A118">IFERROR(INDEX('Annex 2 EHV charges'!$A$11:$A$330, MATCH(0, IF(LEN('Annex 2 EHV charges'!$A$11:$A$330)=0,1, COUNTIF(A$4:$A117, 'Annex 2 EHV charges'!$A$11:$A$330)), 0)),"")</f>
        <v>617</v>
      </c>
      <c r="B118" s="80">
        <f>IF($A118="","",VLOOKUP($A118,'Annex 2 EHV charges'!$A:$P,2,0))</f>
        <v>617</v>
      </c>
      <c r="C118" s="81" t="str">
        <f>IF($A118="","",VLOOKUP($A118,'Annex 2 EHV charges'!$A:$P,3,0))</f>
        <v>2200030109831</v>
      </c>
      <c r="D118" s="80" t="str">
        <f>IF($A118="","",VLOOKUP($A118,'Annex 2 EHV charges'!$A:$P,7,0))</f>
        <v>Four Burrows</v>
      </c>
      <c r="E118" s="84">
        <f>IFERROR(IF(VLOOKUP($A118,'Annex 2 EHV charges'!$A:$O,COLUMN(E118)+4,FALSE)=0,"",VLOOKUP($A118,'Annex 2 EHV charges'!$A:$O,COLUMN(E118)+4,FALSE)),"")</f>
        <v>1.4119999999999999</v>
      </c>
      <c r="F118" s="248">
        <f>IFERROR(IF(VLOOKUP($A118,'Annex 2 EHV charges'!$A:$O,COLUMN(F118)+4,FALSE)=0,"",VLOOKUP($A118,'Annex 2 EHV charges'!$A:$O,COLUMN(F118)+4,FALSE)),"")</f>
        <v>19.43</v>
      </c>
      <c r="G118" s="248">
        <f>IFERROR(IF(VLOOKUP($A118,'Annex 2 EHV charges'!$A:$O,COLUMN(G118)+4,FALSE)=0,"",VLOOKUP($A118,'Annex 2 EHV charges'!$A:$O,COLUMN(G118)+4,FALSE)),"")</f>
        <v>1.33</v>
      </c>
      <c r="H118" s="248">
        <f>IFERROR(IF(VLOOKUP($A118,'Annex 2 EHV charges'!$A:$O,COLUMN(H118)+4,FALSE)=0,"",VLOOKUP($A118,'Annex 2 EHV charges'!$A:$O,COLUMN(H118)+4,FALSE)),"")</f>
        <v>1.33</v>
      </c>
    </row>
    <row r="119" spans="1:8" x14ac:dyDescent="0.2">
      <c r="A119" s="80">
        <f t="array" ref="A119">IFERROR(INDEX('Annex 2 EHV charges'!$A$11:$A$330, MATCH(0, IF(LEN('Annex 2 EHV charges'!$A$11:$A$330)=0,1, COUNTIF(A$4:$A118, 'Annex 2 EHV charges'!$A$11:$A$330)), 0)),"")</f>
        <v>618</v>
      </c>
      <c r="B119" s="80">
        <f>IF($A119="","",VLOOKUP($A119,'Annex 2 EHV charges'!$A:$P,2,0))</f>
        <v>618</v>
      </c>
      <c r="C119" s="81" t="str">
        <f>IF($A119="","",VLOOKUP($A119,'Annex 2 EHV charges'!$A:$P,3,0))</f>
        <v>2200042384194</v>
      </c>
      <c r="D119" s="80" t="str">
        <f>IF($A119="","",VLOOKUP($A119,'Annex 2 EHV charges'!$A:$P,7,0))</f>
        <v>Canworthy PV</v>
      </c>
      <c r="E119" s="84" t="str">
        <f>IFERROR(IF(VLOOKUP($A119,'Annex 2 EHV charges'!$A:$O,COLUMN(E119)+4,FALSE)=0,"",VLOOKUP($A119,'Annex 2 EHV charges'!$A:$O,COLUMN(E119)+4,FALSE)),"")</f>
        <v/>
      </c>
      <c r="F119" s="248">
        <f>IFERROR(IF(VLOOKUP($A119,'Annex 2 EHV charges'!$A:$O,COLUMN(F119)+4,FALSE)=0,"",VLOOKUP($A119,'Annex 2 EHV charges'!$A:$O,COLUMN(F119)+4,FALSE)),"")</f>
        <v>6.04</v>
      </c>
      <c r="G119" s="248">
        <f>IFERROR(IF(VLOOKUP($A119,'Annex 2 EHV charges'!$A:$O,COLUMN(G119)+4,FALSE)=0,"",VLOOKUP($A119,'Annex 2 EHV charges'!$A:$O,COLUMN(G119)+4,FALSE)),"")</f>
        <v>2.1800000000000002</v>
      </c>
      <c r="H119" s="248">
        <f>IFERROR(IF(VLOOKUP($A119,'Annex 2 EHV charges'!$A:$O,COLUMN(H119)+4,FALSE)=0,"",VLOOKUP($A119,'Annex 2 EHV charges'!$A:$O,COLUMN(H119)+4,FALSE)),"")</f>
        <v>2.1800000000000002</v>
      </c>
    </row>
    <row r="120" spans="1:8" x14ac:dyDescent="0.2">
      <c r="A120" s="80">
        <f t="array" ref="A120">IFERROR(INDEX('Annex 2 EHV charges'!$A$11:$A$330, MATCH(0, IF(LEN('Annex 2 EHV charges'!$A$11:$A$330)=0,1, COUNTIF(A$4:$A119, 'Annex 2 EHV charges'!$A$11:$A$330)), 0)),"")</f>
        <v>619</v>
      </c>
      <c r="B120" s="80">
        <f>IF($A120="","",VLOOKUP($A120,'Annex 2 EHV charges'!$A:$P,2,0))</f>
        <v>619</v>
      </c>
      <c r="C120" s="81" t="str">
        <f>IF($A120="","",VLOOKUP($A120,'Annex 2 EHV charges'!$A:$P,3,0))</f>
        <v>2200030112133</v>
      </c>
      <c r="D120" s="80" t="str">
        <f>IF($A120="","",VLOOKUP($A120,'Annex 2 EHV charges'!$A:$P,7,0))</f>
        <v>St Breock</v>
      </c>
      <c r="E120" s="84">
        <f>IFERROR(IF(VLOOKUP($A120,'Annex 2 EHV charges'!$A:$O,COLUMN(E120)+4,FALSE)=0,"",VLOOKUP($A120,'Annex 2 EHV charges'!$A:$O,COLUMN(E120)+4,FALSE)),"")</f>
        <v>3.8220000000000001</v>
      </c>
      <c r="F120" s="248">
        <f>IFERROR(IF(VLOOKUP($A120,'Annex 2 EHV charges'!$A:$O,COLUMN(F120)+4,FALSE)=0,"",VLOOKUP($A120,'Annex 2 EHV charges'!$A:$O,COLUMN(F120)+4,FALSE)),"")</f>
        <v>16.72</v>
      </c>
      <c r="G120" s="248">
        <f>IFERROR(IF(VLOOKUP($A120,'Annex 2 EHV charges'!$A:$O,COLUMN(G120)+4,FALSE)=0,"",VLOOKUP($A120,'Annex 2 EHV charges'!$A:$O,COLUMN(G120)+4,FALSE)),"")</f>
        <v>3.69</v>
      </c>
      <c r="H120" s="248">
        <f>IFERROR(IF(VLOOKUP($A120,'Annex 2 EHV charges'!$A:$O,COLUMN(H120)+4,FALSE)=0,"",VLOOKUP($A120,'Annex 2 EHV charges'!$A:$O,COLUMN(H120)+4,FALSE)),"")</f>
        <v>3.69</v>
      </c>
    </row>
    <row r="121" spans="1:8" x14ac:dyDescent="0.2">
      <c r="A121" s="80">
        <f t="array" ref="A121">IFERROR(INDEX('Annex 2 EHV charges'!$A$11:$A$330, MATCH(0, IF(LEN('Annex 2 EHV charges'!$A$11:$A$330)=0,1, COUNTIF(A$4:$A120, 'Annex 2 EHV charges'!$A$11:$A$330)), 0)),"")</f>
        <v>620</v>
      </c>
      <c r="B121" s="80">
        <f>IF($A121="","",VLOOKUP($A121,'Annex 2 EHV charges'!$A:$P,2,0))</f>
        <v>620</v>
      </c>
      <c r="C121" s="81" t="str">
        <f>IF($A121="","",VLOOKUP($A121,'Annex 2 EHV charges'!$A:$P,3,0))</f>
        <v>2200030348790</v>
      </c>
      <c r="D121" s="80" t="str">
        <f>IF($A121="","",VLOOKUP($A121,'Annex 2 EHV charges'!$A:$P,7,0))</f>
        <v>DML - Central</v>
      </c>
      <c r="E121" s="84">
        <f>IFERROR(IF(VLOOKUP($A121,'Annex 2 EHV charges'!$A:$O,COLUMN(E121)+4,FALSE)=0,"",VLOOKUP($A121,'Annex 2 EHV charges'!$A:$O,COLUMN(E121)+4,FALSE)),"")</f>
        <v>1.2949999999999999</v>
      </c>
      <c r="F121" s="248">
        <f>IFERROR(IF(VLOOKUP($A121,'Annex 2 EHV charges'!$A:$O,COLUMN(F121)+4,FALSE)=0,"",VLOOKUP($A121,'Annex 2 EHV charges'!$A:$O,COLUMN(F121)+4,FALSE)),"")</f>
        <v>13167.51</v>
      </c>
      <c r="G121" s="248">
        <f>IFERROR(IF(VLOOKUP($A121,'Annex 2 EHV charges'!$A:$O,COLUMN(G121)+4,FALSE)=0,"",VLOOKUP($A121,'Annex 2 EHV charges'!$A:$O,COLUMN(G121)+4,FALSE)),"")</f>
        <v>0.68</v>
      </c>
      <c r="H121" s="248">
        <f>IFERROR(IF(VLOOKUP($A121,'Annex 2 EHV charges'!$A:$O,COLUMN(H121)+4,FALSE)=0,"",VLOOKUP($A121,'Annex 2 EHV charges'!$A:$O,COLUMN(H121)+4,FALSE)),"")</f>
        <v>0.68</v>
      </c>
    </row>
    <row r="122" spans="1:8" x14ac:dyDescent="0.2">
      <c r="A122" s="80">
        <f t="array" ref="A122">IFERROR(INDEX('Annex 2 EHV charges'!$A$11:$A$330, MATCH(0, IF(LEN('Annex 2 EHV charges'!$A$11:$A$330)=0,1, COUNTIF(A$4:$A121, 'Annex 2 EHV charges'!$A$11:$A$330)), 0)),"")</f>
        <v>623</v>
      </c>
      <c r="B122" s="80">
        <f>IF($A122="","",VLOOKUP($A122,'Annex 2 EHV charges'!$A:$P,2,0))</f>
        <v>623</v>
      </c>
      <c r="C122" s="81" t="str">
        <f>IF($A122="","",VLOOKUP($A122,'Annex 2 EHV charges'!$A:$P,3,0))</f>
        <v>2200042602289</v>
      </c>
      <c r="D122" s="80" t="str">
        <f>IF($A122="","",VLOOKUP($A122,'Annex 2 EHV charges'!$A:$P,7,0))</f>
        <v>Denbrook WF</v>
      </c>
      <c r="E122" s="84">
        <f>IFERROR(IF(VLOOKUP($A122,'Annex 2 EHV charges'!$A:$O,COLUMN(E122)+4,FALSE)=0,"",VLOOKUP($A122,'Annex 2 EHV charges'!$A:$O,COLUMN(E122)+4,FALSE)),"")</f>
        <v>0.217</v>
      </c>
      <c r="F122" s="248">
        <f>IFERROR(IF(VLOOKUP($A122,'Annex 2 EHV charges'!$A:$O,COLUMN(F122)+4,FALSE)=0,"",VLOOKUP($A122,'Annex 2 EHV charges'!$A:$O,COLUMN(F122)+4,FALSE)),"")</f>
        <v>32.6</v>
      </c>
      <c r="G122" s="248">
        <f>IFERROR(IF(VLOOKUP($A122,'Annex 2 EHV charges'!$A:$O,COLUMN(G122)+4,FALSE)=0,"",VLOOKUP($A122,'Annex 2 EHV charges'!$A:$O,COLUMN(G122)+4,FALSE)),"")</f>
        <v>0.62</v>
      </c>
      <c r="H122" s="248">
        <f>IFERROR(IF(VLOOKUP($A122,'Annex 2 EHV charges'!$A:$O,COLUMN(H122)+4,FALSE)=0,"",VLOOKUP($A122,'Annex 2 EHV charges'!$A:$O,COLUMN(H122)+4,FALSE)),"")</f>
        <v>0.62</v>
      </c>
    </row>
    <row r="123" spans="1:8" x14ac:dyDescent="0.2">
      <c r="A123" s="80">
        <f t="array" ref="A123">IFERROR(INDEX('Annex 2 EHV charges'!$A$11:$A$330, MATCH(0, IF(LEN('Annex 2 EHV charges'!$A$11:$A$330)=0,1, COUNTIF(A$4:$A122, 'Annex 2 EHV charges'!$A$11:$A$330)), 0)),"")</f>
        <v>624</v>
      </c>
      <c r="B123" s="80">
        <f>IF($A123="","",VLOOKUP($A123,'Annex 2 EHV charges'!$A:$P,2,0))</f>
        <v>624</v>
      </c>
      <c r="C123" s="81" t="str">
        <f>IF($A123="","",VLOOKUP($A123,'Annex 2 EHV charges'!$A:$P,3,0))</f>
        <v>2200041804437</v>
      </c>
      <c r="D123" s="80" t="str">
        <f>IF($A123="","",VLOOKUP($A123,'Annex 2 EHV charges'!$A:$P,7,0))</f>
        <v>Hayle Wave Hub</v>
      </c>
      <c r="E123" s="84" t="str">
        <f>IFERROR(IF(VLOOKUP($A123,'Annex 2 EHV charges'!$A:$O,COLUMN(E123)+4,FALSE)=0,"",VLOOKUP($A123,'Annex 2 EHV charges'!$A:$O,COLUMN(E123)+4,FALSE)),"")</f>
        <v/>
      </c>
      <c r="F123" s="248">
        <f>IFERROR(IF(VLOOKUP($A123,'Annex 2 EHV charges'!$A:$O,COLUMN(F123)+4,FALSE)=0,"",VLOOKUP($A123,'Annex 2 EHV charges'!$A:$O,COLUMN(F123)+4,FALSE)),"")</f>
        <v>1133.5899999999999</v>
      </c>
      <c r="G123" s="248" t="str">
        <f>IFERROR(IF(VLOOKUP($A123,'Annex 2 EHV charges'!$A:$O,COLUMN(G123)+4,FALSE)=0,"",VLOOKUP($A123,'Annex 2 EHV charges'!$A:$O,COLUMN(G123)+4,FALSE)),"")</f>
        <v/>
      </c>
      <c r="H123" s="248" t="str">
        <f>IFERROR(IF(VLOOKUP($A123,'Annex 2 EHV charges'!$A:$O,COLUMN(H123)+4,FALSE)=0,"",VLOOKUP($A123,'Annex 2 EHV charges'!$A:$O,COLUMN(H123)+4,FALSE)),"")</f>
        <v/>
      </c>
    </row>
    <row r="124" spans="1:8" x14ac:dyDescent="0.2">
      <c r="A124" s="80">
        <f t="array" ref="A124">IFERROR(INDEX('Annex 2 EHV charges'!$A$11:$A$330, MATCH(0, IF(LEN('Annex 2 EHV charges'!$A$11:$A$330)=0,1, COUNTIF(A$4:$A123, 'Annex 2 EHV charges'!$A$11:$A$330)), 0)),"")</f>
        <v>625</v>
      </c>
      <c r="B124" s="80">
        <f>IF($A124="","",VLOOKUP($A124,'Annex 2 EHV charges'!$A:$P,2,0))</f>
        <v>625</v>
      </c>
      <c r="C124" s="81" t="str">
        <f>IF($A124="","",VLOOKUP($A124,'Annex 2 EHV charges'!$A:$P,3,0))</f>
        <v>2200031995530</v>
      </c>
      <c r="D124" s="80" t="str">
        <f>IF($A124="","",VLOOKUP($A124,'Annex 2 EHV charges'!$A:$P,7,0))</f>
        <v>Marsh Barton</v>
      </c>
      <c r="E124" s="84" t="str">
        <f>IFERROR(IF(VLOOKUP($A124,'Annex 2 EHV charges'!$A:$O,COLUMN(E124)+4,FALSE)=0,"",VLOOKUP($A124,'Annex 2 EHV charges'!$A:$O,COLUMN(E124)+4,FALSE)),"")</f>
        <v/>
      </c>
      <c r="F124" s="248">
        <f>IFERROR(IF(VLOOKUP($A124,'Annex 2 EHV charges'!$A:$O,COLUMN(F124)+4,FALSE)=0,"",VLOOKUP($A124,'Annex 2 EHV charges'!$A:$O,COLUMN(F124)+4,FALSE)),"")</f>
        <v>6.22</v>
      </c>
      <c r="G124" s="248">
        <f>IFERROR(IF(VLOOKUP($A124,'Annex 2 EHV charges'!$A:$O,COLUMN(G124)+4,FALSE)=0,"",VLOOKUP($A124,'Annex 2 EHV charges'!$A:$O,COLUMN(G124)+4,FALSE)),"")</f>
        <v>0.93</v>
      </c>
      <c r="H124" s="248">
        <f>IFERROR(IF(VLOOKUP($A124,'Annex 2 EHV charges'!$A:$O,COLUMN(H124)+4,FALSE)=0,"",VLOOKUP($A124,'Annex 2 EHV charges'!$A:$O,COLUMN(H124)+4,FALSE)),"")</f>
        <v>0.93</v>
      </c>
    </row>
    <row r="125" spans="1:8" x14ac:dyDescent="0.2">
      <c r="A125" s="80">
        <f t="array" ref="A125">IFERROR(INDEX('Annex 2 EHV charges'!$A$11:$A$330, MATCH(0, IF(LEN('Annex 2 EHV charges'!$A$11:$A$330)=0,1, COUNTIF(A$4:$A124, 'Annex 2 EHV charges'!$A$11:$A$330)), 0)),"")</f>
        <v>626</v>
      </c>
      <c r="B125" s="80">
        <f>IF($A125="","",VLOOKUP($A125,'Annex 2 EHV charges'!$A:$P,2,0))</f>
        <v>626</v>
      </c>
      <c r="C125" s="81" t="str">
        <f>IF($A125="","",VLOOKUP($A125,'Annex 2 EHV charges'!$A:$P,3,0))</f>
        <v>2200040571113</v>
      </c>
      <c r="D125" s="80" t="str">
        <f>IF($A125="","",VLOOKUP($A125,'Annex 2 EHV charges'!$A:$P,7,0))</f>
        <v>Connon Bridge</v>
      </c>
      <c r="E125" s="84">
        <f>IFERROR(IF(VLOOKUP($A125,'Annex 2 EHV charges'!$A:$O,COLUMN(E125)+4,FALSE)=0,"",VLOOKUP($A125,'Annex 2 EHV charges'!$A:$O,COLUMN(E125)+4,FALSE)),"")</f>
        <v>2.1659999999999999</v>
      </c>
      <c r="F125" s="248">
        <f>IFERROR(IF(VLOOKUP($A125,'Annex 2 EHV charges'!$A:$O,COLUMN(F125)+4,FALSE)=0,"",VLOOKUP($A125,'Annex 2 EHV charges'!$A:$O,COLUMN(F125)+4,FALSE)),"")</f>
        <v>16.5</v>
      </c>
      <c r="G125" s="248">
        <f>IFERROR(IF(VLOOKUP($A125,'Annex 2 EHV charges'!$A:$O,COLUMN(G125)+4,FALSE)=0,"",VLOOKUP($A125,'Annex 2 EHV charges'!$A:$O,COLUMN(G125)+4,FALSE)),"")</f>
        <v>2.09</v>
      </c>
      <c r="H125" s="248">
        <f>IFERROR(IF(VLOOKUP($A125,'Annex 2 EHV charges'!$A:$O,COLUMN(H125)+4,FALSE)=0,"",VLOOKUP($A125,'Annex 2 EHV charges'!$A:$O,COLUMN(H125)+4,FALSE)),"")</f>
        <v>2.09</v>
      </c>
    </row>
    <row r="126" spans="1:8" x14ac:dyDescent="0.2">
      <c r="A126" s="80">
        <f t="array" ref="A126">IFERROR(INDEX('Annex 2 EHV charges'!$A$11:$A$330, MATCH(0, IF(LEN('Annex 2 EHV charges'!$A$11:$A$330)=0,1, COUNTIF(A$4:$A125, 'Annex 2 EHV charges'!$A$11:$A$330)), 0)),"")</f>
        <v>627</v>
      </c>
      <c r="B126" s="80">
        <f>IF($A126="","",VLOOKUP($A126,'Annex 2 EHV charges'!$A:$P,2,0))</f>
        <v>627</v>
      </c>
      <c r="C126" s="81" t="str">
        <f>IF($A126="","",VLOOKUP($A126,'Annex 2 EHV charges'!$A:$P,3,0))</f>
        <v>2200040979020</v>
      </c>
      <c r="D126" s="80" t="str">
        <f>IF($A126="","",VLOOKUP($A126,'Annex 2 EHV charges'!$A:$P,7,0))</f>
        <v>Chelson</v>
      </c>
      <c r="E126" s="84">
        <f>IFERROR(IF(VLOOKUP($A126,'Annex 2 EHV charges'!$A:$O,COLUMN(E126)+4,FALSE)=0,"",VLOOKUP($A126,'Annex 2 EHV charges'!$A:$O,COLUMN(E126)+4,FALSE)),"")</f>
        <v>1.677</v>
      </c>
      <c r="F126" s="248">
        <f>IFERROR(IF(VLOOKUP($A126,'Annex 2 EHV charges'!$A:$O,COLUMN(F126)+4,FALSE)=0,"",VLOOKUP($A126,'Annex 2 EHV charges'!$A:$O,COLUMN(F126)+4,FALSE)),"")</f>
        <v>17.71</v>
      </c>
      <c r="G126" s="248">
        <f>IFERROR(IF(VLOOKUP($A126,'Annex 2 EHV charges'!$A:$O,COLUMN(G126)+4,FALSE)=0,"",VLOOKUP($A126,'Annex 2 EHV charges'!$A:$O,COLUMN(G126)+4,FALSE)),"")</f>
        <v>0.71</v>
      </c>
      <c r="H126" s="248">
        <f>IFERROR(IF(VLOOKUP($A126,'Annex 2 EHV charges'!$A:$O,COLUMN(H126)+4,FALSE)=0,"",VLOOKUP($A126,'Annex 2 EHV charges'!$A:$O,COLUMN(H126)+4,FALSE)),"")</f>
        <v>0.71</v>
      </c>
    </row>
    <row r="127" spans="1:8" x14ac:dyDescent="0.2">
      <c r="A127" s="80">
        <f t="array" ref="A127">IFERROR(INDEX('Annex 2 EHV charges'!$A$11:$A$330, MATCH(0, IF(LEN('Annex 2 EHV charges'!$A$11:$A$330)=0,1, COUNTIF(A$4:$A126, 'Annex 2 EHV charges'!$A$11:$A$330)), 0)),"")</f>
        <v>628</v>
      </c>
      <c r="B127" s="80">
        <f>IF($A127="","",VLOOKUP($A127,'Annex 2 EHV charges'!$A:$P,2,0))</f>
        <v>628</v>
      </c>
      <c r="C127" s="81" t="str">
        <f>IF($A127="","",VLOOKUP($A127,'Annex 2 EHV charges'!$A:$P,3,0))</f>
        <v>2200041957685</v>
      </c>
      <c r="D127" s="80" t="str">
        <f>IF($A127="","",VLOOKUP($A127,'Annex 2 EHV charges'!$A:$P,7,0))</f>
        <v>Darracott</v>
      </c>
      <c r="E127" s="84">
        <f>IFERROR(IF(VLOOKUP($A127,'Annex 2 EHV charges'!$A:$O,COLUMN(E127)+4,FALSE)=0,"",VLOOKUP($A127,'Annex 2 EHV charges'!$A:$O,COLUMN(E127)+4,FALSE)),"")</f>
        <v>1.393</v>
      </c>
      <c r="F127" s="248">
        <f>IFERROR(IF(VLOOKUP($A127,'Annex 2 EHV charges'!$A:$O,COLUMN(F127)+4,FALSE)=0,"",VLOOKUP($A127,'Annex 2 EHV charges'!$A:$O,COLUMN(F127)+4,FALSE)),"")</f>
        <v>31.89</v>
      </c>
      <c r="G127" s="248">
        <f>IFERROR(IF(VLOOKUP($A127,'Annex 2 EHV charges'!$A:$O,COLUMN(G127)+4,FALSE)=0,"",VLOOKUP($A127,'Annex 2 EHV charges'!$A:$O,COLUMN(G127)+4,FALSE)),"")</f>
        <v>2.36</v>
      </c>
      <c r="H127" s="248">
        <f>IFERROR(IF(VLOOKUP($A127,'Annex 2 EHV charges'!$A:$O,COLUMN(H127)+4,FALSE)=0,"",VLOOKUP($A127,'Annex 2 EHV charges'!$A:$O,COLUMN(H127)+4,FALSE)),"")</f>
        <v>2.36</v>
      </c>
    </row>
    <row r="128" spans="1:8" x14ac:dyDescent="0.2">
      <c r="A128" s="80">
        <f t="array" ref="A128">IFERROR(INDEX('Annex 2 EHV charges'!$A$11:$A$330, MATCH(0, IF(LEN('Annex 2 EHV charges'!$A$11:$A$330)=0,1, COUNTIF(A$4:$A127, 'Annex 2 EHV charges'!$A$11:$A$330)), 0)),"")</f>
        <v>629</v>
      </c>
      <c r="B128" s="80">
        <f>IF($A128="","",VLOOKUP($A128,'Annex 2 EHV charges'!$A:$P,2,0))</f>
        <v>629</v>
      </c>
      <c r="C128" s="81" t="str">
        <f>IF($A128="","",VLOOKUP($A128,'Annex 2 EHV charges'!$A:$P,3,0))</f>
        <v>2200040164245</v>
      </c>
      <c r="D128" s="80" t="str">
        <f>IF($A128="","",VLOOKUP($A128,'Annex 2 EHV charges'!$A:$P,7,0))</f>
        <v>Bears Down</v>
      </c>
      <c r="E128" s="84">
        <f>IFERROR(IF(VLOOKUP($A128,'Annex 2 EHV charges'!$A:$O,COLUMN(E128)+4,FALSE)=0,"",VLOOKUP($A128,'Annex 2 EHV charges'!$A:$O,COLUMN(E128)+4,FALSE)),"")</f>
        <v>0.21299999999999999</v>
      </c>
      <c r="F128" s="248">
        <f>IFERROR(IF(VLOOKUP($A128,'Annex 2 EHV charges'!$A:$O,COLUMN(F128)+4,FALSE)=0,"",VLOOKUP($A128,'Annex 2 EHV charges'!$A:$O,COLUMN(F128)+4,FALSE)),"")</f>
        <v>1.95</v>
      </c>
      <c r="G128" s="248">
        <f>IFERROR(IF(VLOOKUP($A128,'Annex 2 EHV charges'!$A:$O,COLUMN(G128)+4,FALSE)=0,"",VLOOKUP($A128,'Annex 2 EHV charges'!$A:$O,COLUMN(G128)+4,FALSE)),"")</f>
        <v>1.1599999999999999</v>
      </c>
      <c r="H128" s="248">
        <f>IFERROR(IF(VLOOKUP($A128,'Annex 2 EHV charges'!$A:$O,COLUMN(H128)+4,FALSE)=0,"",VLOOKUP($A128,'Annex 2 EHV charges'!$A:$O,COLUMN(H128)+4,FALSE)),"")</f>
        <v>1.1599999999999999</v>
      </c>
    </row>
    <row r="129" spans="1:8" x14ac:dyDescent="0.2">
      <c r="A129" s="80">
        <f t="array" ref="A129">IFERROR(INDEX('Annex 2 EHV charges'!$A$11:$A$330, MATCH(0, IF(LEN('Annex 2 EHV charges'!$A$11:$A$330)=0,1, COUNTIF(A$4:$A128, 'Annex 2 EHV charges'!$A$11:$A$330)), 0)),"")</f>
        <v>632</v>
      </c>
      <c r="B129" s="80">
        <f>IF($A129="","",VLOOKUP($A129,'Annex 2 EHV charges'!$A:$P,2,0))</f>
        <v>632</v>
      </c>
      <c r="C129" s="81" t="str">
        <f>IF($A129="","",VLOOKUP($A129,'Annex 2 EHV charges'!$A:$P,3,0))</f>
        <v>2200040473921</v>
      </c>
      <c r="D129" s="80" t="str">
        <f>IF($A129="","",VLOOKUP($A129,'Annex 2 EHV charges'!$A:$P,7,0))</f>
        <v>St Day</v>
      </c>
      <c r="E129" s="84">
        <f>IFERROR(IF(VLOOKUP($A129,'Annex 2 EHV charges'!$A:$O,COLUMN(E129)+4,FALSE)=0,"",VLOOKUP($A129,'Annex 2 EHV charges'!$A:$O,COLUMN(E129)+4,FALSE)),"")</f>
        <v>4.5449999999999999</v>
      </c>
      <c r="F129" s="248">
        <f>IFERROR(IF(VLOOKUP($A129,'Annex 2 EHV charges'!$A:$O,COLUMN(F129)+4,FALSE)=0,"",VLOOKUP($A129,'Annex 2 EHV charges'!$A:$O,COLUMN(F129)+4,FALSE)),"")</f>
        <v>1356.27</v>
      </c>
      <c r="G129" s="248">
        <f>IFERROR(IF(VLOOKUP($A129,'Annex 2 EHV charges'!$A:$O,COLUMN(G129)+4,FALSE)=0,"",VLOOKUP($A129,'Annex 2 EHV charges'!$A:$O,COLUMN(G129)+4,FALSE)),"")</f>
        <v>1.02</v>
      </c>
      <c r="H129" s="248">
        <f>IFERROR(IF(VLOOKUP($A129,'Annex 2 EHV charges'!$A:$O,COLUMN(H129)+4,FALSE)=0,"",VLOOKUP($A129,'Annex 2 EHV charges'!$A:$O,COLUMN(H129)+4,FALSE)),"")</f>
        <v>1.02</v>
      </c>
    </row>
    <row r="130" spans="1:8" x14ac:dyDescent="0.2">
      <c r="A130" s="80">
        <f t="array" ref="A130">IFERROR(INDEX('Annex 2 EHV charges'!$A$11:$A$330, MATCH(0, IF(LEN('Annex 2 EHV charges'!$A$11:$A$330)=0,1, COUNTIF(A$4:$A129, 'Annex 2 EHV charges'!$A$11:$A$330)), 0)),"")</f>
        <v>633</v>
      </c>
      <c r="B130" s="80">
        <f>IF($A130="","",VLOOKUP($A130,'Annex 2 EHV charges'!$A:$P,2,0))</f>
        <v>633</v>
      </c>
      <c r="C130" s="81" t="str">
        <f>IF($A130="","",VLOOKUP($A130,'Annex 2 EHV charges'!$A:$P,3,0))</f>
        <v>2200041499771</v>
      </c>
      <c r="D130" s="80" t="str">
        <f>IF($A130="","",VLOOKUP($A130,'Annex 2 EHV charges'!$A:$P,7,0))</f>
        <v>Shooters Bottom</v>
      </c>
      <c r="E130" s="84">
        <f>IFERROR(IF(VLOOKUP($A130,'Annex 2 EHV charges'!$A:$O,COLUMN(E130)+4,FALSE)=0,"",VLOOKUP($A130,'Annex 2 EHV charges'!$A:$O,COLUMN(E130)+4,FALSE)),"")</f>
        <v>14.048999999999999</v>
      </c>
      <c r="F130" s="248">
        <f>IFERROR(IF(VLOOKUP($A130,'Annex 2 EHV charges'!$A:$O,COLUMN(F130)+4,FALSE)=0,"",VLOOKUP($A130,'Annex 2 EHV charges'!$A:$O,COLUMN(F130)+4,FALSE)),"")</f>
        <v>12.64</v>
      </c>
      <c r="G130" s="248">
        <f>IFERROR(IF(VLOOKUP($A130,'Annex 2 EHV charges'!$A:$O,COLUMN(G130)+4,FALSE)=0,"",VLOOKUP($A130,'Annex 2 EHV charges'!$A:$O,COLUMN(G130)+4,FALSE)),"")</f>
        <v>1.1299999999999999</v>
      </c>
      <c r="H130" s="248">
        <f>IFERROR(IF(VLOOKUP($A130,'Annex 2 EHV charges'!$A:$O,COLUMN(H130)+4,FALSE)=0,"",VLOOKUP($A130,'Annex 2 EHV charges'!$A:$O,COLUMN(H130)+4,FALSE)),"")</f>
        <v>1.1299999999999999</v>
      </c>
    </row>
    <row r="131" spans="1:8" x14ac:dyDescent="0.2">
      <c r="A131" s="80">
        <f t="array" ref="A131">IFERROR(INDEX('Annex 2 EHV charges'!$A$11:$A$330, MATCH(0, IF(LEN('Annex 2 EHV charges'!$A$11:$A$330)=0,1, COUNTIF(A$4:$A130, 'Annex 2 EHV charges'!$A$11:$A$330)), 0)),"")</f>
        <v>634</v>
      </c>
      <c r="B131" s="80">
        <f>IF($A131="","",VLOOKUP($A131,'Annex 2 EHV charges'!$A:$P,2,0))</f>
        <v>634</v>
      </c>
      <c r="C131" s="81" t="str">
        <f>IF($A131="","",VLOOKUP($A131,'Annex 2 EHV charges'!$A:$P,3,0))</f>
        <v>2200041625596</v>
      </c>
      <c r="D131" s="80" t="str">
        <f>IF($A131="","",VLOOKUP($A131,'Annex 2 EHV charges'!$A:$P,7,0))</f>
        <v>Heathfield</v>
      </c>
      <c r="E131" s="84">
        <f>IFERROR(IF(VLOOKUP($A131,'Annex 2 EHV charges'!$A:$O,COLUMN(E131)+4,FALSE)=0,"",VLOOKUP($A131,'Annex 2 EHV charges'!$A:$O,COLUMN(E131)+4,FALSE)),"")</f>
        <v>3.4079999999999999</v>
      </c>
      <c r="F131" s="248">
        <f>IFERROR(IF(VLOOKUP($A131,'Annex 2 EHV charges'!$A:$O,COLUMN(F131)+4,FALSE)=0,"",VLOOKUP($A131,'Annex 2 EHV charges'!$A:$O,COLUMN(F131)+4,FALSE)),"")</f>
        <v>1157.8699999999999</v>
      </c>
      <c r="G131" s="248">
        <f>IFERROR(IF(VLOOKUP($A131,'Annex 2 EHV charges'!$A:$O,COLUMN(G131)+4,FALSE)=0,"",VLOOKUP($A131,'Annex 2 EHV charges'!$A:$O,COLUMN(G131)+4,FALSE)),"")</f>
        <v>1.42</v>
      </c>
      <c r="H131" s="248">
        <f>IFERROR(IF(VLOOKUP($A131,'Annex 2 EHV charges'!$A:$O,COLUMN(H131)+4,FALSE)=0,"",VLOOKUP($A131,'Annex 2 EHV charges'!$A:$O,COLUMN(H131)+4,FALSE)),"")</f>
        <v>1.42</v>
      </c>
    </row>
    <row r="132" spans="1:8" x14ac:dyDescent="0.2">
      <c r="A132" s="80">
        <f t="array" ref="A132">IFERROR(INDEX('Annex 2 EHV charges'!$A$11:$A$330, MATCH(0, IF(LEN('Annex 2 EHV charges'!$A$11:$A$330)=0,1, COUNTIF(A$4:$A131, 'Annex 2 EHV charges'!$A$11:$A$330)), 0)),"")</f>
        <v>635</v>
      </c>
      <c r="B132" s="80">
        <f>IF($A132="","",VLOOKUP($A132,'Annex 2 EHV charges'!$A:$P,2,0))</f>
        <v>635</v>
      </c>
      <c r="C132" s="81" t="str">
        <f>IF($A132="","",VLOOKUP($A132,'Annex 2 EHV charges'!$A:$P,3,0))</f>
        <v>2200041845860</v>
      </c>
      <c r="D132" s="80" t="str">
        <f>IF($A132="","",VLOOKUP($A132,'Annex 2 EHV charges'!$A:$P,7,0))</f>
        <v>Goonhilly</v>
      </c>
      <c r="E132" s="84">
        <f>IFERROR(IF(VLOOKUP($A132,'Annex 2 EHV charges'!$A:$O,COLUMN(E132)+4,FALSE)=0,"",VLOOKUP($A132,'Annex 2 EHV charges'!$A:$O,COLUMN(E132)+4,FALSE)),"")</f>
        <v>4.2089999999999996</v>
      </c>
      <c r="F132" s="248">
        <f>IFERROR(IF(VLOOKUP($A132,'Annex 2 EHV charges'!$A:$O,COLUMN(F132)+4,FALSE)=0,"",VLOOKUP($A132,'Annex 2 EHV charges'!$A:$O,COLUMN(F132)+4,FALSE)),"")</f>
        <v>8.91</v>
      </c>
      <c r="G132" s="248">
        <f>IFERROR(IF(VLOOKUP($A132,'Annex 2 EHV charges'!$A:$O,COLUMN(G132)+4,FALSE)=0,"",VLOOKUP($A132,'Annex 2 EHV charges'!$A:$O,COLUMN(G132)+4,FALSE)),"")</f>
        <v>2.2799999999999998</v>
      </c>
      <c r="H132" s="248">
        <f>IFERROR(IF(VLOOKUP($A132,'Annex 2 EHV charges'!$A:$O,COLUMN(H132)+4,FALSE)=0,"",VLOOKUP($A132,'Annex 2 EHV charges'!$A:$O,COLUMN(H132)+4,FALSE)),"")</f>
        <v>2.2799999999999998</v>
      </c>
    </row>
    <row r="133" spans="1:8" x14ac:dyDescent="0.2">
      <c r="A133" s="80">
        <f t="array" ref="A133">IFERROR(INDEX('Annex 2 EHV charges'!$A$11:$A$330, MATCH(0, IF(LEN('Annex 2 EHV charges'!$A$11:$A$330)=0,1, COUNTIF(A$4:$A132, 'Annex 2 EHV charges'!$A$11:$A$330)), 0)),"")</f>
        <v>636</v>
      </c>
      <c r="B133" s="80">
        <f>IF($A133="","",VLOOKUP($A133,'Annex 2 EHV charges'!$A:$P,2,0))</f>
        <v>636</v>
      </c>
      <c r="C133" s="81" t="str">
        <f>IF($A133="","",VLOOKUP($A133,'Annex 2 EHV charges'!$A:$P,3,0))</f>
        <v>2200041786674</v>
      </c>
      <c r="D133" s="80" t="str">
        <f>IF($A133="","",VLOOKUP($A133,'Annex 2 EHV charges'!$A:$P,7,0))</f>
        <v>Delabole</v>
      </c>
      <c r="E133" s="84">
        <f>IFERROR(IF(VLOOKUP($A133,'Annex 2 EHV charges'!$A:$O,COLUMN(E133)+4,FALSE)=0,"",VLOOKUP($A133,'Annex 2 EHV charges'!$A:$O,COLUMN(E133)+4,FALSE)),"")</f>
        <v>3.8849999999999998</v>
      </c>
      <c r="F133" s="248">
        <f>IFERROR(IF(VLOOKUP($A133,'Annex 2 EHV charges'!$A:$O,COLUMN(F133)+4,FALSE)=0,"",VLOOKUP($A133,'Annex 2 EHV charges'!$A:$O,COLUMN(F133)+4,FALSE)),"")</f>
        <v>14.12</v>
      </c>
      <c r="G133" s="248">
        <f>IFERROR(IF(VLOOKUP($A133,'Annex 2 EHV charges'!$A:$O,COLUMN(G133)+4,FALSE)=0,"",VLOOKUP($A133,'Annex 2 EHV charges'!$A:$O,COLUMN(G133)+4,FALSE)),"")</f>
        <v>3.29</v>
      </c>
      <c r="H133" s="248">
        <f>IFERROR(IF(VLOOKUP($A133,'Annex 2 EHV charges'!$A:$O,COLUMN(H133)+4,FALSE)=0,"",VLOOKUP($A133,'Annex 2 EHV charges'!$A:$O,COLUMN(H133)+4,FALSE)),"")</f>
        <v>3.29</v>
      </c>
    </row>
    <row r="134" spans="1:8" x14ac:dyDescent="0.2">
      <c r="A134" s="80">
        <f t="array" ref="A134">IFERROR(INDEX('Annex 2 EHV charges'!$A$11:$A$330, MATCH(0, IF(LEN('Annex 2 EHV charges'!$A$11:$A$330)=0,1, COUNTIF(A$4:$A133, 'Annex 2 EHV charges'!$A$11:$A$330)), 0)),"")</f>
        <v>637</v>
      </c>
      <c r="B134" s="80">
        <f>IF($A134="","",VLOOKUP($A134,'Annex 2 EHV charges'!$A:$P,2,0))</f>
        <v>637</v>
      </c>
      <c r="C134" s="81" t="str">
        <f>IF($A134="","",VLOOKUP($A134,'Annex 2 EHV charges'!$A:$P,3,0))</f>
        <v>2200041930489</v>
      </c>
      <c r="D134" s="80" t="str">
        <f>IF($A134="","",VLOOKUP($A134,'Annex 2 EHV charges'!$A:$P,7,0))</f>
        <v>Fullabrook</v>
      </c>
      <c r="E134" s="84" t="str">
        <f>IFERROR(IF(VLOOKUP($A134,'Annex 2 EHV charges'!$A:$O,COLUMN(E134)+4,FALSE)=0,"",VLOOKUP($A134,'Annex 2 EHV charges'!$A:$O,COLUMN(E134)+4,FALSE)),"")</f>
        <v/>
      </c>
      <c r="F134" s="248">
        <f>IFERROR(IF(VLOOKUP($A134,'Annex 2 EHV charges'!$A:$O,COLUMN(F134)+4,FALSE)=0,"",VLOOKUP($A134,'Annex 2 EHV charges'!$A:$O,COLUMN(F134)+4,FALSE)),"")</f>
        <v>1508.05</v>
      </c>
      <c r="G134" s="248">
        <f>IFERROR(IF(VLOOKUP($A134,'Annex 2 EHV charges'!$A:$O,COLUMN(G134)+4,FALSE)=0,"",VLOOKUP($A134,'Annex 2 EHV charges'!$A:$O,COLUMN(G134)+4,FALSE)),"")</f>
        <v>1.07</v>
      </c>
      <c r="H134" s="248">
        <f>IFERROR(IF(VLOOKUP($A134,'Annex 2 EHV charges'!$A:$O,COLUMN(H134)+4,FALSE)=0,"",VLOOKUP($A134,'Annex 2 EHV charges'!$A:$O,COLUMN(H134)+4,FALSE)),"")</f>
        <v>1.07</v>
      </c>
    </row>
    <row r="135" spans="1:8" x14ac:dyDescent="0.2">
      <c r="A135" s="80">
        <f t="array" ref="A135">IFERROR(INDEX('Annex 2 EHV charges'!$A$11:$A$330, MATCH(0, IF(LEN('Annex 2 EHV charges'!$A$11:$A$330)=0,1, COUNTIF(A$4:$A134, 'Annex 2 EHV charges'!$A$11:$A$330)), 0)),"")</f>
        <v>638</v>
      </c>
      <c r="B135" s="80">
        <f>IF($A135="","",VLOOKUP($A135,'Annex 2 EHV charges'!$A:$P,2,0))</f>
        <v>638</v>
      </c>
      <c r="C135" s="81" t="str">
        <f>IF($A135="","",VLOOKUP($A135,'Annex 2 EHV charges'!$A:$P,3,0))</f>
        <v>2200043200997</v>
      </c>
      <c r="D135" s="80" t="str">
        <f>IF($A135="","",VLOOKUP($A135,'Annex 2 EHV charges'!$A:$P,7,0))</f>
        <v>Hermerdon Mine</v>
      </c>
      <c r="E135" s="84">
        <f>IFERROR(IF(VLOOKUP($A135,'Annex 2 EHV charges'!$A:$O,COLUMN(E135)+4,FALSE)=0,"",VLOOKUP($A135,'Annex 2 EHV charges'!$A:$O,COLUMN(E135)+4,FALSE)),"")</f>
        <v>3.383</v>
      </c>
      <c r="F135" s="248">
        <f>IFERROR(IF(VLOOKUP($A135,'Annex 2 EHV charges'!$A:$O,COLUMN(F135)+4,FALSE)=0,"",VLOOKUP($A135,'Annex 2 EHV charges'!$A:$O,COLUMN(F135)+4,FALSE)),"")</f>
        <v>9792.2000000000007</v>
      </c>
      <c r="G135" s="248">
        <f>IFERROR(IF(VLOOKUP($A135,'Annex 2 EHV charges'!$A:$O,COLUMN(G135)+4,FALSE)=0,"",VLOOKUP($A135,'Annex 2 EHV charges'!$A:$O,COLUMN(G135)+4,FALSE)),"")</f>
        <v>2.39</v>
      </c>
      <c r="H135" s="248">
        <f>IFERROR(IF(VLOOKUP($A135,'Annex 2 EHV charges'!$A:$O,COLUMN(H135)+4,FALSE)=0,"",VLOOKUP($A135,'Annex 2 EHV charges'!$A:$O,COLUMN(H135)+4,FALSE)),"")</f>
        <v>2.39</v>
      </c>
    </row>
    <row r="136" spans="1:8" x14ac:dyDescent="0.2">
      <c r="A136" s="80">
        <f t="array" ref="A136">IFERROR(INDEX('Annex 2 EHV charges'!$A$11:$A$330, MATCH(0, IF(LEN('Annex 2 EHV charges'!$A$11:$A$330)=0,1, COUNTIF(A$4:$A135, 'Annex 2 EHV charges'!$A$11:$A$330)), 0)),"")</f>
        <v>639</v>
      </c>
      <c r="B136" s="80">
        <f>IF($A136="","",VLOOKUP($A136,'Annex 2 EHV charges'!$A:$P,2,0))</f>
        <v>639</v>
      </c>
      <c r="C136" s="81" t="str">
        <f>IF($A136="","",VLOOKUP($A136,'Annex 2 EHV charges'!$A:$P,3,0))</f>
        <v>2200042142094</v>
      </c>
      <c r="D136" s="80" t="str">
        <f>IF($A136="","",VLOOKUP($A136,'Annex 2 EHV charges'!$A:$P,7,0))</f>
        <v>Luxulyan(Trenoweth Farm)</v>
      </c>
      <c r="E136" s="84">
        <f>IFERROR(IF(VLOOKUP($A136,'Annex 2 EHV charges'!$A:$O,COLUMN(E136)+4,FALSE)=0,"",VLOOKUP($A136,'Annex 2 EHV charges'!$A:$O,COLUMN(E136)+4,FALSE)),"")</f>
        <v>2.7229999999999999</v>
      </c>
      <c r="F136" s="248">
        <f>IFERROR(IF(VLOOKUP($A136,'Annex 2 EHV charges'!$A:$O,COLUMN(F136)+4,FALSE)=0,"",VLOOKUP($A136,'Annex 2 EHV charges'!$A:$O,COLUMN(F136)+4,FALSE)),"")</f>
        <v>3.62</v>
      </c>
      <c r="G136" s="248">
        <f>IFERROR(IF(VLOOKUP($A136,'Annex 2 EHV charges'!$A:$O,COLUMN(G136)+4,FALSE)=0,"",VLOOKUP($A136,'Annex 2 EHV charges'!$A:$O,COLUMN(G136)+4,FALSE)),"")</f>
        <v>2.99</v>
      </c>
      <c r="H136" s="248">
        <f>IFERROR(IF(VLOOKUP($A136,'Annex 2 EHV charges'!$A:$O,COLUMN(H136)+4,FALSE)=0,"",VLOOKUP($A136,'Annex 2 EHV charges'!$A:$O,COLUMN(H136)+4,FALSE)),"")</f>
        <v>2.99</v>
      </c>
    </row>
    <row r="137" spans="1:8" x14ac:dyDescent="0.2">
      <c r="A137" s="80">
        <f t="array" ref="A137">IFERROR(INDEX('Annex 2 EHV charges'!$A$11:$A$330, MATCH(0, IF(LEN('Annex 2 EHV charges'!$A$11:$A$330)=0,1, COUNTIF(A$4:$A136, 'Annex 2 EHV charges'!$A$11:$A$330)), 0)),"")</f>
        <v>642</v>
      </c>
      <c r="B137" s="80">
        <f>IF($A137="","",VLOOKUP($A137,'Annex 2 EHV charges'!$A:$P,2,0))</f>
        <v>642</v>
      </c>
      <c r="C137" s="81" t="str">
        <f>IF($A137="","",VLOOKUP($A137,'Annex 2 EHV charges'!$A:$P,3,0))</f>
        <v>2200042142439</v>
      </c>
      <c r="D137" s="80" t="str">
        <f>IF($A137="","",VLOOKUP($A137,'Annex 2 EHV charges'!$A:$P,7,0))</f>
        <v>Woodland Barton PV 33kV Gen</v>
      </c>
      <c r="E137" s="84">
        <f>IFERROR(IF(VLOOKUP($A137,'Annex 2 EHV charges'!$A:$O,COLUMN(E137)+4,FALSE)=0,"",VLOOKUP($A137,'Annex 2 EHV charges'!$A:$O,COLUMN(E137)+4,FALSE)),"")</f>
        <v>1.69</v>
      </c>
      <c r="F137" s="248">
        <f>IFERROR(IF(VLOOKUP($A137,'Annex 2 EHV charges'!$A:$O,COLUMN(F137)+4,FALSE)=0,"",VLOOKUP($A137,'Annex 2 EHV charges'!$A:$O,COLUMN(F137)+4,FALSE)),"")</f>
        <v>11.22</v>
      </c>
      <c r="G137" s="248">
        <f>IFERROR(IF(VLOOKUP($A137,'Annex 2 EHV charges'!$A:$O,COLUMN(G137)+4,FALSE)=0,"",VLOOKUP($A137,'Annex 2 EHV charges'!$A:$O,COLUMN(G137)+4,FALSE)),"")</f>
        <v>1.1399999999999999</v>
      </c>
      <c r="H137" s="248">
        <f>IFERROR(IF(VLOOKUP($A137,'Annex 2 EHV charges'!$A:$O,COLUMN(H137)+4,FALSE)=0,"",VLOOKUP($A137,'Annex 2 EHV charges'!$A:$O,COLUMN(H137)+4,FALSE)),"")</f>
        <v>1.1399999999999999</v>
      </c>
    </row>
    <row r="138" spans="1:8" x14ac:dyDescent="0.2">
      <c r="A138" s="80">
        <f t="array" ref="A138">IFERROR(INDEX('Annex 2 EHV charges'!$A$11:$A$330, MATCH(0, IF(LEN('Annex 2 EHV charges'!$A$11:$A$330)=0,1, COUNTIF(A$4:$A137, 'Annex 2 EHV charges'!$A$11:$A$330)), 0)),"")</f>
        <v>643</v>
      </c>
      <c r="B138" s="80">
        <f>IF($A138="","",VLOOKUP($A138,'Annex 2 EHV charges'!$A:$P,2,0))</f>
        <v>643</v>
      </c>
      <c r="C138" s="81" t="str">
        <f>IF($A138="","",VLOOKUP($A138,'Annex 2 EHV charges'!$A:$P,3,0))</f>
        <v>2200041978773</v>
      </c>
      <c r="D138" s="80" t="str">
        <f>IF($A138="","",VLOOKUP($A138,'Annex 2 EHV charges'!$A:$P,7,0))</f>
        <v>Manor PV Farm 33kV</v>
      </c>
      <c r="E138" s="84">
        <f>IFERROR(IF(VLOOKUP($A138,'Annex 2 EHV charges'!$A:$O,COLUMN(E138)+4,FALSE)=0,"",VLOOKUP($A138,'Annex 2 EHV charges'!$A:$O,COLUMN(E138)+4,FALSE)),"")</f>
        <v>2.7080000000000002</v>
      </c>
      <c r="F138" s="248">
        <f>IFERROR(IF(VLOOKUP($A138,'Annex 2 EHV charges'!$A:$O,COLUMN(F138)+4,FALSE)=0,"",VLOOKUP($A138,'Annex 2 EHV charges'!$A:$O,COLUMN(F138)+4,FALSE)),"")</f>
        <v>4.91</v>
      </c>
      <c r="G138" s="248">
        <f>IFERROR(IF(VLOOKUP($A138,'Annex 2 EHV charges'!$A:$O,COLUMN(G138)+4,FALSE)=0,"",VLOOKUP($A138,'Annex 2 EHV charges'!$A:$O,COLUMN(G138)+4,FALSE)),"")</f>
        <v>1.8</v>
      </c>
      <c r="H138" s="248">
        <f>IFERROR(IF(VLOOKUP($A138,'Annex 2 EHV charges'!$A:$O,COLUMN(H138)+4,FALSE)=0,"",VLOOKUP($A138,'Annex 2 EHV charges'!$A:$O,COLUMN(H138)+4,FALSE)),"")</f>
        <v>1.8</v>
      </c>
    </row>
    <row r="139" spans="1:8" x14ac:dyDescent="0.2">
      <c r="A139" s="80">
        <f t="array" ref="A139">IFERROR(INDEX('Annex 2 EHV charges'!$A$11:$A$330, MATCH(0, IF(LEN('Annex 2 EHV charges'!$A$11:$A$330)=0,1, COUNTIF(A$4:$A138, 'Annex 2 EHV charges'!$A$11:$A$330)), 0)),"")</f>
        <v>644</v>
      </c>
      <c r="B139" s="80">
        <f>IF($A139="","",VLOOKUP($A139,'Annex 2 EHV charges'!$A:$P,2,0))</f>
        <v>644</v>
      </c>
      <c r="C139" s="81" t="str">
        <f>IF($A139="","",VLOOKUP($A139,'Annex 2 EHV charges'!$A:$P,3,0))</f>
        <v>2200041978852</v>
      </c>
      <c r="D139" s="80" t="str">
        <f>IF($A139="","",VLOOKUP($A139,'Annex 2 EHV charges'!$A:$P,7,0))</f>
        <v>Churchtown Farm PV 33kV</v>
      </c>
      <c r="E139" s="84">
        <f>IFERROR(IF(VLOOKUP($A139,'Annex 2 EHV charges'!$A:$O,COLUMN(E139)+4,FALSE)=0,"",VLOOKUP($A139,'Annex 2 EHV charges'!$A:$O,COLUMN(E139)+4,FALSE)),"")</f>
        <v>14.835000000000001</v>
      </c>
      <c r="F139" s="248">
        <f>IFERROR(IF(VLOOKUP($A139,'Annex 2 EHV charges'!$A:$O,COLUMN(F139)+4,FALSE)=0,"",VLOOKUP($A139,'Annex 2 EHV charges'!$A:$O,COLUMN(F139)+4,FALSE)),"")</f>
        <v>201.91</v>
      </c>
      <c r="G139" s="248">
        <f>IFERROR(IF(VLOOKUP($A139,'Annex 2 EHV charges'!$A:$O,COLUMN(G139)+4,FALSE)=0,"",VLOOKUP($A139,'Annex 2 EHV charges'!$A:$O,COLUMN(G139)+4,FALSE)),"")</f>
        <v>1.03</v>
      </c>
      <c r="H139" s="248">
        <f>IFERROR(IF(VLOOKUP($A139,'Annex 2 EHV charges'!$A:$O,COLUMN(H139)+4,FALSE)=0,"",VLOOKUP($A139,'Annex 2 EHV charges'!$A:$O,COLUMN(H139)+4,FALSE)),"")</f>
        <v>1.03</v>
      </c>
    </row>
    <row r="140" spans="1:8" x14ac:dyDescent="0.2">
      <c r="A140" s="80">
        <f t="array" ref="A140">IFERROR(INDEX('Annex 2 EHV charges'!$A$11:$A$330, MATCH(0, IF(LEN('Annex 2 EHV charges'!$A$11:$A$330)=0,1, COUNTIF(A$4:$A139, 'Annex 2 EHV charges'!$A$11:$A$330)), 0)),"")</f>
        <v>645</v>
      </c>
      <c r="B140" s="80">
        <f>IF($A140="","",VLOOKUP($A140,'Annex 2 EHV charges'!$A:$P,2,0))</f>
        <v>645</v>
      </c>
      <c r="C140" s="81" t="str">
        <f>IF($A140="","",VLOOKUP($A140,'Annex 2 EHV charges'!$A:$P,3,0))</f>
        <v>2200041978791</v>
      </c>
      <c r="D140" s="80" t="str">
        <f>IF($A140="","",VLOOKUP($A140,'Annex 2 EHV charges'!$A:$P,7,0))</f>
        <v>Trenouth PV 33kV</v>
      </c>
      <c r="E140" s="84">
        <f>IFERROR(IF(VLOOKUP($A140,'Annex 2 EHV charges'!$A:$O,COLUMN(E140)+4,FALSE)=0,"",VLOOKUP($A140,'Annex 2 EHV charges'!$A:$O,COLUMN(E140)+4,FALSE)),"")</f>
        <v>0.215</v>
      </c>
      <c r="F140" s="248">
        <f>IFERROR(IF(VLOOKUP($A140,'Annex 2 EHV charges'!$A:$O,COLUMN(F140)+4,FALSE)=0,"",VLOOKUP($A140,'Annex 2 EHV charges'!$A:$O,COLUMN(F140)+4,FALSE)),"")</f>
        <v>17.440000000000001</v>
      </c>
      <c r="G140" s="248">
        <f>IFERROR(IF(VLOOKUP($A140,'Annex 2 EHV charges'!$A:$O,COLUMN(G140)+4,FALSE)=0,"",VLOOKUP($A140,'Annex 2 EHV charges'!$A:$O,COLUMN(G140)+4,FALSE)),"")</f>
        <v>1.58</v>
      </c>
      <c r="H140" s="248">
        <f>IFERROR(IF(VLOOKUP($A140,'Annex 2 EHV charges'!$A:$O,COLUMN(H140)+4,FALSE)=0,"",VLOOKUP($A140,'Annex 2 EHV charges'!$A:$O,COLUMN(H140)+4,FALSE)),"")</f>
        <v>1.58</v>
      </c>
    </row>
    <row r="141" spans="1:8" x14ac:dyDescent="0.2">
      <c r="A141" s="80">
        <f t="array" ref="A141">IFERROR(INDEX('Annex 2 EHV charges'!$A$11:$A$330, MATCH(0, IF(LEN('Annex 2 EHV charges'!$A$11:$A$330)=0,1, COUNTIF(A$4:$A140, 'Annex 2 EHV charges'!$A$11:$A$330)), 0)),"")</f>
        <v>647</v>
      </c>
      <c r="B141" s="80">
        <f>IF($A141="","",VLOOKUP($A141,'Annex 2 EHV charges'!$A:$P,2,0))</f>
        <v>647</v>
      </c>
      <c r="C141" s="81" t="str">
        <f>IF($A141="","",VLOOKUP($A141,'Annex 2 EHV charges'!$A:$P,3,0))</f>
        <v>2200041979874</v>
      </c>
      <c r="D141" s="80" t="str">
        <f>IF($A141="","",VLOOKUP($A141,'Annex 2 EHV charges'!$A:$P,7,0))</f>
        <v>Howton Farm PV 33kV</v>
      </c>
      <c r="E141" s="84">
        <f>IFERROR(IF(VLOOKUP($A141,'Annex 2 EHV charges'!$A:$O,COLUMN(E141)+4,FALSE)=0,"",VLOOKUP($A141,'Annex 2 EHV charges'!$A:$O,COLUMN(E141)+4,FALSE)),"")</f>
        <v>1.2350000000000001</v>
      </c>
      <c r="F141" s="248">
        <f>IFERROR(IF(VLOOKUP($A141,'Annex 2 EHV charges'!$A:$O,COLUMN(F141)+4,FALSE)=0,"",VLOOKUP($A141,'Annex 2 EHV charges'!$A:$O,COLUMN(F141)+4,FALSE)),"")</f>
        <v>4.8600000000000003</v>
      </c>
      <c r="G141" s="248">
        <f>IFERROR(IF(VLOOKUP($A141,'Annex 2 EHV charges'!$A:$O,COLUMN(G141)+4,FALSE)=0,"",VLOOKUP($A141,'Annex 2 EHV charges'!$A:$O,COLUMN(G141)+4,FALSE)),"")</f>
        <v>1.87</v>
      </c>
      <c r="H141" s="248">
        <f>IFERROR(IF(VLOOKUP($A141,'Annex 2 EHV charges'!$A:$O,COLUMN(H141)+4,FALSE)=0,"",VLOOKUP($A141,'Annex 2 EHV charges'!$A:$O,COLUMN(H141)+4,FALSE)),"")</f>
        <v>1.87</v>
      </c>
    </row>
    <row r="142" spans="1:8" x14ac:dyDescent="0.2">
      <c r="A142" s="80">
        <f t="array" ref="A142">IFERROR(INDEX('Annex 2 EHV charges'!$A$11:$A$330, MATCH(0, IF(LEN('Annex 2 EHV charges'!$A$11:$A$330)=0,1, COUNTIF(A$4:$A141, 'Annex 2 EHV charges'!$A$11:$A$330)), 0)),"")</f>
        <v>649</v>
      </c>
      <c r="B142" s="80">
        <f>IF($A142="","",VLOOKUP($A142,'Annex 2 EHV charges'!$A:$P,2,0))</f>
        <v>649</v>
      </c>
      <c r="C142" s="81" t="str">
        <f>IF($A142="","",VLOOKUP($A142,'Annex 2 EHV charges'!$A:$P,3,0))</f>
        <v>2200042682406</v>
      </c>
      <c r="D142" s="80" t="str">
        <f>IF($A142="","",VLOOKUP($A142,'Annex 2 EHV charges'!$A:$P,7,0))</f>
        <v xml:space="preserve">Newton Downs Farm </v>
      </c>
      <c r="E142" s="84">
        <f>IFERROR(IF(VLOOKUP($A142,'Annex 2 EHV charges'!$A:$O,COLUMN(E142)+4,FALSE)=0,"",VLOOKUP($A142,'Annex 2 EHV charges'!$A:$O,COLUMN(E142)+4,FALSE)),"")</f>
        <v>3.3330000000000002</v>
      </c>
      <c r="F142" s="248">
        <f>IFERROR(IF(VLOOKUP($A142,'Annex 2 EHV charges'!$A:$O,COLUMN(F142)+4,FALSE)=0,"",VLOOKUP($A142,'Annex 2 EHV charges'!$A:$O,COLUMN(F142)+4,FALSE)),"")</f>
        <v>52.65</v>
      </c>
      <c r="G142" s="248">
        <f>IFERROR(IF(VLOOKUP($A142,'Annex 2 EHV charges'!$A:$O,COLUMN(G142)+4,FALSE)=0,"",VLOOKUP($A142,'Annex 2 EHV charges'!$A:$O,COLUMN(G142)+4,FALSE)),"")</f>
        <v>1.1299999999999999</v>
      </c>
      <c r="H142" s="248">
        <f>IFERROR(IF(VLOOKUP($A142,'Annex 2 EHV charges'!$A:$O,COLUMN(H142)+4,FALSE)=0,"",VLOOKUP($A142,'Annex 2 EHV charges'!$A:$O,COLUMN(H142)+4,FALSE)),"")</f>
        <v>1.1299999999999999</v>
      </c>
    </row>
    <row r="143" spans="1:8" ht="25.5" x14ac:dyDescent="0.2">
      <c r="A143" s="80">
        <f t="array" ref="A143">IFERROR(INDEX('Annex 2 EHV charges'!$A$11:$A$330, MATCH(0, IF(LEN('Annex 2 EHV charges'!$A$11:$A$330)=0,1, COUNTIF(A$4:$A142, 'Annex 2 EHV charges'!$A$11:$A$330)), 0)),"")</f>
        <v>650</v>
      </c>
      <c r="B143" s="80">
        <f>IF($A143="","",VLOOKUP($A143,'Annex 2 EHV charges'!$A:$P,2,0))</f>
        <v>650</v>
      </c>
      <c r="C143" s="81" t="str">
        <f>IF($A143="","",VLOOKUP($A143,'Annex 2 EHV charges'!$A:$P,3,0))</f>
        <v>2200030346906
2200030346998</v>
      </c>
      <c r="D143" s="80" t="str">
        <f>IF($A143="","",VLOOKUP($A143,'Annex 2 EHV charges'!$A:$P,7,0))</f>
        <v>BAE Systems (ROF)</v>
      </c>
      <c r="E143" s="84">
        <f>IFERROR(IF(VLOOKUP($A143,'Annex 2 EHV charges'!$A:$O,COLUMN(E143)+4,FALSE)=0,"",VLOOKUP($A143,'Annex 2 EHV charges'!$A:$O,COLUMN(E143)+4,FALSE)),"")</f>
        <v>0.71899999999999997</v>
      </c>
      <c r="F143" s="248">
        <f>IFERROR(IF(VLOOKUP($A143,'Annex 2 EHV charges'!$A:$O,COLUMN(F143)+4,FALSE)=0,"",VLOOKUP($A143,'Annex 2 EHV charges'!$A:$O,COLUMN(F143)+4,FALSE)),"")</f>
        <v>1808.99</v>
      </c>
      <c r="G143" s="248">
        <f>IFERROR(IF(VLOOKUP($A143,'Annex 2 EHV charges'!$A:$O,COLUMN(G143)+4,FALSE)=0,"",VLOOKUP($A143,'Annex 2 EHV charges'!$A:$O,COLUMN(G143)+4,FALSE)),"")</f>
        <v>0.93</v>
      </c>
      <c r="H143" s="248">
        <f>IFERROR(IF(VLOOKUP($A143,'Annex 2 EHV charges'!$A:$O,COLUMN(H143)+4,FALSE)=0,"",VLOOKUP($A143,'Annex 2 EHV charges'!$A:$O,COLUMN(H143)+4,FALSE)),"")</f>
        <v>0.93</v>
      </c>
    </row>
    <row r="144" spans="1:8" x14ac:dyDescent="0.2">
      <c r="A144" s="80">
        <f t="array" ref="A144">IFERROR(INDEX('Annex 2 EHV charges'!$A$11:$A$330, MATCH(0, IF(LEN('Annex 2 EHV charges'!$A$11:$A$330)=0,1, COUNTIF(A$4:$A143, 'Annex 2 EHV charges'!$A$11:$A$330)), 0)),"")</f>
        <v>652</v>
      </c>
      <c r="B144" s="80">
        <f>IF($A144="","",VLOOKUP($A144,'Annex 2 EHV charges'!$A:$P,2,0))</f>
        <v>652</v>
      </c>
      <c r="C144" s="81" t="str">
        <f>IF($A144="","",VLOOKUP($A144,'Annex 2 EHV charges'!$A:$P,3,0))</f>
        <v>2200041978728</v>
      </c>
      <c r="D144" s="80" t="str">
        <f>IF($A144="","",VLOOKUP($A144,'Annex 2 EHV charges'!$A:$P,7,0))</f>
        <v>East Langford PV 33kV</v>
      </c>
      <c r="E144" s="84">
        <f>IFERROR(IF(VLOOKUP($A144,'Annex 2 EHV charges'!$A:$O,COLUMN(E144)+4,FALSE)=0,"",VLOOKUP($A144,'Annex 2 EHV charges'!$A:$O,COLUMN(E144)+4,FALSE)),"")</f>
        <v>1.986</v>
      </c>
      <c r="F144" s="248">
        <f>IFERROR(IF(VLOOKUP($A144,'Annex 2 EHV charges'!$A:$O,COLUMN(F144)+4,FALSE)=0,"",VLOOKUP($A144,'Annex 2 EHV charges'!$A:$O,COLUMN(F144)+4,FALSE)),"")</f>
        <v>4.88</v>
      </c>
      <c r="G144" s="248">
        <f>IFERROR(IF(VLOOKUP($A144,'Annex 2 EHV charges'!$A:$O,COLUMN(G144)+4,FALSE)=0,"",VLOOKUP($A144,'Annex 2 EHV charges'!$A:$O,COLUMN(G144)+4,FALSE)),"")</f>
        <v>2.87</v>
      </c>
      <c r="H144" s="248">
        <f>IFERROR(IF(VLOOKUP($A144,'Annex 2 EHV charges'!$A:$O,COLUMN(H144)+4,FALSE)=0,"",VLOOKUP($A144,'Annex 2 EHV charges'!$A:$O,COLUMN(H144)+4,FALSE)),"")</f>
        <v>2.87</v>
      </c>
    </row>
    <row r="145" spans="1:8" x14ac:dyDescent="0.2">
      <c r="A145" s="80">
        <f t="array" ref="A145">IFERROR(INDEX('Annex 2 EHV charges'!$A$11:$A$330, MATCH(0, IF(LEN('Annex 2 EHV charges'!$A$11:$A$330)=0,1, COUNTIF(A$4:$A144, 'Annex 2 EHV charges'!$A$11:$A$330)), 0)),"")</f>
        <v>653</v>
      </c>
      <c r="B145" s="80">
        <f>IF($A145="","",VLOOKUP($A145,'Annex 2 EHV charges'!$A:$P,2,0))</f>
        <v>653</v>
      </c>
      <c r="C145" s="81" t="str">
        <f>IF($A145="","",VLOOKUP($A145,'Annex 2 EHV charges'!$A:$P,3,0))</f>
        <v>2200042194279</v>
      </c>
      <c r="D145" s="80" t="str">
        <f>IF($A145="","",VLOOKUP($A145,'Annex 2 EHV charges'!$A:$P,7,0))</f>
        <v>NINNIS PV 33kV Gen</v>
      </c>
      <c r="E145" s="84">
        <f>IFERROR(IF(VLOOKUP($A145,'Annex 2 EHV charges'!$A:$O,COLUMN(E145)+4,FALSE)=0,"",VLOOKUP($A145,'Annex 2 EHV charges'!$A:$O,COLUMN(E145)+4,FALSE)),"")</f>
        <v>2.7130000000000001</v>
      </c>
      <c r="F145" s="248">
        <f>IFERROR(IF(VLOOKUP($A145,'Annex 2 EHV charges'!$A:$O,COLUMN(F145)+4,FALSE)=0,"",VLOOKUP($A145,'Annex 2 EHV charges'!$A:$O,COLUMN(F145)+4,FALSE)),"")</f>
        <v>8.26</v>
      </c>
      <c r="G145" s="248">
        <f>IFERROR(IF(VLOOKUP($A145,'Annex 2 EHV charges'!$A:$O,COLUMN(G145)+4,FALSE)=0,"",VLOOKUP($A145,'Annex 2 EHV charges'!$A:$O,COLUMN(G145)+4,FALSE)),"")</f>
        <v>1.32</v>
      </c>
      <c r="H145" s="248">
        <f>IFERROR(IF(VLOOKUP($A145,'Annex 2 EHV charges'!$A:$O,COLUMN(H145)+4,FALSE)=0,"",VLOOKUP($A145,'Annex 2 EHV charges'!$A:$O,COLUMN(H145)+4,FALSE)),"")</f>
        <v>1.32</v>
      </c>
    </row>
    <row r="146" spans="1:8" x14ac:dyDescent="0.2">
      <c r="A146" s="80">
        <f t="array" ref="A146">IFERROR(INDEX('Annex 2 EHV charges'!$A$11:$A$330, MATCH(0, IF(LEN('Annex 2 EHV charges'!$A$11:$A$330)=0,1, COUNTIF(A$4:$A145, 'Annex 2 EHV charges'!$A$11:$A$330)), 0)),"")</f>
        <v>654</v>
      </c>
      <c r="B146" s="80">
        <f>IF($A146="","",VLOOKUP($A146,'Annex 2 EHV charges'!$A:$P,2,0))</f>
        <v>654</v>
      </c>
      <c r="C146" s="81" t="str">
        <f>IF($A146="","",VLOOKUP($A146,'Annex 2 EHV charges'!$A:$P,3,0))</f>
        <v>2200042208824</v>
      </c>
      <c r="D146" s="80" t="str">
        <f>IF($A146="","",VLOOKUP($A146,'Annex 2 EHV charges'!$A:$P,7,0))</f>
        <v>Willsland PV 33kV Gen</v>
      </c>
      <c r="E146" s="84">
        <f>IFERROR(IF(VLOOKUP($A146,'Annex 2 EHV charges'!$A:$O,COLUMN(E146)+4,FALSE)=0,"",VLOOKUP($A146,'Annex 2 EHV charges'!$A:$O,COLUMN(E146)+4,FALSE)),"")</f>
        <v>0.70099999999999996</v>
      </c>
      <c r="F146" s="248">
        <f>IFERROR(IF(VLOOKUP($A146,'Annex 2 EHV charges'!$A:$O,COLUMN(F146)+4,FALSE)=0,"",VLOOKUP($A146,'Annex 2 EHV charges'!$A:$O,COLUMN(F146)+4,FALSE)),"")</f>
        <v>5.26</v>
      </c>
      <c r="G146" s="248">
        <f>IFERROR(IF(VLOOKUP($A146,'Annex 2 EHV charges'!$A:$O,COLUMN(G146)+4,FALSE)=0,"",VLOOKUP($A146,'Annex 2 EHV charges'!$A:$O,COLUMN(G146)+4,FALSE)),"")</f>
        <v>3.8</v>
      </c>
      <c r="H146" s="248">
        <f>IFERROR(IF(VLOOKUP($A146,'Annex 2 EHV charges'!$A:$O,COLUMN(H146)+4,FALSE)=0,"",VLOOKUP($A146,'Annex 2 EHV charges'!$A:$O,COLUMN(H146)+4,FALSE)),"")</f>
        <v>3.8</v>
      </c>
    </row>
    <row r="147" spans="1:8" x14ac:dyDescent="0.2">
      <c r="A147" s="80">
        <f t="array" ref="A147">IFERROR(INDEX('Annex 2 EHV charges'!$A$11:$A$330, MATCH(0, IF(LEN('Annex 2 EHV charges'!$A$11:$A$330)=0,1, COUNTIF(A$4:$A146, 'Annex 2 EHV charges'!$A$11:$A$330)), 0)),"")</f>
        <v>655</v>
      </c>
      <c r="B147" s="80">
        <f>IF($A147="","",VLOOKUP($A147,'Annex 2 EHV charges'!$A:$P,2,0))</f>
        <v>655</v>
      </c>
      <c r="C147" s="81" t="str">
        <f>IF($A147="","",VLOOKUP($A147,'Annex 2 EHV charges'!$A:$P,3,0))</f>
        <v>2200042141151</v>
      </c>
      <c r="D147" s="80" t="str">
        <f>IF($A147="","",VLOOKUP($A147,'Annex 2 EHV charges'!$A:$P,7,0))</f>
        <v>Eastcombe PV 33kV Gen</v>
      </c>
      <c r="E147" s="84">
        <f>IFERROR(IF(VLOOKUP($A147,'Annex 2 EHV charges'!$A:$O,COLUMN(E147)+4,FALSE)=0,"",VLOOKUP($A147,'Annex 2 EHV charges'!$A:$O,COLUMN(E147)+4,FALSE)),"")</f>
        <v>0.80800000000000005</v>
      </c>
      <c r="F147" s="248">
        <f>IFERROR(IF(VLOOKUP($A147,'Annex 2 EHV charges'!$A:$O,COLUMN(F147)+4,FALSE)=0,"",VLOOKUP($A147,'Annex 2 EHV charges'!$A:$O,COLUMN(F147)+4,FALSE)),"")</f>
        <v>1140.67</v>
      </c>
      <c r="G147" s="248">
        <f>IFERROR(IF(VLOOKUP($A147,'Annex 2 EHV charges'!$A:$O,COLUMN(G147)+4,FALSE)=0,"",VLOOKUP($A147,'Annex 2 EHV charges'!$A:$O,COLUMN(G147)+4,FALSE)),"")</f>
        <v>2.44</v>
      </c>
      <c r="H147" s="248">
        <f>IFERROR(IF(VLOOKUP($A147,'Annex 2 EHV charges'!$A:$O,COLUMN(H147)+4,FALSE)=0,"",VLOOKUP($A147,'Annex 2 EHV charges'!$A:$O,COLUMN(H147)+4,FALSE)),"")</f>
        <v>2.44</v>
      </c>
    </row>
    <row r="148" spans="1:8" x14ac:dyDescent="0.2">
      <c r="A148" s="80">
        <f t="array" ref="A148">IFERROR(INDEX('Annex 2 EHV charges'!$A$11:$A$330, MATCH(0, IF(LEN('Annex 2 EHV charges'!$A$11:$A$330)=0,1, COUNTIF(A$4:$A147, 'Annex 2 EHV charges'!$A$11:$A$330)), 0)),"")</f>
        <v>656</v>
      </c>
      <c r="B148" s="80">
        <f>IF($A148="","",VLOOKUP($A148,'Annex 2 EHV charges'!$A:$P,2,0))</f>
        <v>656</v>
      </c>
      <c r="C148" s="81" t="str">
        <f>IF($A148="","",VLOOKUP($A148,'Annex 2 EHV charges'!$A:$P,3,0))</f>
        <v>2200042172879</v>
      </c>
      <c r="D148" s="80" t="str">
        <f>IF($A148="","",VLOOKUP($A148,'Annex 2 EHV charges'!$A:$P,7,0))</f>
        <v>Bratton Flemming PV</v>
      </c>
      <c r="E148" s="84">
        <f>IFERROR(IF(VLOOKUP($A148,'Annex 2 EHV charges'!$A:$O,COLUMN(E148)+4,FALSE)=0,"",VLOOKUP($A148,'Annex 2 EHV charges'!$A:$O,COLUMN(E148)+4,FALSE)),"")</f>
        <v>1.3140000000000001</v>
      </c>
      <c r="F148" s="248">
        <f>IFERROR(IF(VLOOKUP($A148,'Annex 2 EHV charges'!$A:$O,COLUMN(F148)+4,FALSE)=0,"",VLOOKUP($A148,'Annex 2 EHV charges'!$A:$O,COLUMN(F148)+4,FALSE)),"")</f>
        <v>5.32</v>
      </c>
      <c r="G148" s="248">
        <f>IFERROR(IF(VLOOKUP($A148,'Annex 2 EHV charges'!$A:$O,COLUMN(G148)+4,FALSE)=0,"",VLOOKUP($A148,'Annex 2 EHV charges'!$A:$O,COLUMN(G148)+4,FALSE)),"")</f>
        <v>1.21</v>
      </c>
      <c r="H148" s="248">
        <f>IFERROR(IF(VLOOKUP($A148,'Annex 2 EHV charges'!$A:$O,COLUMN(H148)+4,FALSE)=0,"",VLOOKUP($A148,'Annex 2 EHV charges'!$A:$O,COLUMN(H148)+4,FALSE)),"")</f>
        <v>1.21</v>
      </c>
    </row>
    <row r="149" spans="1:8" x14ac:dyDescent="0.2">
      <c r="A149" s="80">
        <f t="array" ref="A149">IFERROR(INDEX('Annex 2 EHV charges'!$A$11:$A$330, MATCH(0, IF(LEN('Annex 2 EHV charges'!$A$11:$A$330)=0,1, COUNTIF(A$4:$A148, 'Annex 2 EHV charges'!$A$11:$A$330)), 0)),"")</f>
        <v>657</v>
      </c>
      <c r="B149" s="80">
        <f>IF($A149="","",VLOOKUP($A149,'Annex 2 EHV charges'!$A:$P,2,0))</f>
        <v>657</v>
      </c>
      <c r="C149" s="81" t="str">
        <f>IF($A149="","",VLOOKUP($A149,'Annex 2 EHV charges'!$A:$P,3,0))</f>
        <v>2200042196736</v>
      </c>
      <c r="D149" s="80" t="str">
        <f>IF($A149="","",VLOOKUP($A149,'Annex 2 EHV charges'!$A:$P,7,0))</f>
        <v>Beaford Brook PV</v>
      </c>
      <c r="E149" s="84">
        <f>IFERROR(IF(VLOOKUP($A149,'Annex 2 EHV charges'!$A:$O,COLUMN(E149)+4,FALSE)=0,"",VLOOKUP($A149,'Annex 2 EHV charges'!$A:$O,COLUMN(E149)+4,FALSE)),"")</f>
        <v>1.468</v>
      </c>
      <c r="F149" s="248">
        <f>IFERROR(IF(VLOOKUP($A149,'Annex 2 EHV charges'!$A:$O,COLUMN(F149)+4,FALSE)=0,"",VLOOKUP($A149,'Annex 2 EHV charges'!$A:$O,COLUMN(F149)+4,FALSE)),"")</f>
        <v>2.68</v>
      </c>
      <c r="G149" s="248">
        <f>IFERROR(IF(VLOOKUP($A149,'Annex 2 EHV charges'!$A:$O,COLUMN(G149)+4,FALSE)=0,"",VLOOKUP($A149,'Annex 2 EHV charges'!$A:$O,COLUMN(G149)+4,FALSE)),"")</f>
        <v>4.66</v>
      </c>
      <c r="H149" s="248">
        <f>IFERROR(IF(VLOOKUP($A149,'Annex 2 EHV charges'!$A:$O,COLUMN(H149)+4,FALSE)=0,"",VLOOKUP($A149,'Annex 2 EHV charges'!$A:$O,COLUMN(H149)+4,FALSE)),"")</f>
        <v>4.66</v>
      </c>
    </row>
    <row r="150" spans="1:8" x14ac:dyDescent="0.2">
      <c r="A150" s="80">
        <f t="array" ref="A150">IFERROR(INDEX('Annex 2 EHV charges'!$A$11:$A$330, MATCH(0, IF(LEN('Annex 2 EHV charges'!$A$11:$A$330)=0,1, COUNTIF(A$4:$A149, 'Annex 2 EHV charges'!$A$11:$A$330)), 0)),"")</f>
        <v>658</v>
      </c>
      <c r="B150" s="80">
        <f>IF($A150="","",VLOOKUP($A150,'Annex 2 EHV charges'!$A:$P,2,0))</f>
        <v>658</v>
      </c>
      <c r="C150" s="81" t="str">
        <f>IF($A150="","",VLOOKUP($A150,'Annex 2 EHV charges'!$A:$P,3,0))</f>
        <v>2200042206604</v>
      </c>
      <c r="D150" s="80" t="str">
        <f>IF($A150="","",VLOOKUP($A150,'Annex 2 EHV charges'!$A:$P,7,0))</f>
        <v>Park Wall PV</v>
      </c>
      <c r="E150" s="84">
        <f>IFERROR(IF(VLOOKUP($A150,'Annex 2 EHV charges'!$A:$O,COLUMN(E150)+4,FALSE)=0,"",VLOOKUP($A150,'Annex 2 EHV charges'!$A:$O,COLUMN(E150)+4,FALSE)),"")</f>
        <v>0.60899999999999999</v>
      </c>
      <c r="F150" s="248">
        <f>IFERROR(IF(VLOOKUP($A150,'Annex 2 EHV charges'!$A:$O,COLUMN(F150)+4,FALSE)=0,"",VLOOKUP($A150,'Annex 2 EHV charges'!$A:$O,COLUMN(F150)+4,FALSE)),"")</f>
        <v>3.45</v>
      </c>
      <c r="G150" s="248">
        <f>IFERROR(IF(VLOOKUP($A150,'Annex 2 EHV charges'!$A:$O,COLUMN(G150)+4,FALSE)=0,"",VLOOKUP($A150,'Annex 2 EHV charges'!$A:$O,COLUMN(G150)+4,FALSE)),"")</f>
        <v>1.62</v>
      </c>
      <c r="H150" s="248">
        <f>IFERROR(IF(VLOOKUP($A150,'Annex 2 EHV charges'!$A:$O,COLUMN(H150)+4,FALSE)=0,"",VLOOKUP($A150,'Annex 2 EHV charges'!$A:$O,COLUMN(H150)+4,FALSE)),"")</f>
        <v>1.62</v>
      </c>
    </row>
    <row r="151" spans="1:8" x14ac:dyDescent="0.2">
      <c r="A151" s="80">
        <f t="array" ref="A151">IFERROR(INDEX('Annex 2 EHV charges'!$A$11:$A$330, MATCH(0, IF(LEN('Annex 2 EHV charges'!$A$11:$A$330)=0,1, COUNTIF(A$4:$A150, 'Annex 2 EHV charges'!$A$11:$A$330)), 0)),"")</f>
        <v>659</v>
      </c>
      <c r="B151" s="80">
        <f>IF($A151="","",VLOOKUP($A151,'Annex 2 EHV charges'!$A:$P,2,0))</f>
        <v>659</v>
      </c>
      <c r="C151" s="81" t="str">
        <f>IF($A151="","",VLOOKUP($A151,'Annex 2 EHV charges'!$A:$P,3,0))</f>
        <v>2200042198501</v>
      </c>
      <c r="D151" s="80" t="str">
        <f>IF($A151="","",VLOOKUP($A151,'Annex 2 EHV charges'!$A:$P,7,0))</f>
        <v>Bradford Solar Park</v>
      </c>
      <c r="E151" s="84">
        <f>IFERROR(IF(VLOOKUP($A151,'Annex 2 EHV charges'!$A:$O,COLUMN(E151)+4,FALSE)=0,"",VLOOKUP($A151,'Annex 2 EHV charges'!$A:$O,COLUMN(E151)+4,FALSE)),"")</f>
        <v>0.875</v>
      </c>
      <c r="F151" s="248">
        <f>IFERROR(IF(VLOOKUP($A151,'Annex 2 EHV charges'!$A:$O,COLUMN(F151)+4,FALSE)=0,"",VLOOKUP($A151,'Annex 2 EHV charges'!$A:$O,COLUMN(F151)+4,FALSE)),"")</f>
        <v>25.57</v>
      </c>
      <c r="G151" s="248">
        <f>IFERROR(IF(VLOOKUP($A151,'Annex 2 EHV charges'!$A:$O,COLUMN(G151)+4,FALSE)=0,"",VLOOKUP($A151,'Annex 2 EHV charges'!$A:$O,COLUMN(G151)+4,FALSE)),"")</f>
        <v>1.57</v>
      </c>
      <c r="H151" s="248">
        <f>IFERROR(IF(VLOOKUP($A151,'Annex 2 EHV charges'!$A:$O,COLUMN(H151)+4,FALSE)=0,"",VLOOKUP($A151,'Annex 2 EHV charges'!$A:$O,COLUMN(H151)+4,FALSE)),"")</f>
        <v>1.57</v>
      </c>
    </row>
    <row r="152" spans="1:8" x14ac:dyDescent="0.2">
      <c r="A152" s="80">
        <f t="array" ref="A152">IFERROR(INDEX('Annex 2 EHV charges'!$A$11:$A$330, MATCH(0, IF(LEN('Annex 2 EHV charges'!$A$11:$A$330)=0,1, COUNTIF(A$4:$A151, 'Annex 2 EHV charges'!$A$11:$A$330)), 0)),"")</f>
        <v>662</v>
      </c>
      <c r="B152" s="80">
        <f>IF($A152="","",VLOOKUP($A152,'Annex 2 EHV charges'!$A:$P,2,0))</f>
        <v>662</v>
      </c>
      <c r="C152" s="81" t="str">
        <f>IF($A152="","",VLOOKUP($A152,'Annex 2 EHV charges'!$A:$P,3,0))</f>
        <v>2200041982938</v>
      </c>
      <c r="D152" s="80" t="str">
        <f>IF($A152="","",VLOOKUP($A152,'Annex 2 EHV charges'!$A:$P,7,0))</f>
        <v>Causilgey PV 33kV Gen</v>
      </c>
      <c r="E152" s="84">
        <f>IFERROR(IF(VLOOKUP($A152,'Annex 2 EHV charges'!$A:$O,COLUMN(E152)+4,FALSE)=0,"",VLOOKUP($A152,'Annex 2 EHV charges'!$A:$O,COLUMN(E152)+4,FALSE)),"")</f>
        <v>1.3919999999999999</v>
      </c>
      <c r="F152" s="248">
        <f>IFERROR(IF(VLOOKUP($A152,'Annex 2 EHV charges'!$A:$O,COLUMN(F152)+4,FALSE)=0,"",VLOOKUP($A152,'Annex 2 EHV charges'!$A:$O,COLUMN(F152)+4,FALSE)),"")</f>
        <v>3.1</v>
      </c>
      <c r="G152" s="248">
        <f>IFERROR(IF(VLOOKUP($A152,'Annex 2 EHV charges'!$A:$O,COLUMN(G152)+4,FALSE)=0,"",VLOOKUP($A152,'Annex 2 EHV charges'!$A:$O,COLUMN(G152)+4,FALSE)),"")</f>
        <v>2.2200000000000002</v>
      </c>
      <c r="H152" s="248">
        <f>IFERROR(IF(VLOOKUP($A152,'Annex 2 EHV charges'!$A:$O,COLUMN(H152)+4,FALSE)=0,"",VLOOKUP($A152,'Annex 2 EHV charges'!$A:$O,COLUMN(H152)+4,FALSE)),"")</f>
        <v>2.2200000000000002</v>
      </c>
    </row>
    <row r="153" spans="1:8" x14ac:dyDescent="0.2">
      <c r="A153" s="80">
        <f t="array" ref="A153">IFERROR(INDEX('Annex 2 EHV charges'!$A$11:$A$330, MATCH(0, IF(LEN('Annex 2 EHV charges'!$A$11:$A$330)=0,1, COUNTIF(A$4:$A152, 'Annex 2 EHV charges'!$A$11:$A$330)), 0)),"")</f>
        <v>663</v>
      </c>
      <c r="B153" s="80">
        <f>IF($A153="","",VLOOKUP($A153,'Annex 2 EHV charges'!$A:$P,2,0))</f>
        <v>663</v>
      </c>
      <c r="C153" s="81" t="str">
        <f>IF($A153="","",VLOOKUP($A153,'Annex 2 EHV charges'!$A:$P,3,0))</f>
        <v>2200042042966</v>
      </c>
      <c r="D153" s="80" t="str">
        <f>IF($A153="","",VLOOKUP($A153,'Annex 2 EHV charges'!$A:$P,7,0))</f>
        <v>Beechgrove Farm PV 33kV</v>
      </c>
      <c r="E153" s="84">
        <f>IFERROR(IF(VLOOKUP($A153,'Annex 2 EHV charges'!$A:$O,COLUMN(E153)+4,FALSE)=0,"",VLOOKUP($A153,'Annex 2 EHV charges'!$A:$O,COLUMN(E153)+4,FALSE)),"")</f>
        <v>0.46800000000000003</v>
      </c>
      <c r="F153" s="248">
        <f>IFERROR(IF(VLOOKUP($A153,'Annex 2 EHV charges'!$A:$O,COLUMN(F153)+4,FALSE)=0,"",VLOOKUP($A153,'Annex 2 EHV charges'!$A:$O,COLUMN(F153)+4,FALSE)),"")</f>
        <v>2.15</v>
      </c>
      <c r="G153" s="248">
        <f>IFERROR(IF(VLOOKUP($A153,'Annex 2 EHV charges'!$A:$O,COLUMN(G153)+4,FALSE)=0,"",VLOOKUP($A153,'Annex 2 EHV charges'!$A:$O,COLUMN(G153)+4,FALSE)),"")</f>
        <v>1.99</v>
      </c>
      <c r="H153" s="248">
        <f>IFERROR(IF(VLOOKUP($A153,'Annex 2 EHV charges'!$A:$O,COLUMN(H153)+4,FALSE)=0,"",VLOOKUP($A153,'Annex 2 EHV charges'!$A:$O,COLUMN(H153)+4,FALSE)),"")</f>
        <v>1.99</v>
      </c>
    </row>
    <row r="154" spans="1:8" x14ac:dyDescent="0.2">
      <c r="A154" s="80">
        <f t="array" ref="A154">IFERROR(INDEX('Annex 2 EHV charges'!$A$11:$A$330, MATCH(0, IF(LEN('Annex 2 EHV charges'!$A$11:$A$330)=0,1, COUNTIF(A$4:$A153, 'Annex 2 EHV charges'!$A$11:$A$330)), 0)),"")</f>
        <v>664</v>
      </c>
      <c r="B154" s="80">
        <f>IF($A154="","",VLOOKUP($A154,'Annex 2 EHV charges'!$A:$P,2,0))</f>
        <v>664</v>
      </c>
      <c r="C154" s="81" t="str">
        <f>IF($A154="","",VLOOKUP($A154,'Annex 2 EHV charges'!$A:$P,3,0))</f>
        <v>2200041857484</v>
      </c>
      <c r="D154" s="80" t="str">
        <f>IF($A154="","",VLOOKUP($A154,'Annex 2 EHV charges'!$A:$P,7,0))</f>
        <v>Isles of Scilly</v>
      </c>
      <c r="E154" s="84">
        <f>IFERROR(IF(VLOOKUP($A154,'Annex 2 EHV charges'!$A:$O,COLUMN(E154)+4,FALSE)=0,"",VLOOKUP($A154,'Annex 2 EHV charges'!$A:$O,COLUMN(E154)+4,FALSE)),"")</f>
        <v>29.946000000000002</v>
      </c>
      <c r="F154" s="248">
        <f>IFERROR(IF(VLOOKUP($A154,'Annex 2 EHV charges'!$A:$O,COLUMN(F154)+4,FALSE)=0,"",VLOOKUP($A154,'Annex 2 EHV charges'!$A:$O,COLUMN(F154)+4,FALSE)),"")</f>
        <v>1191.58</v>
      </c>
      <c r="G154" s="248">
        <f>IFERROR(IF(VLOOKUP($A154,'Annex 2 EHV charges'!$A:$O,COLUMN(G154)+4,FALSE)=0,"",VLOOKUP($A154,'Annex 2 EHV charges'!$A:$O,COLUMN(G154)+4,FALSE)),"")</f>
        <v>0.87</v>
      </c>
      <c r="H154" s="248">
        <f>IFERROR(IF(VLOOKUP($A154,'Annex 2 EHV charges'!$A:$O,COLUMN(H154)+4,FALSE)=0,"",VLOOKUP($A154,'Annex 2 EHV charges'!$A:$O,COLUMN(H154)+4,FALSE)),"")</f>
        <v>0.87</v>
      </c>
    </row>
    <row r="155" spans="1:8" x14ac:dyDescent="0.2">
      <c r="A155" s="80">
        <f t="array" ref="A155">IFERROR(INDEX('Annex 2 EHV charges'!$A$11:$A$330, MATCH(0, IF(LEN('Annex 2 EHV charges'!$A$11:$A$330)=0,1, COUNTIF(A$4:$A154, 'Annex 2 EHV charges'!$A$11:$A$330)), 0)),"")</f>
        <v>665</v>
      </c>
      <c r="B155" s="80">
        <f>IF($A155="","",VLOOKUP($A155,'Annex 2 EHV charges'!$A:$P,2,0))</f>
        <v>665</v>
      </c>
      <c r="C155" s="81" t="str">
        <f>IF($A155="","",VLOOKUP($A155,'Annex 2 EHV charges'!$A:$P,3,0))</f>
        <v>2200042019345</v>
      </c>
      <c r="D155" s="80" t="str">
        <f>IF($A155="","",VLOOKUP($A155,'Annex 2 EHV charges'!$A:$P,7,0))</f>
        <v>BLACKDITCH 33kV</v>
      </c>
      <c r="E155" s="84">
        <f>IFERROR(IF(VLOOKUP($A155,'Annex 2 EHV charges'!$A:$O,COLUMN(E155)+4,FALSE)=0,"",VLOOKUP($A155,'Annex 2 EHV charges'!$A:$O,COLUMN(E155)+4,FALSE)),"")</f>
        <v>0.65100000000000002</v>
      </c>
      <c r="F155" s="248">
        <f>IFERROR(IF(VLOOKUP($A155,'Annex 2 EHV charges'!$A:$O,COLUMN(F155)+4,FALSE)=0,"",VLOOKUP($A155,'Annex 2 EHV charges'!$A:$O,COLUMN(F155)+4,FALSE)),"")</f>
        <v>0.56999999999999995</v>
      </c>
      <c r="G155" s="248">
        <f>IFERROR(IF(VLOOKUP($A155,'Annex 2 EHV charges'!$A:$O,COLUMN(G155)+4,FALSE)=0,"",VLOOKUP($A155,'Annex 2 EHV charges'!$A:$O,COLUMN(G155)+4,FALSE)),"")</f>
        <v>3.74</v>
      </c>
      <c r="H155" s="248">
        <f>IFERROR(IF(VLOOKUP($A155,'Annex 2 EHV charges'!$A:$O,COLUMN(H155)+4,FALSE)=0,"",VLOOKUP($A155,'Annex 2 EHV charges'!$A:$O,COLUMN(H155)+4,FALSE)),"")</f>
        <v>3.74</v>
      </c>
    </row>
    <row r="156" spans="1:8" x14ac:dyDescent="0.2">
      <c r="A156" s="80">
        <f t="array" ref="A156">IFERROR(INDEX('Annex 2 EHV charges'!$A$11:$A$330, MATCH(0, IF(LEN('Annex 2 EHV charges'!$A$11:$A$330)=0,1, COUNTIF(A$4:$A155, 'Annex 2 EHV charges'!$A$11:$A$330)), 0)),"")</f>
        <v>669</v>
      </c>
      <c r="B156" s="80">
        <f>IF($A156="","",VLOOKUP($A156,'Annex 2 EHV charges'!$A:$P,2,0))</f>
        <v>669</v>
      </c>
      <c r="C156" s="81" t="str">
        <f>IF($A156="","",VLOOKUP($A156,'Annex 2 EHV charges'!$A:$P,3,0))</f>
        <v>2200030348718</v>
      </c>
      <c r="D156" s="80" t="str">
        <f>IF($A156="","",VLOOKUP($A156,'Annex 2 EHV charges'!$A:$P,7,0))</f>
        <v>Avonmouth Docks Boundary</v>
      </c>
      <c r="E156" s="84">
        <f>IFERROR(IF(VLOOKUP($A156,'Annex 2 EHV charges'!$A:$O,COLUMN(E156)+4,FALSE)=0,"",VLOOKUP($A156,'Annex 2 EHV charges'!$A:$O,COLUMN(E156)+4,FALSE)),"")</f>
        <v>0.157</v>
      </c>
      <c r="F156" s="248">
        <f>IFERROR(IF(VLOOKUP($A156,'Annex 2 EHV charges'!$A:$O,COLUMN(F156)+4,FALSE)=0,"",VLOOKUP($A156,'Annex 2 EHV charges'!$A:$O,COLUMN(F156)+4,FALSE)),"")</f>
        <v>2508.11</v>
      </c>
      <c r="G156" s="248">
        <f>IFERROR(IF(VLOOKUP($A156,'Annex 2 EHV charges'!$A:$O,COLUMN(G156)+4,FALSE)=0,"",VLOOKUP($A156,'Annex 2 EHV charges'!$A:$O,COLUMN(G156)+4,FALSE)),"")</f>
        <v>1.3</v>
      </c>
      <c r="H156" s="248">
        <f>IFERROR(IF(VLOOKUP($A156,'Annex 2 EHV charges'!$A:$O,COLUMN(H156)+4,FALSE)=0,"",VLOOKUP($A156,'Annex 2 EHV charges'!$A:$O,COLUMN(H156)+4,FALSE)),"")</f>
        <v>1.3</v>
      </c>
    </row>
    <row r="157" spans="1:8" x14ac:dyDescent="0.2">
      <c r="A157" s="80">
        <f t="array" ref="A157">IFERROR(INDEX('Annex 2 EHV charges'!$A$11:$A$330, MATCH(0, IF(LEN('Annex 2 EHV charges'!$A$11:$A$330)=0,1, COUNTIF(A$4:$A156, 'Annex 2 EHV charges'!$A$11:$A$330)), 0)),"")</f>
        <v>673</v>
      </c>
      <c r="B157" s="80">
        <f>IF($A157="","",VLOOKUP($A157,'Annex 2 EHV charges'!$A:$P,2,0))</f>
        <v>673</v>
      </c>
      <c r="C157" s="81" t="str">
        <f>IF($A157="","",VLOOKUP($A157,'Annex 2 EHV charges'!$A:$P,3,0))</f>
        <v>2200042534070</v>
      </c>
      <c r="D157" s="80" t="str">
        <f>IF($A157="","",VLOOKUP($A157,'Annex 2 EHV charges'!$A:$P,7,0))</f>
        <v>CERC St Dennis</v>
      </c>
      <c r="E157" s="84" t="str">
        <f>IFERROR(IF(VLOOKUP($A157,'Annex 2 EHV charges'!$A:$O,COLUMN(E157)+4,FALSE)=0,"",VLOOKUP($A157,'Annex 2 EHV charges'!$A:$O,COLUMN(E157)+4,FALSE)),"")</f>
        <v/>
      </c>
      <c r="F157" s="248">
        <f>IFERROR(IF(VLOOKUP($A157,'Annex 2 EHV charges'!$A:$O,COLUMN(F157)+4,FALSE)=0,"",VLOOKUP($A157,'Annex 2 EHV charges'!$A:$O,COLUMN(F157)+4,FALSE)),"")</f>
        <v>11874.18</v>
      </c>
      <c r="G157" s="248">
        <f>IFERROR(IF(VLOOKUP($A157,'Annex 2 EHV charges'!$A:$O,COLUMN(G157)+4,FALSE)=0,"",VLOOKUP($A157,'Annex 2 EHV charges'!$A:$O,COLUMN(G157)+4,FALSE)),"")</f>
        <v>0.52</v>
      </c>
      <c r="H157" s="248">
        <f>IFERROR(IF(VLOOKUP($A157,'Annex 2 EHV charges'!$A:$O,COLUMN(H157)+4,FALSE)=0,"",VLOOKUP($A157,'Annex 2 EHV charges'!$A:$O,COLUMN(H157)+4,FALSE)),"")</f>
        <v>0.52</v>
      </c>
    </row>
    <row r="158" spans="1:8" x14ac:dyDescent="0.2">
      <c r="A158" s="80">
        <f t="array" ref="A158">IFERROR(INDEX('Annex 2 EHV charges'!$A$11:$A$330, MATCH(0, IF(LEN('Annex 2 EHV charges'!$A$11:$A$330)=0,1, COUNTIF(A$4:$A157, 'Annex 2 EHV charges'!$A$11:$A$330)), 0)),"")</f>
        <v>674</v>
      </c>
      <c r="B158" s="80">
        <f>IF($A158="","",VLOOKUP($A158,'Annex 2 EHV charges'!$A:$P,2,0))</f>
        <v>674</v>
      </c>
      <c r="C158" s="81" t="str">
        <f>IF($A158="","",VLOOKUP($A158,'Annex 2 EHV charges'!$A:$P,3,0))</f>
        <v>2200042538720</v>
      </c>
      <c r="D158" s="80" t="str">
        <f>IF($A158="","",VLOOKUP($A158,'Annex 2 EHV charges'!$A:$P,7,0))</f>
        <v>Severnside Energy Recovery Centre</v>
      </c>
      <c r="E158" s="84" t="str">
        <f>IFERROR(IF(VLOOKUP($A158,'Annex 2 EHV charges'!$A:$O,COLUMN(E158)+4,FALSE)=0,"",VLOOKUP($A158,'Annex 2 EHV charges'!$A:$O,COLUMN(E158)+4,FALSE)),"")</f>
        <v/>
      </c>
      <c r="F158" s="248">
        <f>IFERROR(IF(VLOOKUP($A158,'Annex 2 EHV charges'!$A:$O,COLUMN(F158)+4,FALSE)=0,"",VLOOKUP($A158,'Annex 2 EHV charges'!$A:$O,COLUMN(F158)+4,FALSE)),"")</f>
        <v>2116.44</v>
      </c>
      <c r="G158" s="248">
        <f>IFERROR(IF(VLOOKUP($A158,'Annex 2 EHV charges'!$A:$O,COLUMN(G158)+4,FALSE)=0,"",VLOOKUP($A158,'Annex 2 EHV charges'!$A:$O,COLUMN(G158)+4,FALSE)),"")</f>
        <v>0.51</v>
      </c>
      <c r="H158" s="248">
        <f>IFERROR(IF(VLOOKUP($A158,'Annex 2 EHV charges'!$A:$O,COLUMN(H158)+4,FALSE)=0,"",VLOOKUP($A158,'Annex 2 EHV charges'!$A:$O,COLUMN(H158)+4,FALSE)),"")</f>
        <v>0.51</v>
      </c>
    </row>
    <row r="159" spans="1:8" x14ac:dyDescent="0.2">
      <c r="A159" s="80">
        <f t="array" ref="A159">IFERROR(INDEX('Annex 2 EHV charges'!$A$11:$A$330, MATCH(0, IF(LEN('Annex 2 EHV charges'!$A$11:$A$330)=0,1, COUNTIF(A$4:$A158, 'Annex 2 EHV charges'!$A$11:$A$330)), 0)),"")</f>
        <v>675</v>
      </c>
      <c r="B159" s="80">
        <f>IF($A159="","",VLOOKUP($A159,'Annex 2 EHV charges'!$A:$P,2,0))</f>
        <v>675</v>
      </c>
      <c r="C159" s="81" t="str">
        <f>IF($A159="","",VLOOKUP($A159,'Annex 2 EHV charges'!$A:$P,3,0))</f>
        <v>2200042787377</v>
      </c>
      <c r="D159" s="80" t="str">
        <f>IF($A159="","",VLOOKUP($A159,'Annex 2 EHV charges'!$A:$P,7,0))</f>
        <v>Old Green Wind Farm &amp; Battery</v>
      </c>
      <c r="E159" s="84" t="str">
        <f>IFERROR(IF(VLOOKUP($A159,'Annex 2 EHV charges'!$A:$O,COLUMN(E159)+4,FALSE)=0,"",VLOOKUP($A159,'Annex 2 EHV charges'!$A:$O,COLUMN(E159)+4,FALSE)),"")</f>
        <v/>
      </c>
      <c r="F159" s="248">
        <f>IFERROR(IF(VLOOKUP($A159,'Annex 2 EHV charges'!$A:$O,COLUMN(F159)+4,FALSE)=0,"",VLOOKUP($A159,'Annex 2 EHV charges'!$A:$O,COLUMN(F159)+4,FALSE)),"")</f>
        <v>366.17</v>
      </c>
      <c r="G159" s="248">
        <f>IFERROR(IF(VLOOKUP($A159,'Annex 2 EHV charges'!$A:$O,COLUMN(G159)+4,FALSE)=0,"",VLOOKUP($A159,'Annex 2 EHV charges'!$A:$O,COLUMN(G159)+4,FALSE)),"")</f>
        <v>0.66</v>
      </c>
      <c r="H159" s="248">
        <f>IFERROR(IF(VLOOKUP($A159,'Annex 2 EHV charges'!$A:$O,COLUMN(H159)+4,FALSE)=0,"",VLOOKUP($A159,'Annex 2 EHV charges'!$A:$O,COLUMN(H159)+4,FALSE)),"")</f>
        <v>0.66</v>
      </c>
    </row>
    <row r="160" spans="1:8" x14ac:dyDescent="0.2">
      <c r="A160" s="80">
        <f t="array" ref="A160">IFERROR(INDEX('Annex 2 EHV charges'!$A$11:$A$330, MATCH(0, IF(LEN('Annex 2 EHV charges'!$A$11:$A$330)=0,1, COUNTIF(A$4:$A159, 'Annex 2 EHV charges'!$A$11:$A$330)), 0)),"")</f>
        <v>690</v>
      </c>
      <c r="B160" s="80">
        <f>IF($A160="","",VLOOKUP($A160,'Annex 2 EHV charges'!$A:$P,2,0))</f>
        <v>690</v>
      </c>
      <c r="C160" s="81" t="str">
        <f>IF($A160="","",VLOOKUP($A160,'Annex 2 EHV charges'!$A:$P,3,0))</f>
        <v>2200030348620</v>
      </c>
      <c r="D160" s="80" t="str">
        <f>IF($A160="","",VLOOKUP($A160,'Annex 2 EHV charges'!$A:$P,7,0))</f>
        <v>Norbora</v>
      </c>
      <c r="E160" s="84">
        <f>IFERROR(IF(VLOOKUP($A160,'Annex 2 EHV charges'!$A:$O,COLUMN(E160)+4,FALSE)=0,"",VLOOKUP($A160,'Annex 2 EHV charges'!$A:$O,COLUMN(E160)+4,FALSE)),"")</f>
        <v>1.397</v>
      </c>
      <c r="F160" s="248">
        <f>IFERROR(IF(VLOOKUP($A160,'Annex 2 EHV charges'!$A:$O,COLUMN(F160)+4,FALSE)=0,"",VLOOKUP($A160,'Annex 2 EHV charges'!$A:$O,COLUMN(F160)+4,FALSE)),"")</f>
        <v>9880.02</v>
      </c>
      <c r="G160" s="248">
        <f>IFERROR(IF(VLOOKUP($A160,'Annex 2 EHV charges'!$A:$O,COLUMN(G160)+4,FALSE)=0,"",VLOOKUP($A160,'Annex 2 EHV charges'!$A:$O,COLUMN(G160)+4,FALSE)),"")</f>
        <v>3.9</v>
      </c>
      <c r="H160" s="248">
        <f>IFERROR(IF(VLOOKUP($A160,'Annex 2 EHV charges'!$A:$O,COLUMN(H160)+4,FALSE)=0,"",VLOOKUP($A160,'Annex 2 EHV charges'!$A:$O,COLUMN(H160)+4,FALSE)),"")</f>
        <v>3.9</v>
      </c>
    </row>
    <row r="161" spans="1:8" ht="25.5" x14ac:dyDescent="0.2">
      <c r="A161" s="80">
        <f t="array" ref="A161">IFERROR(INDEX('Annex 2 EHV charges'!$A$11:$A$330, MATCH(0, IF(LEN('Annex 2 EHV charges'!$A$11:$A$330)=0,1, COUNTIF(A$4:$A160, 'Annex 2 EHV charges'!$A$11:$A$330)), 0)),"")</f>
        <v>692</v>
      </c>
      <c r="B161" s="80">
        <f>IF($A161="","",VLOOKUP($A161,'Annex 2 EHV charges'!$A:$P,2,0))</f>
        <v>692</v>
      </c>
      <c r="C161" s="81" t="str">
        <f>IF($A161="","",VLOOKUP($A161,'Annex 2 EHV charges'!$A:$P,3,0))</f>
        <v>2200030349084
2200032161977</v>
      </c>
      <c r="D161" s="80" t="str">
        <f>IF($A161="","",VLOOKUP($A161,'Annex 2 EHV charges'!$A:$P,7,0))</f>
        <v>SWW Tamar</v>
      </c>
      <c r="E161" s="84">
        <f>IFERROR(IF(VLOOKUP($A161,'Annex 2 EHV charges'!$A:$O,COLUMN(E161)+4,FALSE)=0,"",VLOOKUP($A161,'Annex 2 EHV charges'!$A:$O,COLUMN(E161)+4,FALSE)),"")</f>
        <v>2.29</v>
      </c>
      <c r="F161" s="248">
        <f>IFERROR(IF(VLOOKUP($A161,'Annex 2 EHV charges'!$A:$O,COLUMN(F161)+4,FALSE)=0,"",VLOOKUP($A161,'Annex 2 EHV charges'!$A:$O,COLUMN(F161)+4,FALSE)),"")</f>
        <v>2606.52</v>
      </c>
      <c r="G161" s="248">
        <f>IFERROR(IF(VLOOKUP($A161,'Annex 2 EHV charges'!$A:$O,COLUMN(G161)+4,FALSE)=0,"",VLOOKUP($A161,'Annex 2 EHV charges'!$A:$O,COLUMN(G161)+4,FALSE)),"")</f>
        <v>3.41</v>
      </c>
      <c r="H161" s="248">
        <f>IFERROR(IF(VLOOKUP($A161,'Annex 2 EHV charges'!$A:$O,COLUMN(H161)+4,FALSE)=0,"",VLOOKUP($A161,'Annex 2 EHV charges'!$A:$O,COLUMN(H161)+4,FALSE)),"")</f>
        <v>3.41</v>
      </c>
    </row>
    <row r="162" spans="1:8" ht="25.5" x14ac:dyDescent="0.2">
      <c r="A162" s="80">
        <f t="array" ref="A162">IFERROR(INDEX('Annex 2 EHV charges'!$A$11:$A$330, MATCH(0, IF(LEN('Annex 2 EHV charges'!$A$11:$A$330)=0,1, COUNTIF(A$4:$A161, 'Annex 2 EHV charges'!$A$11:$A$330)), 0)),"")</f>
        <v>694</v>
      </c>
      <c r="B162" s="80">
        <f>IF($A162="","",VLOOKUP($A162,'Annex 2 EHV charges'!$A:$P,2,0))</f>
        <v>694</v>
      </c>
      <c r="C162" s="81" t="str">
        <f>IF($A162="","",VLOOKUP($A162,'Annex 2 EHV charges'!$A:$P,3,0))</f>
        <v>2200030349075
2200032161930</v>
      </c>
      <c r="D162" s="80" t="str">
        <f>IF($A162="","",VLOOKUP($A162,'Annex 2 EHV charges'!$A:$P,7,0))</f>
        <v>SWW Roadford</v>
      </c>
      <c r="E162" s="84">
        <f>IFERROR(IF(VLOOKUP($A162,'Annex 2 EHV charges'!$A:$O,COLUMN(E162)+4,FALSE)=0,"",VLOOKUP($A162,'Annex 2 EHV charges'!$A:$O,COLUMN(E162)+4,FALSE)),"")</f>
        <v>3.2130000000000001</v>
      </c>
      <c r="F162" s="248">
        <f>IFERROR(IF(VLOOKUP($A162,'Annex 2 EHV charges'!$A:$O,COLUMN(F162)+4,FALSE)=0,"",VLOOKUP($A162,'Annex 2 EHV charges'!$A:$O,COLUMN(F162)+4,FALSE)),"")</f>
        <v>1711.18</v>
      </c>
      <c r="G162" s="248">
        <f>IFERROR(IF(VLOOKUP($A162,'Annex 2 EHV charges'!$A:$O,COLUMN(G162)+4,FALSE)=0,"",VLOOKUP($A162,'Annex 2 EHV charges'!$A:$O,COLUMN(G162)+4,FALSE)),"")</f>
        <v>3.63</v>
      </c>
      <c r="H162" s="248">
        <f>IFERROR(IF(VLOOKUP($A162,'Annex 2 EHV charges'!$A:$O,COLUMN(H162)+4,FALSE)=0,"",VLOOKUP($A162,'Annex 2 EHV charges'!$A:$O,COLUMN(H162)+4,FALSE)),"")</f>
        <v>3.63</v>
      </c>
    </row>
    <row r="163" spans="1:8" x14ac:dyDescent="0.2">
      <c r="A163" s="80">
        <f t="array" ref="A163">IFERROR(INDEX('Annex 2 EHV charges'!$A$11:$A$330, MATCH(0, IF(LEN('Annex 2 EHV charges'!$A$11:$A$330)=0,1, COUNTIF(A$4:$A162, 'Annex 2 EHV charges'!$A$11:$A$330)), 0)),"")</f>
        <v>696</v>
      </c>
      <c r="B163" s="80">
        <f>IF($A163="","",VLOOKUP($A163,'Annex 2 EHV charges'!$A:$P,2,0))</f>
        <v>696</v>
      </c>
      <c r="C163" s="81" t="str">
        <f>IF($A163="","",VLOOKUP($A163,'Annex 2 EHV charges'!$A:$P,3,0))</f>
        <v>2200030347928</v>
      </c>
      <c r="D163" s="80" t="str">
        <f>IF($A163="","",VLOOKUP($A163,'Annex 2 EHV charges'!$A:$P,7,0))</f>
        <v>Tarmac</v>
      </c>
      <c r="E163" s="84">
        <f>IFERROR(IF(VLOOKUP($A163,'Annex 2 EHV charges'!$A:$O,COLUMN(E163)+4,FALSE)=0,"",VLOOKUP($A163,'Annex 2 EHV charges'!$A:$O,COLUMN(E163)+4,FALSE)),"")</f>
        <v>0.52600000000000002</v>
      </c>
      <c r="F163" s="248">
        <f>IFERROR(IF(VLOOKUP($A163,'Annex 2 EHV charges'!$A:$O,COLUMN(F163)+4,FALSE)=0,"",VLOOKUP($A163,'Annex 2 EHV charges'!$A:$O,COLUMN(F163)+4,FALSE)),"")</f>
        <v>1890.46</v>
      </c>
      <c r="G163" s="248">
        <f>IFERROR(IF(VLOOKUP($A163,'Annex 2 EHV charges'!$A:$O,COLUMN(G163)+4,FALSE)=0,"",VLOOKUP($A163,'Annex 2 EHV charges'!$A:$O,COLUMN(G163)+4,FALSE)),"")</f>
        <v>2.25</v>
      </c>
      <c r="H163" s="248">
        <f>IFERROR(IF(VLOOKUP($A163,'Annex 2 EHV charges'!$A:$O,COLUMN(H163)+4,FALSE)=0,"",VLOOKUP($A163,'Annex 2 EHV charges'!$A:$O,COLUMN(H163)+4,FALSE)),"")</f>
        <v>2.25</v>
      </c>
    </row>
    <row r="164" spans="1:8" ht="25.5" x14ac:dyDescent="0.2">
      <c r="A164" s="80">
        <f t="array" ref="A164">IFERROR(INDEX('Annex 2 EHV charges'!$A$11:$A$330, MATCH(0, IF(LEN('Annex 2 EHV charges'!$A$11:$A$330)=0,1, COUNTIF(A$4:$A163, 'Annex 2 EHV charges'!$A$11:$A$330)), 0)),"")</f>
        <v>697</v>
      </c>
      <c r="B164" s="80">
        <f>IF($A164="","",VLOOKUP($A164,'Annex 2 EHV charges'!$A:$P,2,0))</f>
        <v>697</v>
      </c>
      <c r="C164" s="81" t="str">
        <f>IF($A164="","",VLOOKUP($A164,'Annex 2 EHV charges'!$A:$P,3,0))</f>
        <v>2200030348026
2200030348035</v>
      </c>
      <c r="D164" s="80" t="str">
        <f>IF($A164="","",VLOOKUP($A164,'Annex 2 EHV charges'!$A:$P,7,0))</f>
        <v>Abbeywood</v>
      </c>
      <c r="E164" s="84">
        <f>IFERROR(IF(VLOOKUP($A164,'Annex 2 EHV charges'!$A:$O,COLUMN(E164)+4,FALSE)=0,"",VLOOKUP($A164,'Annex 2 EHV charges'!$A:$O,COLUMN(E164)+4,FALSE)),"")</f>
        <v>0.27200000000000002</v>
      </c>
      <c r="F164" s="248">
        <f>IFERROR(IF(VLOOKUP($A164,'Annex 2 EHV charges'!$A:$O,COLUMN(F164)+4,FALSE)=0,"",VLOOKUP($A164,'Annex 2 EHV charges'!$A:$O,COLUMN(F164)+4,FALSE)),"")</f>
        <v>9571.7099999999991</v>
      </c>
      <c r="G164" s="248">
        <f>IFERROR(IF(VLOOKUP($A164,'Annex 2 EHV charges'!$A:$O,COLUMN(G164)+4,FALSE)=0,"",VLOOKUP($A164,'Annex 2 EHV charges'!$A:$O,COLUMN(G164)+4,FALSE)),"")</f>
        <v>1.27</v>
      </c>
      <c r="H164" s="248">
        <f>IFERROR(IF(VLOOKUP($A164,'Annex 2 EHV charges'!$A:$O,COLUMN(H164)+4,FALSE)=0,"",VLOOKUP($A164,'Annex 2 EHV charges'!$A:$O,COLUMN(H164)+4,FALSE)),"")</f>
        <v>1.27</v>
      </c>
    </row>
    <row r="165" spans="1:8" ht="25.5" x14ac:dyDescent="0.2">
      <c r="A165" s="80">
        <f t="array" ref="A165">IFERROR(INDEX('Annex 2 EHV charges'!$A$11:$A$330, MATCH(0, IF(LEN('Annex 2 EHV charges'!$A$11:$A$330)=0,1, COUNTIF(A$4:$A164, 'Annex 2 EHV charges'!$A$11:$A$330)), 0)),"")</f>
        <v>698</v>
      </c>
      <c r="B165" s="80">
        <f>IF($A165="","",VLOOKUP($A165,'Annex 2 EHV charges'!$A:$P,2,0))</f>
        <v>698</v>
      </c>
      <c r="C165" s="81" t="str">
        <f>IF($A165="","",VLOOKUP($A165,'Annex 2 EHV charges'!$A:$P,3,0))</f>
        <v>2200030347101
2200032161995</v>
      </c>
      <c r="D165" s="80" t="str">
        <f>IF($A165="","",VLOOKUP($A165,'Annex 2 EHV charges'!$A:$P,7,0))</f>
        <v>HewlettPackard</v>
      </c>
      <c r="E165" s="84">
        <f>IFERROR(IF(VLOOKUP($A165,'Annex 2 EHV charges'!$A:$O,COLUMN(E165)+4,FALSE)=0,"",VLOOKUP($A165,'Annex 2 EHV charges'!$A:$O,COLUMN(E165)+4,FALSE)),"")</f>
        <v>0.46700000000000003</v>
      </c>
      <c r="F165" s="248">
        <f>IFERROR(IF(VLOOKUP($A165,'Annex 2 EHV charges'!$A:$O,COLUMN(F165)+4,FALSE)=0,"",VLOOKUP($A165,'Annex 2 EHV charges'!$A:$O,COLUMN(F165)+4,FALSE)),"")</f>
        <v>1381.87</v>
      </c>
      <c r="G165" s="248">
        <f>IFERROR(IF(VLOOKUP($A165,'Annex 2 EHV charges'!$A:$O,COLUMN(G165)+4,FALSE)=0,"",VLOOKUP($A165,'Annex 2 EHV charges'!$A:$O,COLUMN(G165)+4,FALSE)),"")</f>
        <v>1.41</v>
      </c>
      <c r="H165" s="248">
        <f>IFERROR(IF(VLOOKUP($A165,'Annex 2 EHV charges'!$A:$O,COLUMN(H165)+4,FALSE)=0,"",VLOOKUP($A165,'Annex 2 EHV charges'!$A:$O,COLUMN(H165)+4,FALSE)),"")</f>
        <v>1.41</v>
      </c>
    </row>
    <row r="166" spans="1:8" x14ac:dyDescent="0.2">
      <c r="A166" s="80">
        <f t="array" ref="A166">IFERROR(INDEX('Annex 2 EHV charges'!$A$11:$A$330, MATCH(0, IF(LEN('Annex 2 EHV charges'!$A$11:$A$330)=0,1, COUNTIF(A$4:$A165, 'Annex 2 EHV charges'!$A$11:$A$330)), 0)),"")</f>
        <v>699</v>
      </c>
      <c r="B166" s="80">
        <f>IF($A166="","",VLOOKUP($A166,'Annex 2 EHV charges'!$A:$P,2,0))</f>
        <v>699</v>
      </c>
      <c r="C166" s="81" t="str">
        <f>IF($A166="","",VLOOKUP($A166,'Annex 2 EHV charges'!$A:$P,3,0))</f>
        <v>2200030354118</v>
      </c>
      <c r="D166" s="80" t="str">
        <f>IF($A166="","",VLOOKUP($A166,'Annex 2 EHV charges'!$A:$P,7,0))</f>
        <v>Blagdon</v>
      </c>
      <c r="E166" s="84">
        <f>IFERROR(IF(VLOOKUP($A166,'Annex 2 EHV charges'!$A:$O,COLUMN(E166)+4,FALSE)=0,"",VLOOKUP($A166,'Annex 2 EHV charges'!$A:$O,COLUMN(E166)+4,FALSE)),"")</f>
        <v>1.345</v>
      </c>
      <c r="F166" s="248">
        <f>IFERROR(IF(VLOOKUP($A166,'Annex 2 EHV charges'!$A:$O,COLUMN(F166)+4,FALSE)=0,"",VLOOKUP($A166,'Annex 2 EHV charges'!$A:$O,COLUMN(F166)+4,FALSE)),"")</f>
        <v>1268.9000000000001</v>
      </c>
      <c r="G166" s="248">
        <f>IFERROR(IF(VLOOKUP($A166,'Annex 2 EHV charges'!$A:$O,COLUMN(G166)+4,FALSE)=0,"",VLOOKUP($A166,'Annex 2 EHV charges'!$A:$O,COLUMN(G166)+4,FALSE)),"")</f>
        <v>2.36</v>
      </c>
      <c r="H166" s="248">
        <f>IFERROR(IF(VLOOKUP($A166,'Annex 2 EHV charges'!$A:$O,COLUMN(H166)+4,FALSE)=0,"",VLOOKUP($A166,'Annex 2 EHV charges'!$A:$O,COLUMN(H166)+4,FALSE)),"")</f>
        <v>2.36</v>
      </c>
    </row>
    <row r="167" spans="1:8" ht="25.5" x14ac:dyDescent="0.2">
      <c r="A167" s="80">
        <f t="array" ref="A167">IFERROR(INDEX('Annex 2 EHV charges'!$A$11:$A$330, MATCH(0, IF(LEN('Annex 2 EHV charges'!$A$11:$A$330)=0,1, COUNTIF(A$4:$A166, 'Annex 2 EHV charges'!$A$11:$A$330)), 0)),"")</f>
        <v>700</v>
      </c>
      <c r="B167" s="80">
        <f>IF($A167="","",VLOOKUP($A167,'Annex 2 EHV charges'!$A:$P,2,0))</f>
        <v>700</v>
      </c>
      <c r="C167" s="81" t="str">
        <f>IF($A167="","",VLOOKUP($A167,'Annex 2 EHV charges'!$A:$P,3,0))</f>
        <v>2200031997477
2200031997529</v>
      </c>
      <c r="D167" s="80" t="str">
        <f>IF($A167="","",VLOOKUP($A167,'Annex 2 EHV charges'!$A:$P,7,0))</f>
        <v>BristolAirport</v>
      </c>
      <c r="E167" s="84">
        <f>IFERROR(IF(VLOOKUP($A167,'Annex 2 EHV charges'!$A:$O,COLUMN(E167)+4,FALSE)=0,"",VLOOKUP($A167,'Annex 2 EHV charges'!$A:$O,COLUMN(E167)+4,FALSE)),"")</f>
        <v>3.13</v>
      </c>
      <c r="F167" s="248">
        <f>IFERROR(IF(VLOOKUP($A167,'Annex 2 EHV charges'!$A:$O,COLUMN(F167)+4,FALSE)=0,"",VLOOKUP($A167,'Annex 2 EHV charges'!$A:$O,COLUMN(F167)+4,FALSE)),"")</f>
        <v>1404.22</v>
      </c>
      <c r="G167" s="248">
        <f>IFERROR(IF(VLOOKUP($A167,'Annex 2 EHV charges'!$A:$O,COLUMN(G167)+4,FALSE)=0,"",VLOOKUP($A167,'Annex 2 EHV charges'!$A:$O,COLUMN(G167)+4,FALSE)),"")</f>
        <v>1.98</v>
      </c>
      <c r="H167" s="248">
        <f>IFERROR(IF(VLOOKUP($A167,'Annex 2 EHV charges'!$A:$O,COLUMN(H167)+4,FALSE)=0,"",VLOOKUP($A167,'Annex 2 EHV charges'!$A:$O,COLUMN(H167)+4,FALSE)),"")</f>
        <v>1.98</v>
      </c>
    </row>
    <row r="168" spans="1:8" x14ac:dyDescent="0.2">
      <c r="A168" s="80">
        <f t="array" ref="A168">IFERROR(INDEX('Annex 2 EHV charges'!$A$11:$A$330, MATCH(0, IF(LEN('Annex 2 EHV charges'!$A$11:$A$330)=0,1, COUNTIF(A$4:$A167, 'Annex 2 EHV charges'!$A$11:$A$330)), 0)),"")</f>
        <v>701</v>
      </c>
      <c r="B168" s="80">
        <f>IF($A168="","",VLOOKUP($A168,'Annex 2 EHV charges'!$A:$P,2,0))</f>
        <v>701</v>
      </c>
      <c r="C168" s="81" t="str">
        <f>IF($A168="","",VLOOKUP($A168,'Annex 2 EHV charges'!$A:$P,3,0))</f>
        <v>2200031846059</v>
      </c>
      <c r="D168" s="80" t="str">
        <f>IF($A168="","",VLOOKUP($A168,'Annex 2 EHV charges'!$A:$P,7,0))</f>
        <v>BGasHallen</v>
      </c>
      <c r="E168" s="84">
        <f>IFERROR(IF(VLOOKUP($A168,'Annex 2 EHV charges'!$A:$O,COLUMN(E168)+4,FALSE)=0,"",VLOOKUP($A168,'Annex 2 EHV charges'!$A:$O,COLUMN(E168)+4,FALSE)),"")</f>
        <v>3.6669999999999998</v>
      </c>
      <c r="F168" s="248">
        <f>IFERROR(IF(VLOOKUP($A168,'Annex 2 EHV charges'!$A:$O,COLUMN(F168)+4,FALSE)=0,"",VLOOKUP($A168,'Annex 2 EHV charges'!$A:$O,COLUMN(F168)+4,FALSE)),"")</f>
        <v>2090.21</v>
      </c>
      <c r="G168" s="248">
        <f>IFERROR(IF(VLOOKUP($A168,'Annex 2 EHV charges'!$A:$O,COLUMN(G168)+4,FALSE)=0,"",VLOOKUP($A168,'Annex 2 EHV charges'!$A:$O,COLUMN(G168)+4,FALSE)),"")</f>
        <v>0.79</v>
      </c>
      <c r="H168" s="248">
        <f>IFERROR(IF(VLOOKUP($A168,'Annex 2 EHV charges'!$A:$O,COLUMN(H168)+4,FALSE)=0,"",VLOOKUP($A168,'Annex 2 EHV charges'!$A:$O,COLUMN(H168)+4,FALSE)),"")</f>
        <v>0.79</v>
      </c>
    </row>
    <row r="169" spans="1:8" x14ac:dyDescent="0.2">
      <c r="A169" s="80">
        <f t="array" ref="A169">IFERROR(INDEX('Annex 2 EHV charges'!$A$11:$A$330, MATCH(0, IF(LEN('Annex 2 EHV charges'!$A$11:$A$330)=0,1, COUNTIF(A$4:$A168, 'Annex 2 EHV charges'!$A$11:$A$330)), 0)),"")</f>
        <v>702</v>
      </c>
      <c r="B169" s="80">
        <f>IF($A169="","",VLOOKUP($A169,'Annex 2 EHV charges'!$A:$P,2,0))</f>
        <v>702</v>
      </c>
      <c r="C169" s="81" t="str">
        <f>IF($A169="","",VLOOKUP($A169,'Annex 2 EHV charges'!$A:$P,3,0))</f>
        <v>2200030349260</v>
      </c>
      <c r="D169" s="80" t="str">
        <f>IF($A169="","",VLOOKUP($A169,'Annex 2 EHV charges'!$A:$P,7,0))</f>
        <v>Portbury Dock</v>
      </c>
      <c r="E169" s="84">
        <f>IFERROR(IF(VLOOKUP($A169,'Annex 2 EHV charges'!$A:$O,COLUMN(E169)+4,FALSE)=0,"",VLOOKUP($A169,'Annex 2 EHV charges'!$A:$O,COLUMN(E169)+4,FALSE)),"")</f>
        <v>4.46</v>
      </c>
      <c r="F169" s="248">
        <f>IFERROR(IF(VLOOKUP($A169,'Annex 2 EHV charges'!$A:$O,COLUMN(F169)+4,FALSE)=0,"",VLOOKUP($A169,'Annex 2 EHV charges'!$A:$O,COLUMN(F169)+4,FALSE)),"")</f>
        <v>10048.870000000001</v>
      </c>
      <c r="G169" s="248">
        <f>IFERROR(IF(VLOOKUP($A169,'Annex 2 EHV charges'!$A:$O,COLUMN(G169)+4,FALSE)=0,"",VLOOKUP($A169,'Annex 2 EHV charges'!$A:$O,COLUMN(G169)+4,FALSE)),"")</f>
        <v>1.3</v>
      </c>
      <c r="H169" s="248">
        <f>IFERROR(IF(VLOOKUP($A169,'Annex 2 EHV charges'!$A:$O,COLUMN(H169)+4,FALSE)=0,"",VLOOKUP($A169,'Annex 2 EHV charges'!$A:$O,COLUMN(H169)+4,FALSE)),"")</f>
        <v>1.3</v>
      </c>
    </row>
    <row r="170" spans="1:8" x14ac:dyDescent="0.2">
      <c r="A170" s="80">
        <f t="array" ref="A170">IFERROR(INDEX('Annex 2 EHV charges'!$A$11:$A$330, MATCH(0, IF(LEN('Annex 2 EHV charges'!$A$11:$A$330)=0,1, COUNTIF(A$4:$A169, 'Annex 2 EHV charges'!$A$11:$A$330)), 0)),"")</f>
        <v>703</v>
      </c>
      <c r="B170" s="80">
        <f>IF($A170="","",VLOOKUP($A170,'Annex 2 EHV charges'!$A:$P,2,0))</f>
        <v>703</v>
      </c>
      <c r="C170" s="81" t="str">
        <f>IF($A170="","",VLOOKUP($A170,'Annex 2 EHV charges'!$A:$P,3,0))</f>
        <v>2200030348470</v>
      </c>
      <c r="D170" s="80" t="str">
        <f>IF($A170="","",VLOOKUP($A170,'Annex 2 EHV charges'!$A:$P,7,0))</f>
        <v>Whatley Quarry</v>
      </c>
      <c r="E170" s="84">
        <f>IFERROR(IF(VLOOKUP($A170,'Annex 2 EHV charges'!$A:$O,COLUMN(E170)+4,FALSE)=0,"",VLOOKUP($A170,'Annex 2 EHV charges'!$A:$O,COLUMN(E170)+4,FALSE)),"")</f>
        <v>19.076000000000001</v>
      </c>
      <c r="F170" s="248">
        <f>IFERROR(IF(VLOOKUP($A170,'Annex 2 EHV charges'!$A:$O,COLUMN(F170)+4,FALSE)=0,"",VLOOKUP($A170,'Annex 2 EHV charges'!$A:$O,COLUMN(F170)+4,FALSE)),"")</f>
        <v>9393.07</v>
      </c>
      <c r="G170" s="248">
        <f>IFERROR(IF(VLOOKUP($A170,'Annex 2 EHV charges'!$A:$O,COLUMN(G170)+4,FALSE)=0,"",VLOOKUP($A170,'Annex 2 EHV charges'!$A:$O,COLUMN(G170)+4,FALSE)),"")</f>
        <v>3.18</v>
      </c>
      <c r="H170" s="248">
        <f>IFERROR(IF(VLOOKUP($A170,'Annex 2 EHV charges'!$A:$O,COLUMN(H170)+4,FALSE)=0,"",VLOOKUP($A170,'Annex 2 EHV charges'!$A:$O,COLUMN(H170)+4,FALSE)),"")</f>
        <v>3.18</v>
      </c>
    </row>
    <row r="171" spans="1:8" ht="25.5" x14ac:dyDescent="0.2">
      <c r="A171" s="80">
        <f t="array" ref="A171">IFERROR(INDEX('Annex 2 EHV charges'!$A$11:$A$330, MATCH(0, IF(LEN('Annex 2 EHV charges'!$A$11:$A$330)=0,1, COUNTIF(A$4:$A170, 'Annex 2 EHV charges'!$A$11:$A$330)), 0)),"")</f>
        <v>704</v>
      </c>
      <c r="B171" s="80">
        <f>IF($A171="","",VLOOKUP($A171,'Annex 2 EHV charges'!$A:$P,2,0))</f>
        <v>704</v>
      </c>
      <c r="C171" s="81" t="str">
        <f>IF($A171="","",VLOOKUP($A171,'Annex 2 EHV charges'!$A:$P,3,0))</f>
        <v>2200030349093
2200040240630</v>
      </c>
      <c r="D171" s="80" t="str">
        <f>IF($A171="","",VLOOKUP($A171,'Annex 2 EHV charges'!$A:$P,7,0))</f>
        <v>FalmouthDocks</v>
      </c>
      <c r="E171" s="84">
        <f>IFERROR(IF(VLOOKUP($A171,'Annex 2 EHV charges'!$A:$O,COLUMN(E171)+4,FALSE)=0,"",VLOOKUP($A171,'Annex 2 EHV charges'!$A:$O,COLUMN(E171)+4,FALSE)),"")</f>
        <v>4.1779999999999999</v>
      </c>
      <c r="F171" s="248">
        <f>IFERROR(IF(VLOOKUP($A171,'Annex 2 EHV charges'!$A:$O,COLUMN(F171)+4,FALSE)=0,"",VLOOKUP($A171,'Annex 2 EHV charges'!$A:$O,COLUMN(F171)+4,FALSE)),"")</f>
        <v>1404.22</v>
      </c>
      <c r="G171" s="248">
        <f>IFERROR(IF(VLOOKUP($A171,'Annex 2 EHV charges'!$A:$O,COLUMN(G171)+4,FALSE)=0,"",VLOOKUP($A171,'Annex 2 EHV charges'!$A:$O,COLUMN(G171)+4,FALSE)),"")</f>
        <v>1.83</v>
      </c>
      <c r="H171" s="248">
        <f>IFERROR(IF(VLOOKUP($A171,'Annex 2 EHV charges'!$A:$O,COLUMN(H171)+4,FALSE)=0,"",VLOOKUP($A171,'Annex 2 EHV charges'!$A:$O,COLUMN(H171)+4,FALSE)),"")</f>
        <v>1.83</v>
      </c>
    </row>
    <row r="172" spans="1:8" ht="25.5" x14ac:dyDescent="0.2">
      <c r="A172" s="80">
        <f t="array" ref="A172">IFERROR(INDEX('Annex 2 EHV charges'!$A$11:$A$330, MATCH(0, IF(LEN('Annex 2 EHV charges'!$A$11:$A$330)=0,1, COUNTIF(A$4:$A171, 'Annex 2 EHV charges'!$A$11:$A$330)), 0)),"")</f>
        <v>706</v>
      </c>
      <c r="B172" s="80">
        <f>IF($A172="","",VLOOKUP($A172,'Annex 2 EHV charges'!$A:$P,2,0))</f>
        <v>706</v>
      </c>
      <c r="C172" s="81" t="str">
        <f>IF($A172="","",VLOOKUP($A172,'Annex 2 EHV charges'!$A:$P,3,0))</f>
        <v>2200040468930
2200042670943</v>
      </c>
      <c r="D172" s="80" t="str">
        <f>IF($A172="","",VLOOKUP($A172,'Annex 2 EHV charges'!$A:$P,7,0))</f>
        <v>DairyCrestDavidstow</v>
      </c>
      <c r="E172" s="84">
        <f>IFERROR(IF(VLOOKUP($A172,'Annex 2 EHV charges'!$A:$O,COLUMN(E172)+4,FALSE)=0,"",VLOOKUP($A172,'Annex 2 EHV charges'!$A:$O,COLUMN(E172)+4,FALSE)),"")</f>
        <v>10.242000000000001</v>
      </c>
      <c r="F172" s="248">
        <f>IFERROR(IF(VLOOKUP($A172,'Annex 2 EHV charges'!$A:$O,COLUMN(F172)+4,FALSE)=0,"",VLOOKUP($A172,'Annex 2 EHV charges'!$A:$O,COLUMN(F172)+4,FALSE)),"")</f>
        <v>12162.12</v>
      </c>
      <c r="G172" s="248">
        <f>IFERROR(IF(VLOOKUP($A172,'Annex 2 EHV charges'!$A:$O,COLUMN(G172)+4,FALSE)=0,"",VLOOKUP($A172,'Annex 2 EHV charges'!$A:$O,COLUMN(G172)+4,FALSE)),"")</f>
        <v>2.81</v>
      </c>
      <c r="H172" s="248">
        <f>IFERROR(IF(VLOOKUP($A172,'Annex 2 EHV charges'!$A:$O,COLUMN(H172)+4,FALSE)=0,"",VLOOKUP($A172,'Annex 2 EHV charges'!$A:$O,COLUMN(H172)+4,FALSE)),"")</f>
        <v>2.81</v>
      </c>
    </row>
    <row r="173" spans="1:8" x14ac:dyDescent="0.2">
      <c r="A173" s="80">
        <f t="array" ref="A173">IFERROR(INDEX('Annex 2 EHV charges'!$A$11:$A$330, MATCH(0, IF(LEN('Annex 2 EHV charges'!$A$11:$A$330)=0,1, COUNTIF(A$4:$A172, 'Annex 2 EHV charges'!$A$11:$A$330)), 0)),"")</f>
        <v>707</v>
      </c>
      <c r="B173" s="80">
        <f>IF($A173="","",VLOOKUP($A173,'Annex 2 EHV charges'!$A:$P,2,0))</f>
        <v>707</v>
      </c>
      <c r="C173" s="81" t="str">
        <f>IF($A173="","",VLOOKUP($A173,'Annex 2 EHV charges'!$A:$P,3,0))</f>
        <v>2200041209970</v>
      </c>
      <c r="D173" s="80" t="str">
        <f>IF($A173="","",VLOOKUP($A173,'Annex 2 EHV charges'!$A:$P,7,0))</f>
        <v>Hemyock (Broadpath LF)</v>
      </c>
      <c r="E173" s="84">
        <f>IFERROR(IF(VLOOKUP($A173,'Annex 2 EHV charges'!$A:$O,COLUMN(E173)+4,FALSE)=0,"",VLOOKUP($A173,'Annex 2 EHV charges'!$A:$O,COLUMN(E173)+4,FALSE)),"")</f>
        <v>8.3859999999999992</v>
      </c>
      <c r="F173" s="248">
        <f>IFERROR(IF(VLOOKUP($A173,'Annex 2 EHV charges'!$A:$O,COLUMN(F173)+4,FALSE)=0,"",VLOOKUP($A173,'Annex 2 EHV charges'!$A:$O,COLUMN(F173)+4,FALSE)),"")</f>
        <v>1140.03</v>
      </c>
      <c r="G173" s="248">
        <f>IFERROR(IF(VLOOKUP($A173,'Annex 2 EHV charges'!$A:$O,COLUMN(G173)+4,FALSE)=0,"",VLOOKUP($A173,'Annex 2 EHV charges'!$A:$O,COLUMN(G173)+4,FALSE)),"")</f>
        <v>0.78</v>
      </c>
      <c r="H173" s="248">
        <f>IFERROR(IF(VLOOKUP($A173,'Annex 2 EHV charges'!$A:$O,COLUMN(H173)+4,FALSE)=0,"",VLOOKUP($A173,'Annex 2 EHV charges'!$A:$O,COLUMN(H173)+4,FALSE)),"")</f>
        <v>0.78</v>
      </c>
    </row>
    <row r="174" spans="1:8" x14ac:dyDescent="0.2">
      <c r="A174" s="80">
        <f t="array" ref="A174">IFERROR(INDEX('Annex 2 EHV charges'!$A$11:$A$330, MATCH(0, IF(LEN('Annex 2 EHV charges'!$A$11:$A$330)=0,1, COUNTIF(A$4:$A173, 'Annex 2 EHV charges'!$A$11:$A$330)), 0)),"")</f>
        <v>708</v>
      </c>
      <c r="B174" s="80">
        <f>IF($A174="","",VLOOKUP($A174,'Annex 2 EHV charges'!$A:$P,2,0))</f>
        <v>708</v>
      </c>
      <c r="C174" s="81" t="str">
        <f>IF($A174="","",VLOOKUP($A174,'Annex 2 EHV charges'!$A:$P,3,0))</f>
        <v>2200030348373</v>
      </c>
      <c r="D174" s="80" t="str">
        <f>IF($A174="","",VLOOKUP($A174,'Annex 2 EHV charges'!$A:$P,7,0))</f>
        <v>Imerys(Torycombe)</v>
      </c>
      <c r="E174" s="84">
        <f>IFERROR(IF(VLOOKUP($A174,'Annex 2 EHV charges'!$A:$O,COLUMN(E174)+4,FALSE)=0,"",VLOOKUP($A174,'Annex 2 EHV charges'!$A:$O,COLUMN(E174)+4,FALSE)),"")</f>
        <v>5.45</v>
      </c>
      <c r="F174" s="248">
        <f>IFERROR(IF(VLOOKUP($A174,'Annex 2 EHV charges'!$A:$O,COLUMN(F174)+4,FALSE)=0,"",VLOOKUP($A174,'Annex 2 EHV charges'!$A:$O,COLUMN(F174)+4,FALSE)),"")</f>
        <v>9448.51</v>
      </c>
      <c r="G174" s="248">
        <f>IFERROR(IF(VLOOKUP($A174,'Annex 2 EHV charges'!$A:$O,COLUMN(G174)+4,FALSE)=0,"",VLOOKUP($A174,'Annex 2 EHV charges'!$A:$O,COLUMN(G174)+4,FALSE)),"")</f>
        <v>1.41</v>
      </c>
      <c r="H174" s="248">
        <f>IFERROR(IF(VLOOKUP($A174,'Annex 2 EHV charges'!$A:$O,COLUMN(H174)+4,FALSE)=0,"",VLOOKUP($A174,'Annex 2 EHV charges'!$A:$O,COLUMN(H174)+4,FALSE)),"")</f>
        <v>1.41</v>
      </c>
    </row>
    <row r="175" spans="1:8" ht="25.5" x14ac:dyDescent="0.2">
      <c r="A175" s="80">
        <f t="array" ref="A175">IFERROR(INDEX('Annex 2 EHV charges'!$A$11:$A$330, MATCH(0, IF(LEN('Annex 2 EHV charges'!$A$11:$A$330)=0,1, COUNTIF(A$4:$A174, 'Annex 2 EHV charges'!$A$11:$A$330)), 0)),"")</f>
        <v>709</v>
      </c>
      <c r="B175" s="80">
        <f>IF($A175="","",VLOOKUP($A175,'Annex 2 EHV charges'!$A:$P,2,0))</f>
        <v>709</v>
      </c>
      <c r="C175" s="81" t="str">
        <f>IF($A175="","",VLOOKUP($A175,'Annex 2 EHV charges'!$A:$P,3,0))</f>
        <v>2200030346710
2200032196710</v>
      </c>
      <c r="D175" s="80" t="str">
        <f>IF($A175="","",VLOOKUP($A175,'Annex 2 EHV charges'!$A:$P,7,0))</f>
        <v>Royal United Hospital</v>
      </c>
      <c r="E175" s="84">
        <f>IFERROR(IF(VLOOKUP($A175,'Annex 2 EHV charges'!$A:$O,COLUMN(E175)+4,FALSE)=0,"",VLOOKUP($A175,'Annex 2 EHV charges'!$A:$O,COLUMN(E175)+4,FALSE)),"")</f>
        <v>10.689</v>
      </c>
      <c r="F175" s="248">
        <f>IFERROR(IF(VLOOKUP($A175,'Annex 2 EHV charges'!$A:$O,COLUMN(F175)+4,FALSE)=0,"",VLOOKUP($A175,'Annex 2 EHV charges'!$A:$O,COLUMN(F175)+4,FALSE)),"")</f>
        <v>1286.8399999999999</v>
      </c>
      <c r="G175" s="248">
        <f>IFERROR(IF(VLOOKUP($A175,'Annex 2 EHV charges'!$A:$O,COLUMN(G175)+4,FALSE)=0,"",VLOOKUP($A175,'Annex 2 EHV charges'!$A:$O,COLUMN(G175)+4,FALSE)),"")</f>
        <v>1.3</v>
      </c>
      <c r="H175" s="248">
        <f>IFERROR(IF(VLOOKUP($A175,'Annex 2 EHV charges'!$A:$O,COLUMN(H175)+4,FALSE)=0,"",VLOOKUP($A175,'Annex 2 EHV charges'!$A:$O,COLUMN(H175)+4,FALSE)),"")</f>
        <v>1.3</v>
      </c>
    </row>
    <row r="176" spans="1:8" x14ac:dyDescent="0.2">
      <c r="A176" s="80">
        <f t="array" ref="A176">IFERROR(INDEX('Annex 2 EHV charges'!$A$11:$A$330, MATCH(0, IF(LEN('Annex 2 EHV charges'!$A$11:$A$330)=0,1, COUNTIF(A$4:$A175, 'Annex 2 EHV charges'!$A$11:$A$330)), 0)),"")</f>
        <v>713</v>
      </c>
      <c r="B176" s="80">
        <f>IF($A176="","",VLOOKUP($A176,'Annex 2 EHV charges'!$A:$P,2,0))</f>
        <v>713</v>
      </c>
      <c r="C176" s="81" t="str">
        <f>IF($A176="","",VLOOKUP($A176,'Annex 2 EHV charges'!$A:$P,3,0))</f>
        <v>2200042194640</v>
      </c>
      <c r="D176" s="80" t="str">
        <f>IF($A176="","",VLOOKUP($A176,'Annex 2 EHV charges'!$A:$P,7,0))</f>
        <v>Avonmouth BCC WF 33kV Gen</v>
      </c>
      <c r="E176" s="84" t="str">
        <f>IFERROR(IF(VLOOKUP($A176,'Annex 2 EHV charges'!$A:$O,COLUMN(E176)+4,FALSE)=0,"",VLOOKUP($A176,'Annex 2 EHV charges'!$A:$O,COLUMN(E176)+4,FALSE)),"")</f>
        <v/>
      </c>
      <c r="F176" s="248">
        <f>IFERROR(IF(VLOOKUP($A176,'Annex 2 EHV charges'!$A:$O,COLUMN(F176)+4,FALSE)=0,"",VLOOKUP($A176,'Annex 2 EHV charges'!$A:$O,COLUMN(F176)+4,FALSE)),"")</f>
        <v>1153.9000000000001</v>
      </c>
      <c r="G176" s="248">
        <f>IFERROR(IF(VLOOKUP($A176,'Annex 2 EHV charges'!$A:$O,COLUMN(G176)+4,FALSE)=0,"",VLOOKUP($A176,'Annex 2 EHV charges'!$A:$O,COLUMN(G176)+4,FALSE)),"")</f>
        <v>0.63</v>
      </c>
      <c r="H176" s="248">
        <f>IFERROR(IF(VLOOKUP($A176,'Annex 2 EHV charges'!$A:$O,COLUMN(H176)+4,FALSE)=0,"",VLOOKUP($A176,'Annex 2 EHV charges'!$A:$O,COLUMN(H176)+4,FALSE)),"")</f>
        <v>0.63</v>
      </c>
    </row>
    <row r="177" spans="1:8" x14ac:dyDescent="0.2">
      <c r="A177" s="80">
        <f t="array" ref="A177">IFERROR(INDEX('Annex 2 EHV charges'!$A$11:$A$330, MATCH(0, IF(LEN('Annex 2 EHV charges'!$A$11:$A$330)=0,1, COUNTIF(A$4:$A176, 'Annex 2 EHV charges'!$A$11:$A$330)), 0)),"")</f>
        <v>714</v>
      </c>
      <c r="B177" s="80">
        <f>IF($A177="","",VLOOKUP($A177,'Annex 2 EHV charges'!$A:$P,2,0))</f>
        <v>714</v>
      </c>
      <c r="C177" s="81" t="str">
        <f>IF($A177="","",VLOOKUP($A177,'Annex 2 EHV charges'!$A:$P,3,0))</f>
        <v>2200042108127</v>
      </c>
      <c r="D177" s="80" t="str">
        <f>IF($A177="","",VLOOKUP($A177,'Annex 2 EHV charges'!$A:$P,7,0))</f>
        <v>Bodiniel PV Park 33kV Gen</v>
      </c>
      <c r="E177" s="84">
        <f>IFERROR(IF(VLOOKUP($A177,'Annex 2 EHV charges'!$A:$O,COLUMN(E177)+4,FALSE)=0,"",VLOOKUP($A177,'Annex 2 EHV charges'!$A:$O,COLUMN(E177)+4,FALSE)),"")</f>
        <v>3.7759999999999998</v>
      </c>
      <c r="F177" s="248">
        <f>IFERROR(IF(VLOOKUP($A177,'Annex 2 EHV charges'!$A:$O,COLUMN(F177)+4,FALSE)=0,"",VLOOKUP($A177,'Annex 2 EHV charges'!$A:$O,COLUMN(F177)+4,FALSE)),"")</f>
        <v>3.83</v>
      </c>
      <c r="G177" s="248">
        <f>IFERROR(IF(VLOOKUP($A177,'Annex 2 EHV charges'!$A:$O,COLUMN(G177)+4,FALSE)=0,"",VLOOKUP($A177,'Annex 2 EHV charges'!$A:$O,COLUMN(G177)+4,FALSE)),"")</f>
        <v>2.33</v>
      </c>
      <c r="H177" s="248">
        <f>IFERROR(IF(VLOOKUP($A177,'Annex 2 EHV charges'!$A:$O,COLUMN(H177)+4,FALSE)=0,"",VLOOKUP($A177,'Annex 2 EHV charges'!$A:$O,COLUMN(H177)+4,FALSE)),"")</f>
        <v>2.33</v>
      </c>
    </row>
    <row r="178" spans="1:8" x14ac:dyDescent="0.2">
      <c r="A178" s="80">
        <f t="array" ref="A178">IFERROR(INDEX('Annex 2 EHV charges'!$A$11:$A$330, MATCH(0, IF(LEN('Annex 2 EHV charges'!$A$11:$A$330)=0,1, COUNTIF(A$4:$A177, 'Annex 2 EHV charges'!$A$11:$A$330)), 0)),"")</f>
        <v>715</v>
      </c>
      <c r="B178" s="80">
        <f>IF($A178="","",VLOOKUP($A178,'Annex 2 EHV charges'!$A:$P,2,0))</f>
        <v>715</v>
      </c>
      <c r="C178" s="81" t="str">
        <f>IF($A178="","",VLOOKUP($A178,'Annex 2 EHV charges'!$A:$P,3,0))</f>
        <v>2200042385453</v>
      </c>
      <c r="D178" s="80" t="str">
        <f>IF($A178="","",VLOOKUP($A178,'Annex 2 EHV charges'!$A:$P,7,0))</f>
        <v>Garlenick WF 33kV</v>
      </c>
      <c r="E178" s="84">
        <f>IFERROR(IF(VLOOKUP($A178,'Annex 2 EHV charges'!$A:$O,COLUMN(E178)+4,FALSE)=0,"",VLOOKUP($A178,'Annex 2 EHV charges'!$A:$O,COLUMN(E178)+4,FALSE)),"")</f>
        <v>2.706</v>
      </c>
      <c r="F178" s="248">
        <f>IFERROR(IF(VLOOKUP($A178,'Annex 2 EHV charges'!$A:$O,COLUMN(F178)+4,FALSE)=0,"",VLOOKUP($A178,'Annex 2 EHV charges'!$A:$O,COLUMN(F178)+4,FALSE)),"")</f>
        <v>76.680000000000007</v>
      </c>
      <c r="G178" s="248">
        <f>IFERROR(IF(VLOOKUP($A178,'Annex 2 EHV charges'!$A:$O,COLUMN(G178)+4,FALSE)=0,"",VLOOKUP($A178,'Annex 2 EHV charges'!$A:$O,COLUMN(G178)+4,FALSE)),"")</f>
        <v>0.73</v>
      </c>
      <c r="H178" s="248">
        <f>IFERROR(IF(VLOOKUP($A178,'Annex 2 EHV charges'!$A:$O,COLUMN(H178)+4,FALSE)=0,"",VLOOKUP($A178,'Annex 2 EHV charges'!$A:$O,COLUMN(H178)+4,FALSE)),"")</f>
        <v>0.73</v>
      </c>
    </row>
    <row r="179" spans="1:8" x14ac:dyDescent="0.2">
      <c r="A179" s="80">
        <f t="array" ref="A179">IFERROR(INDEX('Annex 2 EHV charges'!$A$11:$A$330, MATCH(0, IF(LEN('Annex 2 EHV charges'!$A$11:$A$330)=0,1, COUNTIF(A$4:$A178, 'Annex 2 EHV charges'!$A$11:$A$330)), 0)),"")</f>
        <v>716</v>
      </c>
      <c r="B179" s="80">
        <f>IF($A179="","",VLOOKUP($A179,'Annex 2 EHV charges'!$A:$P,2,0))</f>
        <v>716</v>
      </c>
      <c r="C179" s="81" t="str">
        <f>IF($A179="","",VLOOKUP($A179,'Annex 2 EHV charges'!$A:$P,3,0))</f>
        <v>2200042165037</v>
      </c>
      <c r="D179" s="80" t="str">
        <f>IF($A179="","",VLOOKUP($A179,'Annex 2 EHV charges'!$A:$P,7,0))</f>
        <v>Warleigh Barton PV 33kV Gen</v>
      </c>
      <c r="E179" s="84">
        <f>IFERROR(IF(VLOOKUP($A179,'Annex 2 EHV charges'!$A:$O,COLUMN(E179)+4,FALSE)=0,"",VLOOKUP($A179,'Annex 2 EHV charges'!$A:$O,COLUMN(E179)+4,FALSE)),"")</f>
        <v>0.53</v>
      </c>
      <c r="F179" s="248">
        <f>IFERROR(IF(VLOOKUP($A179,'Annex 2 EHV charges'!$A:$O,COLUMN(F179)+4,FALSE)=0,"",VLOOKUP($A179,'Annex 2 EHV charges'!$A:$O,COLUMN(F179)+4,FALSE)),"")</f>
        <v>6.15</v>
      </c>
      <c r="G179" s="248">
        <f>IFERROR(IF(VLOOKUP($A179,'Annex 2 EHV charges'!$A:$O,COLUMN(G179)+4,FALSE)=0,"",VLOOKUP($A179,'Annex 2 EHV charges'!$A:$O,COLUMN(G179)+4,FALSE)),"")</f>
        <v>1.1000000000000001</v>
      </c>
      <c r="H179" s="248">
        <f>IFERROR(IF(VLOOKUP($A179,'Annex 2 EHV charges'!$A:$O,COLUMN(H179)+4,FALSE)=0,"",VLOOKUP($A179,'Annex 2 EHV charges'!$A:$O,COLUMN(H179)+4,FALSE)),"")</f>
        <v>1.1000000000000001</v>
      </c>
    </row>
    <row r="180" spans="1:8" x14ac:dyDescent="0.2">
      <c r="A180" s="80">
        <f t="array" ref="A180">IFERROR(INDEX('Annex 2 EHV charges'!$A$11:$A$330, MATCH(0, IF(LEN('Annex 2 EHV charges'!$A$11:$A$330)=0,1, COUNTIF(A$4:$A179, 'Annex 2 EHV charges'!$A$11:$A$330)), 0)),"")</f>
        <v>717</v>
      </c>
      <c r="B180" s="80">
        <f>IF($A180="","",VLOOKUP($A180,'Annex 2 EHV charges'!$A:$P,2,0))</f>
        <v>717</v>
      </c>
      <c r="C180" s="81" t="str">
        <f>IF($A180="","",VLOOKUP($A180,'Annex 2 EHV charges'!$A:$P,3,0))</f>
        <v>2200042171449</v>
      </c>
      <c r="D180" s="80" t="str">
        <f>IF($A180="","",VLOOKUP($A180,'Annex 2 EHV charges'!$A:$P,7,0))</f>
        <v>Winnards Perch PV 33kV Gen</v>
      </c>
      <c r="E180" s="84">
        <f>IFERROR(IF(VLOOKUP($A180,'Annex 2 EHV charges'!$A:$O,COLUMN(E180)+4,FALSE)=0,"",VLOOKUP($A180,'Annex 2 EHV charges'!$A:$O,COLUMN(E180)+4,FALSE)),"")</f>
        <v>0.21099999999999999</v>
      </c>
      <c r="F180" s="248">
        <f>IFERROR(IF(VLOOKUP($A180,'Annex 2 EHV charges'!$A:$O,COLUMN(F180)+4,FALSE)=0,"",VLOOKUP($A180,'Annex 2 EHV charges'!$A:$O,COLUMN(F180)+4,FALSE)),"")</f>
        <v>14.32</v>
      </c>
      <c r="G180" s="248">
        <f>IFERROR(IF(VLOOKUP($A180,'Annex 2 EHV charges'!$A:$O,COLUMN(G180)+4,FALSE)=0,"",VLOOKUP($A180,'Annex 2 EHV charges'!$A:$O,COLUMN(G180)+4,FALSE)),"")</f>
        <v>1.43</v>
      </c>
      <c r="H180" s="248">
        <f>IFERROR(IF(VLOOKUP($A180,'Annex 2 EHV charges'!$A:$O,COLUMN(H180)+4,FALSE)=0,"",VLOOKUP($A180,'Annex 2 EHV charges'!$A:$O,COLUMN(H180)+4,FALSE)),"")</f>
        <v>1.43</v>
      </c>
    </row>
    <row r="181" spans="1:8" x14ac:dyDescent="0.2">
      <c r="A181" s="80">
        <f t="array" ref="A181">IFERROR(INDEX('Annex 2 EHV charges'!$A$11:$A$330, MATCH(0, IF(LEN('Annex 2 EHV charges'!$A$11:$A$330)=0,1, COUNTIF(A$4:$A180, 'Annex 2 EHV charges'!$A$11:$A$330)), 0)),"")</f>
        <v>718</v>
      </c>
      <c r="B181" s="80">
        <f>IF($A181="","",VLOOKUP($A181,'Annex 2 EHV charges'!$A:$P,2,0))</f>
        <v>718</v>
      </c>
      <c r="C181" s="81" t="str">
        <f>IF($A181="","",VLOOKUP($A181,'Annex 2 EHV charges'!$A:$P,3,0))</f>
        <v>2200042356276</v>
      </c>
      <c r="D181" s="80" t="str">
        <f>IF($A181="","",VLOOKUP($A181,'Annex 2 EHV charges'!$A:$P,7,0))</f>
        <v>Galsworthy WF</v>
      </c>
      <c r="E181" s="84">
        <f>IFERROR(IF(VLOOKUP($A181,'Annex 2 EHV charges'!$A:$O,COLUMN(E181)+4,FALSE)=0,"",VLOOKUP($A181,'Annex 2 EHV charges'!$A:$O,COLUMN(E181)+4,FALSE)),"")</f>
        <v>0.112</v>
      </c>
      <c r="F181" s="248">
        <f>IFERROR(IF(VLOOKUP($A181,'Annex 2 EHV charges'!$A:$O,COLUMN(F181)+4,FALSE)=0,"",VLOOKUP($A181,'Annex 2 EHV charges'!$A:$O,COLUMN(F181)+4,FALSE)),"")</f>
        <v>97.71</v>
      </c>
      <c r="G181" s="248">
        <f>IFERROR(IF(VLOOKUP($A181,'Annex 2 EHV charges'!$A:$O,COLUMN(G181)+4,FALSE)=0,"",VLOOKUP($A181,'Annex 2 EHV charges'!$A:$O,COLUMN(G181)+4,FALSE)),"")</f>
        <v>0.66</v>
      </c>
      <c r="H181" s="248">
        <f>IFERROR(IF(VLOOKUP($A181,'Annex 2 EHV charges'!$A:$O,COLUMN(H181)+4,FALSE)=0,"",VLOOKUP($A181,'Annex 2 EHV charges'!$A:$O,COLUMN(H181)+4,FALSE)),"")</f>
        <v>0.66</v>
      </c>
    </row>
    <row r="182" spans="1:8" x14ac:dyDescent="0.2">
      <c r="A182" s="80">
        <f t="array" ref="A182">IFERROR(INDEX('Annex 2 EHV charges'!$A$11:$A$330, MATCH(0, IF(LEN('Annex 2 EHV charges'!$A$11:$A$330)=0,1, COUNTIF(A$4:$A181, 'Annex 2 EHV charges'!$A$11:$A$330)), 0)),"")</f>
        <v>719</v>
      </c>
      <c r="B182" s="80">
        <f>IF($A182="","",VLOOKUP($A182,'Annex 2 EHV charges'!$A:$P,2,0))</f>
        <v>719</v>
      </c>
      <c r="C182" s="81">
        <f>IF($A182="","",VLOOKUP($A182,'Annex 2 EHV charges'!$A:$P,3,0))</f>
        <v>2200042392308</v>
      </c>
      <c r="D182" s="80" t="str">
        <f>IF($A182="","",VLOOKUP($A182,'Annex 2 EHV charges'!$A:$P,7,0))</f>
        <v>Otterham WF Extension</v>
      </c>
      <c r="E182" s="84">
        <f>IFERROR(IF(VLOOKUP($A182,'Annex 2 EHV charges'!$A:$O,COLUMN(E182)+4,FALSE)=0,"",VLOOKUP($A182,'Annex 2 EHV charges'!$A:$O,COLUMN(E182)+4,FALSE)),"")</f>
        <v>0.20300000000000001</v>
      </c>
      <c r="F182" s="248">
        <f>IFERROR(IF(VLOOKUP($A182,'Annex 2 EHV charges'!$A:$O,COLUMN(F182)+4,FALSE)=0,"",VLOOKUP($A182,'Annex 2 EHV charges'!$A:$O,COLUMN(F182)+4,FALSE)),"")</f>
        <v>0.69</v>
      </c>
      <c r="G182" s="248">
        <f>IFERROR(IF(VLOOKUP($A182,'Annex 2 EHV charges'!$A:$O,COLUMN(G182)+4,FALSE)=0,"",VLOOKUP($A182,'Annex 2 EHV charges'!$A:$O,COLUMN(G182)+4,FALSE)),"")</f>
        <v>0.96</v>
      </c>
      <c r="H182" s="248">
        <f>IFERROR(IF(VLOOKUP($A182,'Annex 2 EHV charges'!$A:$O,COLUMN(H182)+4,FALSE)=0,"",VLOOKUP($A182,'Annex 2 EHV charges'!$A:$O,COLUMN(H182)+4,FALSE)),"")</f>
        <v>0.96</v>
      </c>
    </row>
    <row r="183" spans="1:8" ht="76.5" x14ac:dyDescent="0.2">
      <c r="A183" s="80">
        <f t="array" ref="A183">IFERROR(INDEX('Annex 2 EHV charges'!$A$11:$A$330, MATCH(0, IF(LEN('Annex 2 EHV charges'!$A$11:$A$330)=0,1, COUNTIF(A$4:$A182, 'Annex 2 EHV charges'!$A$11:$A$330)), 0)),"")</f>
        <v>720</v>
      </c>
      <c r="B183" s="80">
        <f>IF($A183="","",VLOOKUP($A183,'Annex 2 EHV charges'!$A:$P,2,0))</f>
        <v>720</v>
      </c>
      <c r="C183" s="81" t="str">
        <f>IF($A183="","",VLOOKUP($A183,'Annex 2 EHV charges'!$A:$P,3,0))</f>
        <v>2200030348986
2200032178340
2200032178368
2200032178377
2200041226558
2200041226567</v>
      </c>
      <c r="D183" s="80" t="str">
        <f>IF($A183="","",VLOOKUP($A183,'Annex 2 EHV charges'!$A:$P,7,0))</f>
        <v>Airbus UK Ltd</v>
      </c>
      <c r="E183" s="84">
        <f>IFERROR(IF(VLOOKUP($A183,'Annex 2 EHV charges'!$A:$O,COLUMN(E183)+4,FALSE)=0,"",VLOOKUP($A183,'Annex 2 EHV charges'!$A:$O,COLUMN(E183)+4,FALSE)),"")</f>
        <v>0.32500000000000001</v>
      </c>
      <c r="F183" s="248">
        <f>IFERROR(IF(VLOOKUP($A183,'Annex 2 EHV charges'!$A:$O,COLUMN(F183)+4,FALSE)=0,"",VLOOKUP($A183,'Annex 2 EHV charges'!$A:$O,COLUMN(F183)+4,FALSE)),"")</f>
        <v>12370.4</v>
      </c>
      <c r="G183" s="248">
        <f>IFERROR(IF(VLOOKUP($A183,'Annex 2 EHV charges'!$A:$O,COLUMN(G183)+4,FALSE)=0,"",VLOOKUP($A183,'Annex 2 EHV charges'!$A:$O,COLUMN(G183)+4,FALSE)),"")</f>
        <v>1.07</v>
      </c>
      <c r="H183" s="248">
        <f>IFERROR(IF(VLOOKUP($A183,'Annex 2 EHV charges'!$A:$O,COLUMN(H183)+4,FALSE)=0,"",VLOOKUP($A183,'Annex 2 EHV charges'!$A:$O,COLUMN(H183)+4,FALSE)),"")</f>
        <v>1.07</v>
      </c>
    </row>
    <row r="184" spans="1:8" x14ac:dyDescent="0.2">
      <c r="A184" s="80">
        <f t="array" ref="A184">IFERROR(INDEX('Annex 2 EHV charges'!$A$11:$A$330, MATCH(0, IF(LEN('Annex 2 EHV charges'!$A$11:$A$330)=0,1, COUNTIF(A$4:$A183, 'Annex 2 EHV charges'!$A$11:$A$330)), 0)),"")</f>
        <v>750</v>
      </c>
      <c r="B184" s="80">
        <f>IF($A184="","",VLOOKUP($A184,'Annex 2 EHV charges'!$A:$P,2,0))</f>
        <v>750</v>
      </c>
      <c r="C184" s="81" t="str">
        <f>IF($A184="","",VLOOKUP($A184,'Annex 2 EHV charges'!$A:$P,3,0))</f>
        <v>2200032138124</v>
      </c>
      <c r="D184" s="80" t="str">
        <f>IF($A184="","",VLOOKUP($A184,'Annex 2 EHV charges'!$A:$P,7,0))</f>
        <v>RR Power Development</v>
      </c>
      <c r="E184" s="84" t="str">
        <f>IFERROR(IF(VLOOKUP($A184,'Annex 2 EHV charges'!$A:$O,COLUMN(E184)+4,FALSE)=0,"",VLOOKUP($A184,'Annex 2 EHV charges'!$A:$O,COLUMN(E184)+4,FALSE)),"")</f>
        <v/>
      </c>
      <c r="F184" s="248">
        <f>IFERROR(IF(VLOOKUP($A184,'Annex 2 EHV charges'!$A:$O,COLUMN(F184)+4,FALSE)=0,"",VLOOKUP($A184,'Annex 2 EHV charges'!$A:$O,COLUMN(F184)+4,FALSE)),"")</f>
        <v>10160.91</v>
      </c>
      <c r="G184" s="248">
        <f>IFERROR(IF(VLOOKUP($A184,'Annex 2 EHV charges'!$A:$O,COLUMN(G184)+4,FALSE)=0,"",VLOOKUP($A184,'Annex 2 EHV charges'!$A:$O,COLUMN(G184)+4,FALSE)),"")</f>
        <v>1.56</v>
      </c>
      <c r="H184" s="248">
        <f>IFERROR(IF(VLOOKUP($A184,'Annex 2 EHV charges'!$A:$O,COLUMN(H184)+4,FALSE)=0,"",VLOOKUP($A184,'Annex 2 EHV charges'!$A:$O,COLUMN(H184)+4,FALSE)),"")</f>
        <v>1.56</v>
      </c>
    </row>
    <row r="185" spans="1:8" x14ac:dyDescent="0.2">
      <c r="A185" s="80">
        <f t="array" ref="A185">IFERROR(INDEX('Annex 2 EHV charges'!$A$11:$A$330, MATCH(0, IF(LEN('Annex 2 EHV charges'!$A$11:$A$330)=0,1, COUNTIF(A$4:$A184, 'Annex 2 EHV charges'!$A$11:$A$330)), 0)),"")</f>
        <v>759</v>
      </c>
      <c r="B185" s="80">
        <f>IF($A185="","",VLOOKUP($A185,'Annex 2 EHV charges'!$A:$P,2,0))</f>
        <v>759</v>
      </c>
      <c r="C185" s="81" t="str">
        <f>IF($A185="","",VLOOKUP($A185,'Annex 2 EHV charges'!$A:$P,3,0))</f>
        <v>2200041527904</v>
      </c>
      <c r="D185" s="80" t="str">
        <f>IF($A185="","",VLOOKUP($A185,'Annex 2 EHV charges'!$A:$P,7,0))</f>
        <v>Langage</v>
      </c>
      <c r="E185" s="84">
        <f>IFERROR(IF(VLOOKUP($A185,'Annex 2 EHV charges'!$A:$O,COLUMN(E185)+4,FALSE)=0,"",VLOOKUP($A185,'Annex 2 EHV charges'!$A:$O,COLUMN(E185)+4,FALSE)),"")</f>
        <v>3.3479999999999999</v>
      </c>
      <c r="F185" s="248">
        <f>IFERROR(IF(VLOOKUP($A185,'Annex 2 EHV charges'!$A:$O,COLUMN(F185)+4,FALSE)=0,"",VLOOKUP($A185,'Annex 2 EHV charges'!$A:$O,COLUMN(F185)+4,FALSE)),"")</f>
        <v>1844.99</v>
      </c>
      <c r="G185" s="248">
        <f>IFERROR(IF(VLOOKUP($A185,'Annex 2 EHV charges'!$A:$O,COLUMN(G185)+4,FALSE)=0,"",VLOOKUP($A185,'Annex 2 EHV charges'!$A:$O,COLUMN(G185)+4,FALSE)),"")</f>
        <v>0.71</v>
      </c>
      <c r="H185" s="248">
        <f>IFERROR(IF(VLOOKUP($A185,'Annex 2 EHV charges'!$A:$O,COLUMN(H185)+4,FALSE)=0,"",VLOOKUP($A185,'Annex 2 EHV charges'!$A:$O,COLUMN(H185)+4,FALSE)),"")</f>
        <v>0.71</v>
      </c>
    </row>
    <row r="186" spans="1:8" x14ac:dyDescent="0.2">
      <c r="A186" s="80">
        <f t="array" ref="A186">IFERROR(INDEX('Annex 2 EHV charges'!$A$11:$A$330, MATCH(0, IF(LEN('Annex 2 EHV charges'!$A$11:$A$330)=0,1, COUNTIF(A$4:$A185, 'Annex 2 EHV charges'!$A$11:$A$330)), 0)),"")</f>
        <v>797</v>
      </c>
      <c r="B186" s="80">
        <f>IF($A186="","",VLOOKUP($A186,'Annex 2 EHV charges'!$A:$P,2,0))</f>
        <v>797</v>
      </c>
      <c r="C186" s="81" t="str">
        <f>IF($A186="","",VLOOKUP($A186,'Annex 2 EHV charges'!$A:$P,3,0))</f>
        <v>2200030348452</v>
      </c>
      <c r="D186" s="80" t="str">
        <f>IF($A186="","",VLOOKUP($A186,'Annex 2 EHV charges'!$A:$P,7,0))</f>
        <v>Imerys5(Drinnick)</v>
      </c>
      <c r="E186" s="84">
        <f>IFERROR(IF(VLOOKUP($A186,'Annex 2 EHV charges'!$A:$O,COLUMN(E186)+4,FALSE)=0,"",VLOOKUP($A186,'Annex 2 EHV charges'!$A:$O,COLUMN(E186)+4,FALSE)),"")</f>
        <v>2.964</v>
      </c>
      <c r="F186" s="248">
        <f>IFERROR(IF(VLOOKUP($A186,'Annex 2 EHV charges'!$A:$O,COLUMN(F186)+4,FALSE)=0,"",VLOOKUP($A186,'Annex 2 EHV charges'!$A:$O,COLUMN(F186)+4,FALSE)),"")</f>
        <v>11496.48</v>
      </c>
      <c r="G186" s="248">
        <f>IFERROR(IF(VLOOKUP($A186,'Annex 2 EHV charges'!$A:$O,COLUMN(G186)+4,FALSE)=0,"",VLOOKUP($A186,'Annex 2 EHV charges'!$A:$O,COLUMN(G186)+4,FALSE)),"")</f>
        <v>1.25</v>
      </c>
      <c r="H186" s="248">
        <f>IFERROR(IF(VLOOKUP($A186,'Annex 2 EHV charges'!$A:$O,COLUMN(H186)+4,FALSE)=0,"",VLOOKUP($A186,'Annex 2 EHV charges'!$A:$O,COLUMN(H186)+4,FALSE)),"")</f>
        <v>1.25</v>
      </c>
    </row>
    <row r="187" spans="1:8" x14ac:dyDescent="0.2">
      <c r="A187" s="80">
        <f t="array" ref="A187">IFERROR(INDEX('Annex 2 EHV charges'!$A$11:$A$330, MATCH(0, IF(LEN('Annex 2 EHV charges'!$A$11:$A$330)=0,1, COUNTIF(A$4:$A186, 'Annex 2 EHV charges'!$A$11:$A$330)), 0)),"")</f>
        <v>798</v>
      </c>
      <c r="B187" s="80">
        <f>IF($A187="","",VLOOKUP($A187,'Annex 2 EHV charges'!$A:$P,2,0))</f>
        <v>798</v>
      </c>
      <c r="C187" s="81" t="str">
        <f>IF($A187="","",VLOOKUP($A187,'Annex 2 EHV charges'!$A:$P,3,0))</f>
        <v>2200030348382</v>
      </c>
      <c r="D187" s="80" t="str">
        <f>IF($A187="","",VLOOKUP($A187,'Annex 2 EHV charges'!$A:$P,7,0))</f>
        <v>Imerys4(Bugle)</v>
      </c>
      <c r="E187" s="84">
        <f>IFERROR(IF(VLOOKUP($A187,'Annex 2 EHV charges'!$A:$O,COLUMN(E187)+4,FALSE)=0,"",VLOOKUP($A187,'Annex 2 EHV charges'!$A:$O,COLUMN(E187)+4,FALSE)),"")</f>
        <v>4.8849999999999998</v>
      </c>
      <c r="F187" s="248">
        <f>IFERROR(IF(VLOOKUP($A187,'Annex 2 EHV charges'!$A:$O,COLUMN(F187)+4,FALSE)=0,"",VLOOKUP($A187,'Annex 2 EHV charges'!$A:$O,COLUMN(F187)+4,FALSE)),"")</f>
        <v>9554.7999999999993</v>
      </c>
      <c r="G187" s="248">
        <f>IFERROR(IF(VLOOKUP($A187,'Annex 2 EHV charges'!$A:$O,COLUMN(G187)+4,FALSE)=0,"",VLOOKUP($A187,'Annex 2 EHV charges'!$A:$O,COLUMN(G187)+4,FALSE)),"")</f>
        <v>0.92</v>
      </c>
      <c r="H187" s="248">
        <f>IFERROR(IF(VLOOKUP($A187,'Annex 2 EHV charges'!$A:$O,COLUMN(H187)+4,FALSE)=0,"",VLOOKUP($A187,'Annex 2 EHV charges'!$A:$O,COLUMN(H187)+4,FALSE)),"")</f>
        <v>0.92</v>
      </c>
    </row>
    <row r="188" spans="1:8" x14ac:dyDescent="0.2">
      <c r="A188" s="80">
        <f t="array" ref="A188">IFERROR(INDEX('Annex 2 EHV charges'!$A$11:$A$330, MATCH(0, IF(LEN('Annex 2 EHV charges'!$A$11:$A$330)=0,1, COUNTIF(A$4:$A187, 'Annex 2 EHV charges'!$A$11:$A$330)), 0)),"")</f>
        <v>799</v>
      </c>
      <c r="B188" s="80">
        <f>IF($A188="","",VLOOKUP($A188,'Annex 2 EHV charges'!$A:$P,2,0))</f>
        <v>799</v>
      </c>
      <c r="C188" s="81" t="str">
        <f>IF($A188="","",VLOOKUP($A188,'Annex 2 EHV charges'!$A:$P,3,0))</f>
        <v>2200032010879</v>
      </c>
      <c r="D188" s="80" t="str">
        <f>IF($A188="","",VLOOKUP($A188,'Annex 2 EHV charges'!$A:$P,7,0))</f>
        <v>Imerys3(Trebal)</v>
      </c>
      <c r="E188" s="84">
        <f>IFERROR(IF(VLOOKUP($A188,'Annex 2 EHV charges'!$A:$O,COLUMN(E188)+4,FALSE)=0,"",VLOOKUP($A188,'Annex 2 EHV charges'!$A:$O,COLUMN(E188)+4,FALSE)),"")</f>
        <v>2.2480000000000002</v>
      </c>
      <c r="F188" s="248">
        <f>IFERROR(IF(VLOOKUP($A188,'Annex 2 EHV charges'!$A:$O,COLUMN(F188)+4,FALSE)=0,"",VLOOKUP($A188,'Annex 2 EHV charges'!$A:$O,COLUMN(F188)+4,FALSE)),"")</f>
        <v>11144.23</v>
      </c>
      <c r="G188" s="248">
        <f>IFERROR(IF(VLOOKUP($A188,'Annex 2 EHV charges'!$A:$O,COLUMN(G188)+4,FALSE)=0,"",VLOOKUP($A188,'Annex 2 EHV charges'!$A:$O,COLUMN(G188)+4,FALSE)),"")</f>
        <v>0.7</v>
      </c>
      <c r="H188" s="248">
        <f>IFERROR(IF(VLOOKUP($A188,'Annex 2 EHV charges'!$A:$O,COLUMN(H188)+4,FALSE)=0,"",VLOOKUP($A188,'Annex 2 EHV charges'!$A:$O,COLUMN(H188)+4,FALSE)),"")</f>
        <v>0.7</v>
      </c>
    </row>
    <row r="189" spans="1:8" x14ac:dyDescent="0.2">
      <c r="A189" s="80">
        <f t="array" ref="A189">IFERROR(INDEX('Annex 2 EHV charges'!$A$11:$A$330, MATCH(0, IF(LEN('Annex 2 EHV charges'!$A$11:$A$330)=0,1, COUNTIF(A$4:$A188, 'Annex 2 EHV charges'!$A$11:$A$330)), 0)),"")</f>
        <v>800</v>
      </c>
      <c r="B189" s="80">
        <f>IF($A189="","",VLOOKUP($A189,'Annex 2 EHV charges'!$A:$P,2,0))</f>
        <v>800</v>
      </c>
      <c r="C189" s="81" t="str">
        <f>IF($A189="","",VLOOKUP($A189,'Annex 2 EHV charges'!$A:$P,3,0))</f>
        <v>2200030348666</v>
      </c>
      <c r="D189" s="80" t="str">
        <f>IF($A189="","",VLOOKUP($A189,'Annex 2 EHV charges'!$A:$P,7,0))</f>
        <v>Imerys6(Par)</v>
      </c>
      <c r="E189" s="84">
        <f>IFERROR(IF(VLOOKUP($A189,'Annex 2 EHV charges'!$A:$O,COLUMN(E189)+4,FALSE)=0,"",VLOOKUP($A189,'Annex 2 EHV charges'!$A:$O,COLUMN(E189)+4,FALSE)),"")</f>
        <v>2.7970000000000002</v>
      </c>
      <c r="F189" s="248">
        <f>IFERROR(IF(VLOOKUP($A189,'Annex 2 EHV charges'!$A:$O,COLUMN(F189)+4,FALSE)=0,"",VLOOKUP($A189,'Annex 2 EHV charges'!$A:$O,COLUMN(F189)+4,FALSE)),"")</f>
        <v>9370.5300000000007</v>
      </c>
      <c r="G189" s="248">
        <f>IFERROR(IF(VLOOKUP($A189,'Annex 2 EHV charges'!$A:$O,COLUMN(G189)+4,FALSE)=0,"",VLOOKUP($A189,'Annex 2 EHV charges'!$A:$O,COLUMN(G189)+4,FALSE)),"")</f>
        <v>0.9</v>
      </c>
      <c r="H189" s="248">
        <f>IFERROR(IF(VLOOKUP($A189,'Annex 2 EHV charges'!$A:$O,COLUMN(H189)+4,FALSE)=0,"",VLOOKUP($A189,'Annex 2 EHV charges'!$A:$O,COLUMN(H189)+4,FALSE)),"")</f>
        <v>0.9</v>
      </c>
    </row>
    <row r="190" spans="1:8" x14ac:dyDescent="0.2">
      <c r="A190" s="80">
        <f t="array" ref="A190">IFERROR(INDEX('Annex 2 EHV charges'!$A$11:$A$330, MATCH(0, IF(LEN('Annex 2 EHV charges'!$A$11:$A$330)=0,1, COUNTIF(A$4:$A189, 'Annex 2 EHV charges'!$A$11:$A$330)), 0)),"")</f>
        <v>805</v>
      </c>
      <c r="B190" s="80">
        <f>IF($A190="","",VLOOKUP($A190,'Annex 2 EHV charges'!$A:$P,2,0))</f>
        <v>805</v>
      </c>
      <c r="C190" s="81" t="str">
        <f>IF($A190="","",VLOOKUP($A190,'Annex 2 EHV charges'!$A:$P,3,0))</f>
        <v>2200030349242</v>
      </c>
      <c r="D190" s="80" t="str">
        <f>IF($A190="","",VLOOKUP($A190,'Annex 2 EHV charges'!$A:$P,7,0))</f>
        <v>DML - North</v>
      </c>
      <c r="E190" s="84">
        <f>IFERROR(IF(VLOOKUP($A190,'Annex 2 EHV charges'!$A:$O,COLUMN(E190)+4,FALSE)=0,"",VLOOKUP($A190,'Annex 2 EHV charges'!$A:$O,COLUMN(E190)+4,FALSE)),"")</f>
        <v>0.53400000000000003</v>
      </c>
      <c r="F190" s="248">
        <f>IFERROR(IF(VLOOKUP($A190,'Annex 2 EHV charges'!$A:$O,COLUMN(F190)+4,FALSE)=0,"",VLOOKUP($A190,'Annex 2 EHV charges'!$A:$O,COLUMN(F190)+4,FALSE)),"")</f>
        <v>19472.43</v>
      </c>
      <c r="G190" s="248">
        <f>IFERROR(IF(VLOOKUP($A190,'Annex 2 EHV charges'!$A:$O,COLUMN(G190)+4,FALSE)=0,"",VLOOKUP($A190,'Annex 2 EHV charges'!$A:$O,COLUMN(G190)+4,FALSE)),"")</f>
        <v>0.63</v>
      </c>
      <c r="H190" s="248">
        <f>IFERROR(IF(VLOOKUP($A190,'Annex 2 EHV charges'!$A:$O,COLUMN(H190)+4,FALSE)=0,"",VLOOKUP($A190,'Annex 2 EHV charges'!$A:$O,COLUMN(H190)+4,FALSE)),"")</f>
        <v>0.63</v>
      </c>
    </row>
    <row r="191" spans="1:8" x14ac:dyDescent="0.2">
      <c r="A191" s="80">
        <f t="array" ref="A191">IFERROR(INDEX('Annex 2 EHV charges'!$A$11:$A$330, MATCH(0, IF(LEN('Annex 2 EHV charges'!$A$11:$A$330)=0,1, COUNTIF(A$4:$A190, 'Annex 2 EHV charges'!$A$11:$A$330)), 0)),"")</f>
        <v>810</v>
      </c>
      <c r="B191" s="80">
        <f>IF($A191="","",VLOOKUP($A191,'Annex 2 EHV charges'!$A:$P,2,0))</f>
        <v>810</v>
      </c>
      <c r="C191" s="81" t="str">
        <f>IF($A191="","",VLOOKUP($A191,'Annex 2 EHV charges'!$A:$P,3,0))</f>
        <v>2200042163484</v>
      </c>
      <c r="D191" s="80" t="str">
        <f>IF($A191="","",VLOOKUP($A191,'Annex 2 EHV charges'!$A:$P,7,0))</f>
        <v>Marley Thatch PV</v>
      </c>
      <c r="E191" s="84">
        <f>IFERROR(IF(VLOOKUP($A191,'Annex 2 EHV charges'!$A:$O,COLUMN(E191)+4,FALSE)=0,"",VLOOKUP($A191,'Annex 2 EHV charges'!$A:$O,COLUMN(E191)+4,FALSE)),"")</f>
        <v>1.0640000000000001</v>
      </c>
      <c r="F191" s="248">
        <f>IFERROR(IF(VLOOKUP($A191,'Annex 2 EHV charges'!$A:$O,COLUMN(F191)+4,FALSE)=0,"",VLOOKUP($A191,'Annex 2 EHV charges'!$A:$O,COLUMN(F191)+4,FALSE)),"")</f>
        <v>4.03</v>
      </c>
      <c r="G191" s="248">
        <f>IFERROR(IF(VLOOKUP($A191,'Annex 2 EHV charges'!$A:$O,COLUMN(G191)+4,FALSE)=0,"",VLOOKUP($A191,'Annex 2 EHV charges'!$A:$O,COLUMN(G191)+4,FALSE)),"")</f>
        <v>1.75</v>
      </c>
      <c r="H191" s="248">
        <f>IFERROR(IF(VLOOKUP($A191,'Annex 2 EHV charges'!$A:$O,COLUMN(H191)+4,FALSE)=0,"",VLOOKUP($A191,'Annex 2 EHV charges'!$A:$O,COLUMN(H191)+4,FALSE)),"")</f>
        <v>1.75</v>
      </c>
    </row>
    <row r="192" spans="1:8" ht="38.25" x14ac:dyDescent="0.2">
      <c r="A192" s="80">
        <f t="array" ref="A192">IFERROR(INDEX('Annex 2 EHV charges'!$A$11:$A$330, MATCH(0, IF(LEN('Annex 2 EHV charges'!$A$11:$A$330)=0,1, COUNTIF(A$4:$A191, 'Annex 2 EHV charges'!$A$11:$A$330)), 0)),"")</f>
        <v>811</v>
      </c>
      <c r="B192" s="80">
        <f>IF($A192="","",VLOOKUP($A192,'Annex 2 EHV charges'!$A:$P,2,0))</f>
        <v>811</v>
      </c>
      <c r="C192" s="81" t="str">
        <f>IF($A192="","",VLOOKUP($A192,'Annex 2 EHV charges'!$A:$P,3,0))</f>
        <v>2200041648681
2200041648690
2200042093766</v>
      </c>
      <c r="D192" s="80" t="str">
        <f>IF($A192="","",VLOOKUP($A192,'Annex 2 EHV charges'!$A:$P,7,0))</f>
        <v>Bristol Royal Infirmary</v>
      </c>
      <c r="E192" s="84">
        <f>IFERROR(IF(VLOOKUP($A192,'Annex 2 EHV charges'!$A:$O,COLUMN(E192)+4,FALSE)=0,"",VLOOKUP($A192,'Annex 2 EHV charges'!$A:$O,COLUMN(E192)+4,FALSE)),"")</f>
        <v>0.122</v>
      </c>
      <c r="F192" s="248">
        <f>IFERROR(IF(VLOOKUP($A192,'Annex 2 EHV charges'!$A:$O,COLUMN(F192)+4,FALSE)=0,"",VLOOKUP($A192,'Annex 2 EHV charges'!$A:$O,COLUMN(F192)+4,FALSE)),"")</f>
        <v>9490.7800000000007</v>
      </c>
      <c r="G192" s="248">
        <f>IFERROR(IF(VLOOKUP($A192,'Annex 2 EHV charges'!$A:$O,COLUMN(G192)+4,FALSE)=0,"",VLOOKUP($A192,'Annex 2 EHV charges'!$A:$O,COLUMN(G192)+4,FALSE)),"")</f>
        <v>0.72</v>
      </c>
      <c r="H192" s="248">
        <f>IFERROR(IF(VLOOKUP($A192,'Annex 2 EHV charges'!$A:$O,COLUMN(H192)+4,FALSE)=0,"",VLOOKUP($A192,'Annex 2 EHV charges'!$A:$O,COLUMN(H192)+4,FALSE)),"")</f>
        <v>0.72</v>
      </c>
    </row>
    <row r="193" spans="1:8" ht="38.25" x14ac:dyDescent="0.2">
      <c r="A193" s="80">
        <f t="array" ref="A193">IFERROR(INDEX('Annex 2 EHV charges'!$A$11:$A$330, MATCH(0, IF(LEN('Annex 2 EHV charges'!$A$11:$A$330)=0,1, COUNTIF(A$4:$A192, 'Annex 2 EHV charges'!$A$11:$A$330)), 0)),"")</f>
        <v>812</v>
      </c>
      <c r="B193" s="80">
        <f>IF($A193="","",VLOOKUP($A193,'Annex 2 EHV charges'!$A:$P,2,0))</f>
        <v>812</v>
      </c>
      <c r="C193" s="81" t="str">
        <f>IF($A193="","",VLOOKUP($A193,'Annex 2 EHV charges'!$A:$P,3,0))</f>
        <v>2200042276123
2200042276132
2200042276141</v>
      </c>
      <c r="D193" s="80" t="str">
        <f>IF($A193="","",VLOOKUP($A193,'Annex 2 EHV charges'!$A:$P,7,0))</f>
        <v>Bristol University</v>
      </c>
      <c r="E193" s="84">
        <f>IFERROR(IF(VLOOKUP($A193,'Annex 2 EHV charges'!$A:$O,COLUMN(E193)+4,FALSE)=0,"",VLOOKUP($A193,'Annex 2 EHV charges'!$A:$O,COLUMN(E193)+4,FALSE)),"")</f>
        <v>0.11799999999999999</v>
      </c>
      <c r="F193" s="248">
        <f>IFERROR(IF(VLOOKUP($A193,'Annex 2 EHV charges'!$A:$O,COLUMN(F193)+4,FALSE)=0,"",VLOOKUP($A193,'Annex 2 EHV charges'!$A:$O,COLUMN(F193)+4,FALSE)),"")</f>
        <v>9707.0300000000007</v>
      </c>
      <c r="G193" s="248">
        <f>IFERROR(IF(VLOOKUP($A193,'Annex 2 EHV charges'!$A:$O,COLUMN(G193)+4,FALSE)=0,"",VLOOKUP($A193,'Annex 2 EHV charges'!$A:$O,COLUMN(G193)+4,FALSE)),"")</f>
        <v>1.58</v>
      </c>
      <c r="H193" s="248">
        <f>IFERROR(IF(VLOOKUP($A193,'Annex 2 EHV charges'!$A:$O,COLUMN(H193)+4,FALSE)=0,"",VLOOKUP($A193,'Annex 2 EHV charges'!$A:$O,COLUMN(H193)+4,FALSE)),"")</f>
        <v>1.58</v>
      </c>
    </row>
    <row r="194" spans="1:8" x14ac:dyDescent="0.2">
      <c r="A194" s="80">
        <f t="array" ref="A194">IFERROR(INDEX('Annex 2 EHV charges'!$A$11:$A$330, MATCH(0, IF(LEN('Annex 2 EHV charges'!$A$11:$A$330)=0,1, COUNTIF(A$4:$A193, 'Annex 2 EHV charges'!$A$11:$A$330)), 0)),"")</f>
        <v>815</v>
      </c>
      <c r="B194" s="80">
        <f>IF($A194="","",VLOOKUP($A194,'Annex 2 EHV charges'!$A:$P,2,0))</f>
        <v>815</v>
      </c>
      <c r="C194" s="81" t="str">
        <f>IF($A194="","",VLOOKUP($A194,'Annex 2 EHV charges'!$A:$P,3,0))</f>
        <v>2200042163410</v>
      </c>
      <c r="D194" s="80" t="str">
        <f>IF($A194="","",VLOOKUP($A194,'Annex 2 EHV charges'!$A:$P,7,0))</f>
        <v>Burrowton Farm PV</v>
      </c>
      <c r="E194" s="84" t="str">
        <f>IFERROR(IF(VLOOKUP($A194,'Annex 2 EHV charges'!$A:$O,COLUMN(E194)+4,FALSE)=0,"",VLOOKUP($A194,'Annex 2 EHV charges'!$A:$O,COLUMN(E194)+4,FALSE)),"")</f>
        <v/>
      </c>
      <c r="F194" s="248">
        <f>IFERROR(IF(VLOOKUP($A194,'Annex 2 EHV charges'!$A:$O,COLUMN(F194)+4,FALSE)=0,"",VLOOKUP($A194,'Annex 2 EHV charges'!$A:$O,COLUMN(F194)+4,FALSE)),"")</f>
        <v>1137.77</v>
      </c>
      <c r="G194" s="248">
        <f>IFERROR(IF(VLOOKUP($A194,'Annex 2 EHV charges'!$A:$O,COLUMN(G194)+4,FALSE)=0,"",VLOOKUP($A194,'Annex 2 EHV charges'!$A:$O,COLUMN(G194)+4,FALSE)),"")</f>
        <v>1.3</v>
      </c>
      <c r="H194" s="248">
        <f>IFERROR(IF(VLOOKUP($A194,'Annex 2 EHV charges'!$A:$O,COLUMN(H194)+4,FALSE)=0,"",VLOOKUP($A194,'Annex 2 EHV charges'!$A:$O,COLUMN(H194)+4,FALSE)),"")</f>
        <v>1.3</v>
      </c>
    </row>
    <row r="195" spans="1:8" x14ac:dyDescent="0.2">
      <c r="A195" s="80">
        <f t="array" ref="A195">IFERROR(INDEX('Annex 2 EHV charges'!$A$11:$A$330, MATCH(0, IF(LEN('Annex 2 EHV charges'!$A$11:$A$330)=0,1, COUNTIF(A$4:$A194, 'Annex 2 EHV charges'!$A$11:$A$330)), 0)),"")</f>
        <v>816</v>
      </c>
      <c r="B195" s="80">
        <f>IF($A195="","",VLOOKUP($A195,'Annex 2 EHV charges'!$A:$P,2,0))</f>
        <v>816</v>
      </c>
      <c r="C195" s="81" t="str">
        <f>IF($A195="","",VLOOKUP($A195,'Annex 2 EHV charges'!$A:$P,3,0))</f>
        <v>2200042165055</v>
      </c>
      <c r="D195" s="80" t="str">
        <f>IF($A195="","",VLOOKUP($A195,'Annex 2 EHV charges'!$A:$P,7,0))</f>
        <v>Callington Solar</v>
      </c>
      <c r="E195" s="84">
        <f>IFERROR(IF(VLOOKUP($A195,'Annex 2 EHV charges'!$A:$O,COLUMN(E195)+4,FALSE)=0,"",VLOOKUP($A195,'Annex 2 EHV charges'!$A:$O,COLUMN(E195)+4,FALSE)),"")</f>
        <v>1.8089999999999999</v>
      </c>
      <c r="F195" s="248">
        <f>IFERROR(IF(VLOOKUP($A195,'Annex 2 EHV charges'!$A:$O,COLUMN(F195)+4,FALSE)=0,"",VLOOKUP($A195,'Annex 2 EHV charges'!$A:$O,COLUMN(F195)+4,FALSE)),"")</f>
        <v>5.04</v>
      </c>
      <c r="G195" s="248">
        <f>IFERROR(IF(VLOOKUP($A195,'Annex 2 EHV charges'!$A:$O,COLUMN(G195)+4,FALSE)=0,"",VLOOKUP($A195,'Annex 2 EHV charges'!$A:$O,COLUMN(G195)+4,FALSE)),"")</f>
        <v>2.59</v>
      </c>
      <c r="H195" s="248">
        <f>IFERROR(IF(VLOOKUP($A195,'Annex 2 EHV charges'!$A:$O,COLUMN(H195)+4,FALSE)=0,"",VLOOKUP($A195,'Annex 2 EHV charges'!$A:$O,COLUMN(H195)+4,FALSE)),"")</f>
        <v>2.59</v>
      </c>
    </row>
    <row r="196" spans="1:8" x14ac:dyDescent="0.2">
      <c r="A196" s="80">
        <f t="array" ref="A196">IFERROR(INDEX('Annex 2 EHV charges'!$A$11:$A$330, MATCH(0, IF(LEN('Annex 2 EHV charges'!$A$11:$A$330)=0,1, COUNTIF(A$4:$A195, 'Annex 2 EHV charges'!$A$11:$A$330)), 0)),"")</f>
        <v>817</v>
      </c>
      <c r="B196" s="80">
        <f>IF($A196="","",VLOOKUP($A196,'Annex 2 EHV charges'!$A:$P,2,0))</f>
        <v>817</v>
      </c>
      <c r="C196" s="81" t="str">
        <f>IF($A196="","",VLOOKUP($A196,'Annex 2 EHV charges'!$A:$P,3,0))</f>
        <v>2200042165073</v>
      </c>
      <c r="D196" s="80" t="str">
        <f>IF($A196="","",VLOOKUP($A196,'Annex 2 EHV charges'!$A:$P,7,0))</f>
        <v>Hope Solar</v>
      </c>
      <c r="E196" s="84">
        <f>IFERROR(IF(VLOOKUP($A196,'Annex 2 EHV charges'!$A:$O,COLUMN(E196)+4,FALSE)=0,"",VLOOKUP($A196,'Annex 2 EHV charges'!$A:$O,COLUMN(E196)+4,FALSE)),"")</f>
        <v>14.785</v>
      </c>
      <c r="F196" s="248">
        <f>IFERROR(IF(VLOOKUP($A196,'Annex 2 EHV charges'!$A:$O,COLUMN(F196)+4,FALSE)=0,"",VLOOKUP($A196,'Annex 2 EHV charges'!$A:$O,COLUMN(F196)+4,FALSE)),"")</f>
        <v>8.2899999999999991</v>
      </c>
      <c r="G196" s="248">
        <f>IFERROR(IF(VLOOKUP($A196,'Annex 2 EHV charges'!$A:$O,COLUMN(G196)+4,FALSE)=0,"",VLOOKUP($A196,'Annex 2 EHV charges'!$A:$O,COLUMN(G196)+4,FALSE)),"")</f>
        <v>0.93</v>
      </c>
      <c r="H196" s="248">
        <f>IFERROR(IF(VLOOKUP($A196,'Annex 2 EHV charges'!$A:$O,COLUMN(H196)+4,FALSE)=0,"",VLOOKUP($A196,'Annex 2 EHV charges'!$A:$O,COLUMN(H196)+4,FALSE)),"")</f>
        <v>0.93</v>
      </c>
    </row>
    <row r="197" spans="1:8" x14ac:dyDescent="0.2">
      <c r="A197" s="80">
        <f t="array" ref="A197">IFERROR(INDEX('Annex 2 EHV charges'!$A$11:$A$330, MATCH(0, IF(LEN('Annex 2 EHV charges'!$A$11:$A$330)=0,1, COUNTIF(A$4:$A196, 'Annex 2 EHV charges'!$A$11:$A$330)), 0)),"")</f>
        <v>818</v>
      </c>
      <c r="B197" s="80">
        <f>IF($A197="","",VLOOKUP($A197,'Annex 2 EHV charges'!$A:$P,2,0))</f>
        <v>818</v>
      </c>
      <c r="C197" s="81" t="str">
        <f>IF($A197="","",VLOOKUP($A197,'Annex 2 EHV charges'!$A:$P,3,0))</f>
        <v>2200042172043</v>
      </c>
      <c r="D197" s="80" t="str">
        <f>IF($A197="","",VLOOKUP($A197,'Annex 2 EHV charges'!$A:$P,7,0))</f>
        <v>NES Kingsweston Lane</v>
      </c>
      <c r="E197" s="84">
        <f>IFERROR(IF(VLOOKUP($A197,'Annex 2 EHV charges'!$A:$O,COLUMN(E197)+4,FALSE)=0,"",VLOOKUP($A197,'Annex 2 EHV charges'!$A:$O,COLUMN(E197)+4,FALSE)),"")</f>
        <v>0.08</v>
      </c>
      <c r="F197" s="248">
        <f>IFERROR(IF(VLOOKUP($A197,'Annex 2 EHV charges'!$A:$O,COLUMN(F197)+4,FALSE)=0,"",VLOOKUP($A197,'Annex 2 EHV charges'!$A:$O,COLUMN(F197)+4,FALSE)),"")</f>
        <v>1271.02</v>
      </c>
      <c r="G197" s="248">
        <f>IFERROR(IF(VLOOKUP($A197,'Annex 2 EHV charges'!$A:$O,COLUMN(G197)+4,FALSE)=0,"",VLOOKUP($A197,'Annex 2 EHV charges'!$A:$O,COLUMN(G197)+4,FALSE)),"")</f>
        <v>0.61</v>
      </c>
      <c r="H197" s="248">
        <f>IFERROR(IF(VLOOKUP($A197,'Annex 2 EHV charges'!$A:$O,COLUMN(H197)+4,FALSE)=0,"",VLOOKUP($A197,'Annex 2 EHV charges'!$A:$O,COLUMN(H197)+4,FALSE)),"")</f>
        <v>0.61</v>
      </c>
    </row>
    <row r="198" spans="1:8" x14ac:dyDescent="0.2">
      <c r="A198" s="80">
        <f t="array" ref="A198">IFERROR(INDEX('Annex 2 EHV charges'!$A$11:$A$330, MATCH(0, IF(LEN('Annex 2 EHV charges'!$A$11:$A$330)=0,1, COUNTIF(A$4:$A197, 'Annex 2 EHV charges'!$A$11:$A$330)), 0)),"")</f>
        <v>820</v>
      </c>
      <c r="B198" s="80">
        <f>IF($A198="","",VLOOKUP($A198,'Annex 2 EHV charges'!$A:$P,2,0))</f>
        <v>820</v>
      </c>
      <c r="C198" s="81" t="str">
        <f>IF($A198="","",VLOOKUP($A198,'Annex 2 EHV charges'!$A:$P,3,0))</f>
        <v>2200042169714</v>
      </c>
      <c r="D198" s="80" t="str">
        <f>IF($A198="","",VLOOKUP($A198,'Annex 2 EHV charges'!$A:$P,7,0))</f>
        <v>Slade Farm PV</v>
      </c>
      <c r="E198" s="84">
        <f>IFERROR(IF(VLOOKUP($A198,'Annex 2 EHV charges'!$A:$O,COLUMN(E198)+4,FALSE)=0,"",VLOOKUP($A198,'Annex 2 EHV charges'!$A:$O,COLUMN(E198)+4,FALSE)),"")</f>
        <v>2.1240000000000001</v>
      </c>
      <c r="F198" s="248">
        <f>IFERROR(IF(VLOOKUP($A198,'Annex 2 EHV charges'!$A:$O,COLUMN(F198)+4,FALSE)=0,"",VLOOKUP($A198,'Annex 2 EHV charges'!$A:$O,COLUMN(F198)+4,FALSE)),"")</f>
        <v>5.66</v>
      </c>
      <c r="G198" s="248">
        <f>IFERROR(IF(VLOOKUP($A198,'Annex 2 EHV charges'!$A:$O,COLUMN(G198)+4,FALSE)=0,"",VLOOKUP($A198,'Annex 2 EHV charges'!$A:$O,COLUMN(G198)+4,FALSE)),"")</f>
        <v>4.4400000000000004</v>
      </c>
      <c r="H198" s="248">
        <f>IFERROR(IF(VLOOKUP($A198,'Annex 2 EHV charges'!$A:$O,COLUMN(H198)+4,FALSE)=0,"",VLOOKUP($A198,'Annex 2 EHV charges'!$A:$O,COLUMN(H198)+4,FALSE)),"")</f>
        <v>4.4400000000000004</v>
      </c>
    </row>
    <row r="199" spans="1:8" x14ac:dyDescent="0.2">
      <c r="A199" s="80">
        <f t="array" ref="A199">IFERROR(INDEX('Annex 2 EHV charges'!$A$11:$A$330, MATCH(0, IF(LEN('Annex 2 EHV charges'!$A$11:$A$330)=0,1, COUNTIF(A$4:$A198, 'Annex 2 EHV charges'!$A$11:$A$330)), 0)),"")</f>
        <v>821</v>
      </c>
      <c r="B199" s="80">
        <f>IF($A199="","",VLOOKUP($A199,'Annex 2 EHV charges'!$A:$P,2,0))</f>
        <v>821</v>
      </c>
      <c r="C199" s="81" t="str">
        <f>IF($A199="","",VLOOKUP($A199,'Annex 2 EHV charges'!$A:$P,3,0))</f>
        <v>2200042171183</v>
      </c>
      <c r="D199" s="80" t="str">
        <f>IF($A199="","",VLOOKUP($A199,'Annex 2 EHV charges'!$A:$P,7,0))</f>
        <v>Rew Farm PV</v>
      </c>
      <c r="E199" s="84">
        <f>IFERROR(IF(VLOOKUP($A199,'Annex 2 EHV charges'!$A:$O,COLUMN(E199)+4,FALSE)=0,"",VLOOKUP($A199,'Annex 2 EHV charges'!$A:$O,COLUMN(E199)+4,FALSE)),"")</f>
        <v>1.69</v>
      </c>
      <c r="F199" s="248">
        <f>IFERROR(IF(VLOOKUP($A199,'Annex 2 EHV charges'!$A:$O,COLUMN(F199)+4,FALSE)=0,"",VLOOKUP($A199,'Annex 2 EHV charges'!$A:$O,COLUMN(F199)+4,FALSE)),"")</f>
        <v>5.22</v>
      </c>
      <c r="G199" s="248">
        <f>IFERROR(IF(VLOOKUP($A199,'Annex 2 EHV charges'!$A:$O,COLUMN(G199)+4,FALSE)=0,"",VLOOKUP($A199,'Annex 2 EHV charges'!$A:$O,COLUMN(G199)+4,FALSE)),"")</f>
        <v>1.62</v>
      </c>
      <c r="H199" s="248">
        <f>IFERROR(IF(VLOOKUP($A199,'Annex 2 EHV charges'!$A:$O,COLUMN(H199)+4,FALSE)=0,"",VLOOKUP($A199,'Annex 2 EHV charges'!$A:$O,COLUMN(H199)+4,FALSE)),"")</f>
        <v>1.62</v>
      </c>
    </row>
    <row r="200" spans="1:8" x14ac:dyDescent="0.2">
      <c r="A200" s="80">
        <f t="array" ref="A200">IFERROR(INDEX('Annex 2 EHV charges'!$A$11:$A$330, MATCH(0, IF(LEN('Annex 2 EHV charges'!$A$11:$A$330)=0,1, COUNTIF(A$4:$A199, 'Annex 2 EHV charges'!$A$11:$A$330)), 0)),"")</f>
        <v>822</v>
      </c>
      <c r="B200" s="80">
        <f>IF($A200="","",VLOOKUP($A200,'Annex 2 EHV charges'!$A:$P,2,0))</f>
        <v>822</v>
      </c>
      <c r="C200" s="81" t="str">
        <f>IF($A200="","",VLOOKUP($A200,'Annex 2 EHV charges'!$A:$P,3,0))</f>
        <v>2200042171208</v>
      </c>
      <c r="D200" s="80" t="str">
        <f>IF($A200="","",VLOOKUP($A200,'Annex 2 EHV charges'!$A:$P,7,0))</f>
        <v>Higher Trenhayle PV</v>
      </c>
      <c r="E200" s="84">
        <f>IFERROR(IF(VLOOKUP($A200,'Annex 2 EHV charges'!$A:$O,COLUMN(E200)+4,FALSE)=0,"",VLOOKUP($A200,'Annex 2 EHV charges'!$A:$O,COLUMN(E200)+4,FALSE)),"")</f>
        <v>19.974</v>
      </c>
      <c r="F200" s="248">
        <f>IFERROR(IF(VLOOKUP($A200,'Annex 2 EHV charges'!$A:$O,COLUMN(F200)+4,FALSE)=0,"",VLOOKUP($A200,'Annex 2 EHV charges'!$A:$O,COLUMN(F200)+4,FALSE)),"")</f>
        <v>5.73</v>
      </c>
      <c r="G200" s="248">
        <f>IFERROR(IF(VLOOKUP($A200,'Annex 2 EHV charges'!$A:$O,COLUMN(G200)+4,FALSE)=0,"",VLOOKUP($A200,'Annex 2 EHV charges'!$A:$O,COLUMN(G200)+4,FALSE)),"")</f>
        <v>1.86</v>
      </c>
      <c r="H200" s="248">
        <f>IFERROR(IF(VLOOKUP($A200,'Annex 2 EHV charges'!$A:$O,COLUMN(H200)+4,FALSE)=0,"",VLOOKUP($A200,'Annex 2 EHV charges'!$A:$O,COLUMN(H200)+4,FALSE)),"")</f>
        <v>1.86</v>
      </c>
    </row>
    <row r="201" spans="1:8" x14ac:dyDescent="0.2">
      <c r="A201" s="80">
        <f t="array" ref="A201">IFERROR(INDEX('Annex 2 EHV charges'!$A$11:$A$330, MATCH(0, IF(LEN('Annex 2 EHV charges'!$A$11:$A$330)=0,1, COUNTIF(A$4:$A200, 'Annex 2 EHV charges'!$A$11:$A$330)), 0)),"")</f>
        <v>823</v>
      </c>
      <c r="B201" s="80">
        <f>IF($A201="","",VLOOKUP($A201,'Annex 2 EHV charges'!$A:$P,2,0))</f>
        <v>823</v>
      </c>
      <c r="C201" s="81" t="str">
        <f>IF($A201="","",VLOOKUP($A201,'Annex 2 EHV charges'!$A:$P,3,0))</f>
        <v>2200042171244</v>
      </c>
      <c r="D201" s="80" t="str">
        <f>IF($A201="","",VLOOKUP($A201,'Annex 2 EHV charges'!$A:$P,7,0))</f>
        <v>Middle Treworder PV</v>
      </c>
      <c r="E201" s="84">
        <f>IFERROR(IF(VLOOKUP($A201,'Annex 2 EHV charges'!$A:$O,COLUMN(E201)+4,FALSE)=0,"",VLOOKUP($A201,'Annex 2 EHV charges'!$A:$O,COLUMN(E201)+4,FALSE)),"")</f>
        <v>3.8119999999999998</v>
      </c>
      <c r="F201" s="248">
        <f>IFERROR(IF(VLOOKUP($A201,'Annex 2 EHV charges'!$A:$O,COLUMN(F201)+4,FALSE)=0,"",VLOOKUP($A201,'Annex 2 EHV charges'!$A:$O,COLUMN(F201)+4,FALSE)),"")</f>
        <v>1</v>
      </c>
      <c r="G201" s="248">
        <f>IFERROR(IF(VLOOKUP($A201,'Annex 2 EHV charges'!$A:$O,COLUMN(G201)+4,FALSE)=0,"",VLOOKUP($A201,'Annex 2 EHV charges'!$A:$O,COLUMN(G201)+4,FALSE)),"")</f>
        <v>5.54</v>
      </c>
      <c r="H201" s="248">
        <f>IFERROR(IF(VLOOKUP($A201,'Annex 2 EHV charges'!$A:$O,COLUMN(H201)+4,FALSE)=0,"",VLOOKUP($A201,'Annex 2 EHV charges'!$A:$O,COLUMN(H201)+4,FALSE)),"")</f>
        <v>5.54</v>
      </c>
    </row>
    <row r="202" spans="1:8" x14ac:dyDescent="0.2">
      <c r="A202" s="80">
        <f t="array" ref="A202">IFERROR(INDEX('Annex 2 EHV charges'!$A$11:$A$330, MATCH(0, IF(LEN('Annex 2 EHV charges'!$A$11:$A$330)=0,1, COUNTIF(A$4:$A201, 'Annex 2 EHV charges'!$A$11:$A$330)), 0)),"")</f>
        <v>824</v>
      </c>
      <c r="B202" s="80">
        <f>IF($A202="","",VLOOKUP($A202,'Annex 2 EHV charges'!$A:$P,2,0))</f>
        <v>824</v>
      </c>
      <c r="C202" s="81" t="str">
        <f>IF($A202="","",VLOOKUP($A202,'Annex 2 EHV charges'!$A:$P,3,0))</f>
        <v>2200042171616</v>
      </c>
      <c r="D202" s="80" t="str">
        <f>IF($A202="","",VLOOKUP($A202,'Annex 2 EHV charges'!$A:$P,7,0))</f>
        <v>Penhale Farm PV</v>
      </c>
      <c r="E202" s="84">
        <f>IFERROR(IF(VLOOKUP($A202,'Annex 2 EHV charges'!$A:$O,COLUMN(E202)+4,FALSE)=0,"",VLOOKUP($A202,'Annex 2 EHV charges'!$A:$O,COLUMN(E202)+4,FALSE)),"")</f>
        <v>3.8220000000000001</v>
      </c>
      <c r="F202" s="248">
        <f>IFERROR(IF(VLOOKUP($A202,'Annex 2 EHV charges'!$A:$O,COLUMN(F202)+4,FALSE)=0,"",VLOOKUP($A202,'Annex 2 EHV charges'!$A:$O,COLUMN(F202)+4,FALSE)),"")</f>
        <v>12.9</v>
      </c>
      <c r="G202" s="248">
        <f>IFERROR(IF(VLOOKUP($A202,'Annex 2 EHV charges'!$A:$O,COLUMN(G202)+4,FALSE)=0,"",VLOOKUP($A202,'Annex 2 EHV charges'!$A:$O,COLUMN(G202)+4,FALSE)),"")</f>
        <v>3.93</v>
      </c>
      <c r="H202" s="248">
        <f>IFERROR(IF(VLOOKUP($A202,'Annex 2 EHV charges'!$A:$O,COLUMN(H202)+4,FALSE)=0,"",VLOOKUP($A202,'Annex 2 EHV charges'!$A:$O,COLUMN(H202)+4,FALSE)),"")</f>
        <v>3.93</v>
      </c>
    </row>
    <row r="203" spans="1:8" x14ac:dyDescent="0.2">
      <c r="A203" s="80">
        <f t="array" ref="A203">IFERROR(INDEX('Annex 2 EHV charges'!$A$11:$A$330, MATCH(0, IF(LEN('Annex 2 EHV charges'!$A$11:$A$330)=0,1, COUNTIF(A$4:$A202, 'Annex 2 EHV charges'!$A$11:$A$330)), 0)),"")</f>
        <v>825</v>
      </c>
      <c r="B203" s="80">
        <f>IF($A203="","",VLOOKUP($A203,'Annex 2 EHV charges'!$A:$P,2,0))</f>
        <v>825</v>
      </c>
      <c r="C203" s="81" t="str">
        <f>IF($A203="","",VLOOKUP($A203,'Annex 2 EHV charges'!$A:$P,3,0))</f>
        <v>2200042172512</v>
      </c>
      <c r="D203" s="80" t="str">
        <f>IF($A203="","",VLOOKUP($A203,'Annex 2 EHV charges'!$A:$P,7,0))</f>
        <v>Ayshford Court PV</v>
      </c>
      <c r="E203" s="84">
        <f>IFERROR(IF(VLOOKUP($A203,'Annex 2 EHV charges'!$A:$O,COLUMN(E203)+4,FALSE)=0,"",VLOOKUP($A203,'Annex 2 EHV charges'!$A:$O,COLUMN(E203)+4,FALSE)),"")</f>
        <v>3.7440000000000002</v>
      </c>
      <c r="F203" s="248">
        <f>IFERROR(IF(VLOOKUP($A203,'Annex 2 EHV charges'!$A:$O,COLUMN(F203)+4,FALSE)=0,"",VLOOKUP($A203,'Annex 2 EHV charges'!$A:$O,COLUMN(F203)+4,FALSE)),"")</f>
        <v>1.69</v>
      </c>
      <c r="G203" s="248">
        <f>IFERROR(IF(VLOOKUP($A203,'Annex 2 EHV charges'!$A:$O,COLUMN(G203)+4,FALSE)=0,"",VLOOKUP($A203,'Annex 2 EHV charges'!$A:$O,COLUMN(G203)+4,FALSE)),"")</f>
        <v>2.08</v>
      </c>
      <c r="H203" s="248">
        <f>IFERROR(IF(VLOOKUP($A203,'Annex 2 EHV charges'!$A:$O,COLUMN(H203)+4,FALSE)=0,"",VLOOKUP($A203,'Annex 2 EHV charges'!$A:$O,COLUMN(H203)+4,FALSE)),"")</f>
        <v>2.08</v>
      </c>
    </row>
    <row r="204" spans="1:8" x14ac:dyDescent="0.2">
      <c r="A204" s="80">
        <f t="array" ref="A204">IFERROR(INDEX('Annex 2 EHV charges'!$A$11:$A$330, MATCH(0, IF(LEN('Annex 2 EHV charges'!$A$11:$A$330)=0,1, COUNTIF(A$4:$A203, 'Annex 2 EHV charges'!$A$11:$A$330)), 0)),"")</f>
        <v>826</v>
      </c>
      <c r="B204" s="80">
        <f>IF($A204="","",VLOOKUP($A204,'Annex 2 EHV charges'!$A:$P,2,0))</f>
        <v>826</v>
      </c>
      <c r="C204" s="81" t="str">
        <f>IF($A204="","",VLOOKUP($A204,'Annex 2 EHV charges'!$A:$P,3,0))</f>
        <v>2200042172920</v>
      </c>
      <c r="D204" s="80" t="str">
        <f>IF($A204="","",VLOOKUP($A204,'Annex 2 EHV charges'!$A:$P,7,0))</f>
        <v>West Hill PV</v>
      </c>
      <c r="E204" s="84">
        <f>IFERROR(IF(VLOOKUP($A204,'Annex 2 EHV charges'!$A:$O,COLUMN(E204)+4,FALSE)=0,"",VLOOKUP($A204,'Annex 2 EHV charges'!$A:$O,COLUMN(E204)+4,FALSE)),"")</f>
        <v>0.66500000000000004</v>
      </c>
      <c r="F204" s="248">
        <f>IFERROR(IF(VLOOKUP($A204,'Annex 2 EHV charges'!$A:$O,COLUMN(F204)+4,FALSE)=0,"",VLOOKUP($A204,'Annex 2 EHV charges'!$A:$O,COLUMN(F204)+4,FALSE)),"")</f>
        <v>22.69</v>
      </c>
      <c r="G204" s="248">
        <f>IFERROR(IF(VLOOKUP($A204,'Annex 2 EHV charges'!$A:$O,COLUMN(G204)+4,FALSE)=0,"",VLOOKUP($A204,'Annex 2 EHV charges'!$A:$O,COLUMN(G204)+4,FALSE)),"")</f>
        <v>2.17</v>
      </c>
      <c r="H204" s="248">
        <f>IFERROR(IF(VLOOKUP($A204,'Annex 2 EHV charges'!$A:$O,COLUMN(H204)+4,FALSE)=0,"",VLOOKUP($A204,'Annex 2 EHV charges'!$A:$O,COLUMN(H204)+4,FALSE)),"")</f>
        <v>2.17</v>
      </c>
    </row>
    <row r="205" spans="1:8" x14ac:dyDescent="0.2">
      <c r="A205" s="80">
        <f t="array" ref="A205">IFERROR(INDEX('Annex 2 EHV charges'!$A$11:$A$330, MATCH(0, IF(LEN('Annex 2 EHV charges'!$A$11:$A$330)=0,1, COUNTIF(A$4:$A204, 'Annex 2 EHV charges'!$A$11:$A$330)), 0)),"")</f>
        <v>827</v>
      </c>
      <c r="B205" s="80">
        <f>IF($A205="","",VLOOKUP($A205,'Annex 2 EHV charges'!$A:$P,2,0))</f>
        <v>827</v>
      </c>
      <c r="C205" s="81" t="str">
        <f>IF($A205="","",VLOOKUP($A205,'Annex 2 EHV charges'!$A:$P,3,0))</f>
        <v>2200042172897</v>
      </c>
      <c r="D205" s="80" t="str">
        <f>IF($A205="","",VLOOKUP($A205,'Annex 2 EHV charges'!$A:$P,7,0))</f>
        <v>Knockworthy Farm PV</v>
      </c>
      <c r="E205" s="84">
        <f>IFERROR(IF(VLOOKUP($A205,'Annex 2 EHV charges'!$A:$O,COLUMN(E205)+4,FALSE)=0,"",VLOOKUP($A205,'Annex 2 EHV charges'!$A:$O,COLUMN(E205)+4,FALSE)),"")</f>
        <v>1.377</v>
      </c>
      <c r="F205" s="248">
        <f>IFERROR(IF(VLOOKUP($A205,'Annex 2 EHV charges'!$A:$O,COLUMN(F205)+4,FALSE)=0,"",VLOOKUP($A205,'Annex 2 EHV charges'!$A:$O,COLUMN(F205)+4,FALSE)),"")</f>
        <v>1138.06</v>
      </c>
      <c r="G205" s="248">
        <f>IFERROR(IF(VLOOKUP($A205,'Annex 2 EHV charges'!$A:$O,COLUMN(G205)+4,FALSE)=0,"",VLOOKUP($A205,'Annex 2 EHV charges'!$A:$O,COLUMN(G205)+4,FALSE)),"")</f>
        <v>2.65</v>
      </c>
      <c r="H205" s="248">
        <f>IFERROR(IF(VLOOKUP($A205,'Annex 2 EHV charges'!$A:$O,COLUMN(H205)+4,FALSE)=0,"",VLOOKUP($A205,'Annex 2 EHV charges'!$A:$O,COLUMN(H205)+4,FALSE)),"")</f>
        <v>2.65</v>
      </c>
    </row>
    <row r="206" spans="1:8" ht="25.5" x14ac:dyDescent="0.2">
      <c r="A206" s="80">
        <f t="array" ref="A206">IFERROR(INDEX('Annex 2 EHV charges'!$A$11:$A$330, MATCH(0, IF(LEN('Annex 2 EHV charges'!$A$11:$A$330)=0,1, COUNTIF(A$4:$A205, 'Annex 2 EHV charges'!$A$11:$A$330)), 0)),"")</f>
        <v>828</v>
      </c>
      <c r="B206" s="80">
        <f>IF($A206="","",VLOOKUP($A206,'Annex 2 EHV charges'!$A:$P,2,0))</f>
        <v>828</v>
      </c>
      <c r="C206" s="81" t="str">
        <f>IF($A206="","",VLOOKUP($A206,'Annex 2 EHV charges'!$A:$P,3,0))</f>
        <v>2200042218673
2200042218682</v>
      </c>
      <c r="D206" s="80" t="str">
        <f>IF($A206="","",VLOOKUP($A206,'Annex 2 EHV charges'!$A:$P,7,0))</f>
        <v>University of Bath</v>
      </c>
      <c r="E206" s="84">
        <f>IFERROR(IF(VLOOKUP($A206,'Annex 2 EHV charges'!$A:$O,COLUMN(E206)+4,FALSE)=0,"",VLOOKUP($A206,'Annex 2 EHV charges'!$A:$O,COLUMN(E206)+4,FALSE)),"")</f>
        <v>9.4529999999999994</v>
      </c>
      <c r="F206" s="248">
        <f>IFERROR(IF(VLOOKUP($A206,'Annex 2 EHV charges'!$A:$O,COLUMN(F206)+4,FALSE)=0,"",VLOOKUP($A206,'Annex 2 EHV charges'!$A:$O,COLUMN(F206)+4,FALSE)),"")</f>
        <v>13219.94</v>
      </c>
      <c r="G206" s="248">
        <f>IFERROR(IF(VLOOKUP($A206,'Annex 2 EHV charges'!$A:$O,COLUMN(G206)+4,FALSE)=0,"",VLOOKUP($A206,'Annex 2 EHV charges'!$A:$O,COLUMN(G206)+4,FALSE)),"")</f>
        <v>2.2000000000000002</v>
      </c>
      <c r="H206" s="248">
        <f>IFERROR(IF(VLOOKUP($A206,'Annex 2 EHV charges'!$A:$O,COLUMN(H206)+4,FALSE)=0,"",VLOOKUP($A206,'Annex 2 EHV charges'!$A:$O,COLUMN(H206)+4,FALSE)),"")</f>
        <v>2.2000000000000002</v>
      </c>
    </row>
    <row r="207" spans="1:8" x14ac:dyDescent="0.2">
      <c r="A207" s="80">
        <f t="array" ref="A207">IFERROR(INDEX('Annex 2 EHV charges'!$A$11:$A$330, MATCH(0, IF(LEN('Annex 2 EHV charges'!$A$11:$A$330)=0,1, COUNTIF(A$4:$A206, 'Annex 2 EHV charges'!$A$11:$A$330)), 0)),"")</f>
        <v>829</v>
      </c>
      <c r="B207" s="80">
        <f>IF($A207="","",VLOOKUP($A207,'Annex 2 EHV charges'!$A:$P,2,0))</f>
        <v>829</v>
      </c>
      <c r="C207" s="81" t="str">
        <f>IF($A207="","",VLOOKUP($A207,'Annex 2 EHV charges'!$A:$P,3,0))</f>
        <v>2200042174272</v>
      </c>
      <c r="D207" s="80" t="str">
        <f>IF($A207="","",VLOOKUP($A207,'Annex 2 EHV charges'!$A:$P,7,0))</f>
        <v>Trekenning Farm PV</v>
      </c>
      <c r="E207" s="84">
        <f>IFERROR(IF(VLOOKUP($A207,'Annex 2 EHV charges'!$A:$O,COLUMN(E207)+4,FALSE)=0,"",VLOOKUP($A207,'Annex 2 EHV charges'!$A:$O,COLUMN(E207)+4,FALSE)),"")</f>
        <v>1.6890000000000001</v>
      </c>
      <c r="F207" s="248">
        <f>IFERROR(IF(VLOOKUP($A207,'Annex 2 EHV charges'!$A:$O,COLUMN(F207)+4,FALSE)=0,"",VLOOKUP($A207,'Annex 2 EHV charges'!$A:$O,COLUMN(F207)+4,FALSE)),"")</f>
        <v>20.7</v>
      </c>
      <c r="G207" s="248">
        <f>IFERROR(IF(VLOOKUP($A207,'Annex 2 EHV charges'!$A:$O,COLUMN(G207)+4,FALSE)=0,"",VLOOKUP($A207,'Annex 2 EHV charges'!$A:$O,COLUMN(G207)+4,FALSE)),"")</f>
        <v>1.1499999999999999</v>
      </c>
      <c r="H207" s="248">
        <f>IFERROR(IF(VLOOKUP($A207,'Annex 2 EHV charges'!$A:$O,COLUMN(H207)+4,FALSE)=0,"",VLOOKUP($A207,'Annex 2 EHV charges'!$A:$O,COLUMN(H207)+4,FALSE)),"")</f>
        <v>1.1499999999999999</v>
      </c>
    </row>
    <row r="208" spans="1:8" x14ac:dyDescent="0.2">
      <c r="A208" s="80">
        <f t="array" ref="A208">IFERROR(INDEX('Annex 2 EHV charges'!$A$11:$A$330, MATCH(0, IF(LEN('Annex 2 EHV charges'!$A$11:$A$330)=0,1, COUNTIF(A$4:$A207, 'Annex 2 EHV charges'!$A$11:$A$330)), 0)),"")</f>
        <v>830</v>
      </c>
      <c r="B208" s="80">
        <f>IF($A208="","",VLOOKUP($A208,'Annex 2 EHV charges'!$A:$P,2,0))</f>
        <v>830</v>
      </c>
      <c r="C208" s="81" t="str">
        <f>IF($A208="","",VLOOKUP($A208,'Annex 2 EHV charges'!$A:$P,3,0))</f>
        <v>2200042184369</v>
      </c>
      <c r="D208" s="80" t="str">
        <f>IF($A208="","",VLOOKUP($A208,'Annex 2 EHV charges'!$A:$P,7,0))</f>
        <v>Four Burrows PV</v>
      </c>
      <c r="E208" s="84">
        <f>IFERROR(IF(VLOOKUP($A208,'Annex 2 EHV charges'!$A:$O,COLUMN(E208)+4,FALSE)=0,"",VLOOKUP($A208,'Annex 2 EHV charges'!$A:$O,COLUMN(E208)+4,FALSE)),"")</f>
        <v>1.4239999999999999</v>
      </c>
      <c r="F208" s="248">
        <f>IFERROR(IF(VLOOKUP($A208,'Annex 2 EHV charges'!$A:$O,COLUMN(F208)+4,FALSE)=0,"",VLOOKUP($A208,'Annex 2 EHV charges'!$A:$O,COLUMN(F208)+4,FALSE)),"")</f>
        <v>3.62</v>
      </c>
      <c r="G208" s="248">
        <f>IFERROR(IF(VLOOKUP($A208,'Annex 2 EHV charges'!$A:$O,COLUMN(G208)+4,FALSE)=0,"",VLOOKUP($A208,'Annex 2 EHV charges'!$A:$O,COLUMN(G208)+4,FALSE)),"")</f>
        <v>1.83</v>
      </c>
      <c r="H208" s="248">
        <f>IFERROR(IF(VLOOKUP($A208,'Annex 2 EHV charges'!$A:$O,COLUMN(H208)+4,FALSE)=0,"",VLOOKUP($A208,'Annex 2 EHV charges'!$A:$O,COLUMN(H208)+4,FALSE)),"")</f>
        <v>1.83</v>
      </c>
    </row>
    <row r="209" spans="1:8" x14ac:dyDescent="0.2">
      <c r="A209" s="80">
        <f t="array" ref="A209">IFERROR(INDEX('Annex 2 EHV charges'!$A$11:$A$330, MATCH(0, IF(LEN('Annex 2 EHV charges'!$A$11:$A$330)=0,1, COUNTIF(A$4:$A208, 'Annex 2 EHV charges'!$A$11:$A$330)), 0)),"")</f>
        <v>833</v>
      </c>
      <c r="B209" s="80">
        <f>IF($A209="","",VLOOKUP($A209,'Annex 2 EHV charges'!$A:$P,2,0))</f>
        <v>833</v>
      </c>
      <c r="C209" s="81" t="str">
        <f>IF($A209="","",VLOOKUP($A209,'Annex 2 EHV charges'!$A:$P,3,0))</f>
        <v>2200042191756</v>
      </c>
      <c r="D209" s="80" t="str">
        <f>IF($A209="","",VLOOKUP($A209,'Annex 2 EHV charges'!$A:$P,7,0))</f>
        <v>Halse Farm PV</v>
      </c>
      <c r="E209" s="84" t="str">
        <f>IFERROR(IF(VLOOKUP($A209,'Annex 2 EHV charges'!$A:$O,COLUMN(E209)+4,FALSE)=0,"",VLOOKUP($A209,'Annex 2 EHV charges'!$A:$O,COLUMN(E209)+4,FALSE)),"")</f>
        <v/>
      </c>
      <c r="F209" s="248">
        <f>IFERROR(IF(VLOOKUP($A209,'Annex 2 EHV charges'!$A:$O,COLUMN(F209)+4,FALSE)=0,"",VLOOKUP($A209,'Annex 2 EHV charges'!$A:$O,COLUMN(F209)+4,FALSE)),"")</f>
        <v>1.34</v>
      </c>
      <c r="G209" s="248">
        <f>IFERROR(IF(VLOOKUP($A209,'Annex 2 EHV charges'!$A:$O,COLUMN(G209)+4,FALSE)=0,"",VLOOKUP($A209,'Annex 2 EHV charges'!$A:$O,COLUMN(G209)+4,FALSE)),"")</f>
        <v>1.95</v>
      </c>
      <c r="H209" s="248">
        <f>IFERROR(IF(VLOOKUP($A209,'Annex 2 EHV charges'!$A:$O,COLUMN(H209)+4,FALSE)=0,"",VLOOKUP($A209,'Annex 2 EHV charges'!$A:$O,COLUMN(H209)+4,FALSE)),"")</f>
        <v>1.95</v>
      </c>
    </row>
    <row r="210" spans="1:8" x14ac:dyDescent="0.2">
      <c r="A210" s="80">
        <f t="array" ref="A210">IFERROR(INDEX('Annex 2 EHV charges'!$A$11:$A$330, MATCH(0, IF(LEN('Annex 2 EHV charges'!$A$11:$A$330)=0,1, COUNTIF(A$4:$A209, 'Annex 2 EHV charges'!$A$11:$A$330)), 0)),"")</f>
        <v>834</v>
      </c>
      <c r="B210" s="80">
        <f>IF($A210="","",VLOOKUP($A210,'Annex 2 EHV charges'!$A:$P,2,0))</f>
        <v>834</v>
      </c>
      <c r="C210" s="81" t="str">
        <f>IF($A210="","",VLOOKUP($A210,'Annex 2 EHV charges'!$A:$P,3,0))</f>
        <v>2200042192750</v>
      </c>
      <c r="D210" s="80" t="str">
        <f>IF($A210="","",VLOOKUP($A210,'Annex 2 EHV charges'!$A:$P,7,0))</f>
        <v>Hatchlands Farm PV</v>
      </c>
      <c r="E210" s="84">
        <f>IFERROR(IF(VLOOKUP($A210,'Annex 2 EHV charges'!$A:$O,COLUMN(E210)+4,FALSE)=0,"",VLOOKUP($A210,'Annex 2 EHV charges'!$A:$O,COLUMN(E210)+4,FALSE)),"")</f>
        <v>1.0580000000000001</v>
      </c>
      <c r="F210" s="248">
        <f>IFERROR(IF(VLOOKUP($A210,'Annex 2 EHV charges'!$A:$O,COLUMN(F210)+4,FALSE)=0,"",VLOOKUP($A210,'Annex 2 EHV charges'!$A:$O,COLUMN(F210)+4,FALSE)),"")</f>
        <v>14.85</v>
      </c>
      <c r="G210" s="248">
        <f>IFERROR(IF(VLOOKUP($A210,'Annex 2 EHV charges'!$A:$O,COLUMN(G210)+4,FALSE)=0,"",VLOOKUP($A210,'Annex 2 EHV charges'!$A:$O,COLUMN(G210)+4,FALSE)),"")</f>
        <v>1.03</v>
      </c>
      <c r="H210" s="248">
        <f>IFERROR(IF(VLOOKUP($A210,'Annex 2 EHV charges'!$A:$O,COLUMN(H210)+4,FALSE)=0,"",VLOOKUP($A210,'Annex 2 EHV charges'!$A:$O,COLUMN(H210)+4,FALSE)),"")</f>
        <v>1.03</v>
      </c>
    </row>
    <row r="211" spans="1:8" x14ac:dyDescent="0.2">
      <c r="A211" s="80">
        <f t="array" ref="A211">IFERROR(INDEX('Annex 2 EHV charges'!$A$11:$A$330, MATCH(0, IF(LEN('Annex 2 EHV charges'!$A$11:$A$330)=0,1, COUNTIF(A$4:$A210, 'Annex 2 EHV charges'!$A$11:$A$330)), 0)),"")</f>
        <v>835</v>
      </c>
      <c r="B211" s="80">
        <f>IF($A211="","",VLOOKUP($A211,'Annex 2 EHV charges'!$A:$P,2,0))</f>
        <v>835</v>
      </c>
      <c r="C211" s="81" t="str">
        <f>IF($A211="","",VLOOKUP($A211,'Annex 2 EHV charges'!$A:$P,3,0))</f>
        <v>2200042193879</v>
      </c>
      <c r="D211" s="80" t="str">
        <f>IF($A211="","",VLOOKUP($A211,'Annex 2 EHV charges'!$A:$P,7,0))</f>
        <v>Higher Trevartha PV</v>
      </c>
      <c r="E211" s="84">
        <f>IFERROR(IF(VLOOKUP($A211,'Annex 2 EHV charges'!$A:$O,COLUMN(E211)+4,FALSE)=0,"",VLOOKUP($A211,'Annex 2 EHV charges'!$A:$O,COLUMN(E211)+4,FALSE)),"")</f>
        <v>2.0840000000000001</v>
      </c>
      <c r="F211" s="248">
        <f>IFERROR(IF(VLOOKUP($A211,'Annex 2 EHV charges'!$A:$O,COLUMN(F211)+4,FALSE)=0,"",VLOOKUP($A211,'Annex 2 EHV charges'!$A:$O,COLUMN(F211)+4,FALSE)),"")</f>
        <v>12.93</v>
      </c>
      <c r="G211" s="248">
        <f>IFERROR(IF(VLOOKUP($A211,'Annex 2 EHV charges'!$A:$O,COLUMN(G211)+4,FALSE)=0,"",VLOOKUP($A211,'Annex 2 EHV charges'!$A:$O,COLUMN(G211)+4,FALSE)),"")</f>
        <v>2.2799999999999998</v>
      </c>
      <c r="H211" s="248">
        <f>IFERROR(IF(VLOOKUP($A211,'Annex 2 EHV charges'!$A:$O,COLUMN(H211)+4,FALSE)=0,"",VLOOKUP($A211,'Annex 2 EHV charges'!$A:$O,COLUMN(H211)+4,FALSE)),"")</f>
        <v>2.2799999999999998</v>
      </c>
    </row>
    <row r="212" spans="1:8" x14ac:dyDescent="0.2">
      <c r="A212" s="80">
        <f t="array" ref="A212">IFERROR(INDEX('Annex 2 EHV charges'!$A$11:$A$330, MATCH(0, IF(LEN('Annex 2 EHV charges'!$A$11:$A$330)=0,1, COUNTIF(A$4:$A211, 'Annex 2 EHV charges'!$A$11:$A$330)), 0)),"")</f>
        <v>837</v>
      </c>
      <c r="B212" s="80">
        <f>IF($A212="","",VLOOKUP($A212,'Annex 2 EHV charges'!$A:$P,2,0))</f>
        <v>837</v>
      </c>
      <c r="C212" s="81" t="str">
        <f>IF($A212="","",VLOOKUP($A212,'Annex 2 EHV charges'!$A:$P,3,0))</f>
        <v>2200042194047</v>
      </c>
      <c r="D212" s="80" t="str">
        <f>IF($A212="","",VLOOKUP($A212,'Annex 2 EHV charges'!$A:$P,7,0))</f>
        <v>Ford Farm PV</v>
      </c>
      <c r="E212" s="84">
        <f>IFERROR(IF(VLOOKUP($A212,'Annex 2 EHV charges'!$A:$O,COLUMN(E212)+4,FALSE)=0,"",VLOOKUP($A212,'Annex 2 EHV charges'!$A:$O,COLUMN(E212)+4,FALSE)),"")</f>
        <v>2.0299999999999998</v>
      </c>
      <c r="F212" s="248">
        <f>IFERROR(IF(VLOOKUP($A212,'Annex 2 EHV charges'!$A:$O,COLUMN(F212)+4,FALSE)=0,"",VLOOKUP($A212,'Annex 2 EHV charges'!$A:$O,COLUMN(F212)+4,FALSE)),"")</f>
        <v>4.79</v>
      </c>
      <c r="G212" s="248">
        <f>IFERROR(IF(VLOOKUP($A212,'Annex 2 EHV charges'!$A:$O,COLUMN(G212)+4,FALSE)=0,"",VLOOKUP($A212,'Annex 2 EHV charges'!$A:$O,COLUMN(G212)+4,FALSE)),"")</f>
        <v>2.44</v>
      </c>
      <c r="H212" s="248">
        <f>IFERROR(IF(VLOOKUP($A212,'Annex 2 EHV charges'!$A:$O,COLUMN(H212)+4,FALSE)=0,"",VLOOKUP($A212,'Annex 2 EHV charges'!$A:$O,COLUMN(H212)+4,FALSE)),"")</f>
        <v>2.44</v>
      </c>
    </row>
    <row r="213" spans="1:8" x14ac:dyDescent="0.2">
      <c r="A213" s="80">
        <f t="array" ref="A213">IFERROR(INDEX('Annex 2 EHV charges'!$A$11:$A$330, MATCH(0, IF(LEN('Annex 2 EHV charges'!$A$11:$A$330)=0,1, COUNTIF(A$4:$A212, 'Annex 2 EHV charges'!$A$11:$A$330)), 0)),"")</f>
        <v>839</v>
      </c>
      <c r="B213" s="80">
        <f>IF($A213="","",VLOOKUP($A213,'Annex 2 EHV charges'!$A:$P,2,0))</f>
        <v>839</v>
      </c>
      <c r="C213" s="81" t="str">
        <f>IF($A213="","",VLOOKUP($A213,'Annex 2 EHV charges'!$A:$P,3,0))</f>
        <v>2200042345993</v>
      </c>
      <c r="D213" s="80" t="str">
        <f>IF($A213="","",VLOOKUP($A213,'Annex 2 EHV charges'!$A:$P,7,0))</f>
        <v>Trequite</v>
      </c>
      <c r="E213" s="84">
        <f>IFERROR(IF(VLOOKUP($A213,'Annex 2 EHV charges'!$A:$O,COLUMN(E213)+4,FALSE)=0,"",VLOOKUP($A213,'Annex 2 EHV charges'!$A:$O,COLUMN(E213)+4,FALSE)),"")</f>
        <v>2.02</v>
      </c>
      <c r="F213" s="248">
        <f>IFERROR(IF(VLOOKUP($A213,'Annex 2 EHV charges'!$A:$O,COLUMN(F213)+4,FALSE)=0,"",VLOOKUP($A213,'Annex 2 EHV charges'!$A:$O,COLUMN(F213)+4,FALSE)),"")</f>
        <v>2.93</v>
      </c>
      <c r="G213" s="248">
        <f>IFERROR(IF(VLOOKUP($A213,'Annex 2 EHV charges'!$A:$O,COLUMN(G213)+4,FALSE)=0,"",VLOOKUP($A213,'Annex 2 EHV charges'!$A:$O,COLUMN(G213)+4,FALSE)),"")</f>
        <v>2.37</v>
      </c>
      <c r="H213" s="248">
        <f>IFERROR(IF(VLOOKUP($A213,'Annex 2 EHV charges'!$A:$O,COLUMN(H213)+4,FALSE)=0,"",VLOOKUP($A213,'Annex 2 EHV charges'!$A:$O,COLUMN(H213)+4,FALSE)),"")</f>
        <v>2.37</v>
      </c>
    </row>
    <row r="214" spans="1:8" x14ac:dyDescent="0.2">
      <c r="A214" s="80">
        <f t="array" ref="A214">IFERROR(INDEX('Annex 2 EHV charges'!$A$11:$A$330, MATCH(0, IF(LEN('Annex 2 EHV charges'!$A$11:$A$330)=0,1, COUNTIF(A$4:$A213, 'Annex 2 EHV charges'!$A$11:$A$330)), 0)),"")</f>
        <v>841</v>
      </c>
      <c r="B214" s="80">
        <f>IF($A214="","",VLOOKUP($A214,'Annex 2 EHV charges'!$A:$P,2,0))</f>
        <v>841</v>
      </c>
      <c r="C214" s="81" t="str">
        <f>IF($A214="","",VLOOKUP($A214,'Annex 2 EHV charges'!$A:$P,3,0))</f>
        <v>2200042193735</v>
      </c>
      <c r="D214" s="80" t="str">
        <f>IF($A214="","",VLOOKUP($A214,'Annex 2 EHV charges'!$A:$P,7,0))</f>
        <v>Higher Tregarne PV</v>
      </c>
      <c r="E214" s="84">
        <f>IFERROR(IF(VLOOKUP($A214,'Annex 2 EHV charges'!$A:$O,COLUMN(E214)+4,FALSE)=0,"",VLOOKUP($A214,'Annex 2 EHV charges'!$A:$O,COLUMN(E214)+4,FALSE)),"")</f>
        <v>3.9420000000000002</v>
      </c>
      <c r="F214" s="248">
        <f>IFERROR(IF(VLOOKUP($A214,'Annex 2 EHV charges'!$A:$O,COLUMN(F214)+4,FALSE)=0,"",VLOOKUP($A214,'Annex 2 EHV charges'!$A:$O,COLUMN(F214)+4,FALSE)),"")</f>
        <v>27.31</v>
      </c>
      <c r="G214" s="248">
        <f>IFERROR(IF(VLOOKUP($A214,'Annex 2 EHV charges'!$A:$O,COLUMN(G214)+4,FALSE)=0,"",VLOOKUP($A214,'Annex 2 EHV charges'!$A:$O,COLUMN(G214)+4,FALSE)),"")</f>
        <v>1.24</v>
      </c>
      <c r="H214" s="248">
        <f>IFERROR(IF(VLOOKUP($A214,'Annex 2 EHV charges'!$A:$O,COLUMN(H214)+4,FALSE)=0,"",VLOOKUP($A214,'Annex 2 EHV charges'!$A:$O,COLUMN(H214)+4,FALSE)),"")</f>
        <v>1.24</v>
      </c>
    </row>
    <row r="215" spans="1:8" x14ac:dyDescent="0.2">
      <c r="A215" s="80">
        <f t="array" ref="A215">IFERROR(INDEX('Annex 2 EHV charges'!$A$11:$A$330, MATCH(0, IF(LEN('Annex 2 EHV charges'!$A$11:$A$330)=0,1, COUNTIF(A$4:$A214, 'Annex 2 EHV charges'!$A$11:$A$330)), 0)),"")</f>
        <v>842</v>
      </c>
      <c r="B215" s="80">
        <f>IF($A215="","",VLOOKUP($A215,'Annex 2 EHV charges'!$A:$P,2,0))</f>
        <v>842</v>
      </c>
      <c r="C215" s="81" t="str">
        <f>IF($A215="","",VLOOKUP($A215,'Annex 2 EHV charges'!$A:$P,3,0))</f>
        <v>2200042195592</v>
      </c>
      <c r="D215" s="80" t="str">
        <f>IF($A215="","",VLOOKUP($A215,'Annex 2 EHV charges'!$A:$P,7,0))</f>
        <v>Higher North Beer PV</v>
      </c>
      <c r="E215" s="84">
        <f>IFERROR(IF(VLOOKUP($A215,'Annex 2 EHV charges'!$A:$O,COLUMN(E215)+4,FALSE)=0,"",VLOOKUP($A215,'Annex 2 EHV charges'!$A:$O,COLUMN(E215)+4,FALSE)),"")</f>
        <v>2.0710000000000002</v>
      </c>
      <c r="F215" s="248">
        <f>IFERROR(IF(VLOOKUP($A215,'Annex 2 EHV charges'!$A:$O,COLUMN(F215)+4,FALSE)=0,"",VLOOKUP($A215,'Annex 2 EHV charges'!$A:$O,COLUMN(F215)+4,FALSE)),"")</f>
        <v>0.74</v>
      </c>
      <c r="G215" s="248">
        <f>IFERROR(IF(VLOOKUP($A215,'Annex 2 EHV charges'!$A:$O,COLUMN(G215)+4,FALSE)=0,"",VLOOKUP($A215,'Annex 2 EHV charges'!$A:$O,COLUMN(G215)+4,FALSE)),"")</f>
        <v>4</v>
      </c>
      <c r="H215" s="248">
        <f>IFERROR(IF(VLOOKUP($A215,'Annex 2 EHV charges'!$A:$O,COLUMN(H215)+4,FALSE)=0,"",VLOOKUP($A215,'Annex 2 EHV charges'!$A:$O,COLUMN(H215)+4,FALSE)),"")</f>
        <v>4</v>
      </c>
    </row>
    <row r="216" spans="1:8" x14ac:dyDescent="0.2">
      <c r="A216" s="80">
        <f t="array" ref="A216">IFERROR(INDEX('Annex 2 EHV charges'!$A$11:$A$330, MATCH(0, IF(LEN('Annex 2 EHV charges'!$A$11:$A$330)=0,1, COUNTIF(A$4:$A215, 'Annex 2 EHV charges'!$A$11:$A$330)), 0)),"")</f>
        <v>843</v>
      </c>
      <c r="B216" s="80">
        <f>IF($A216="","",VLOOKUP($A216,'Annex 2 EHV charges'!$A:$P,2,0))</f>
        <v>843</v>
      </c>
      <c r="C216" s="81" t="str">
        <f>IF($A216="","",VLOOKUP($A216,'Annex 2 EHV charges'!$A:$P,3,0))</f>
        <v>2200042196781</v>
      </c>
      <c r="D216" s="80" t="str">
        <f>IF($A216="","",VLOOKUP($A216,'Annex 2 EHV charges'!$A:$P,7,0))</f>
        <v>Horsacott PV</v>
      </c>
      <c r="E216" s="84">
        <f>IFERROR(IF(VLOOKUP($A216,'Annex 2 EHV charges'!$A:$O,COLUMN(E216)+4,FALSE)=0,"",VLOOKUP($A216,'Annex 2 EHV charges'!$A:$O,COLUMN(E216)+4,FALSE)),"")</f>
        <v>0.65200000000000002</v>
      </c>
      <c r="F216" s="248">
        <f>IFERROR(IF(VLOOKUP($A216,'Annex 2 EHV charges'!$A:$O,COLUMN(F216)+4,FALSE)=0,"",VLOOKUP($A216,'Annex 2 EHV charges'!$A:$O,COLUMN(F216)+4,FALSE)),"")</f>
        <v>1.79</v>
      </c>
      <c r="G216" s="248">
        <f>IFERROR(IF(VLOOKUP($A216,'Annex 2 EHV charges'!$A:$O,COLUMN(G216)+4,FALSE)=0,"",VLOOKUP($A216,'Annex 2 EHV charges'!$A:$O,COLUMN(G216)+4,FALSE)),"")</f>
        <v>2.02</v>
      </c>
      <c r="H216" s="248">
        <f>IFERROR(IF(VLOOKUP($A216,'Annex 2 EHV charges'!$A:$O,COLUMN(H216)+4,FALSE)=0,"",VLOOKUP($A216,'Annex 2 EHV charges'!$A:$O,COLUMN(H216)+4,FALSE)),"")</f>
        <v>2.02</v>
      </c>
    </row>
    <row r="217" spans="1:8" x14ac:dyDescent="0.2">
      <c r="A217" s="80">
        <f t="array" ref="A217">IFERROR(INDEX('Annex 2 EHV charges'!$A$11:$A$330, MATCH(0, IF(LEN('Annex 2 EHV charges'!$A$11:$A$330)=0,1, COUNTIF(A$4:$A216, 'Annex 2 EHV charges'!$A$11:$A$330)), 0)),"")</f>
        <v>844</v>
      </c>
      <c r="B217" s="80">
        <f>IF($A217="","",VLOOKUP($A217,'Annex 2 EHV charges'!$A:$P,2,0))</f>
        <v>844</v>
      </c>
      <c r="C217" s="81" t="str">
        <f>IF($A217="","",VLOOKUP($A217,'Annex 2 EHV charges'!$A:$P,3,0))</f>
        <v>2200042201252</v>
      </c>
      <c r="D217" s="80" t="str">
        <f>IF($A217="","",VLOOKUP($A217,'Annex 2 EHV charges'!$A:$P,7,0))</f>
        <v>Langunnett PV</v>
      </c>
      <c r="E217" s="84">
        <f>IFERROR(IF(VLOOKUP($A217,'Annex 2 EHV charges'!$A:$O,COLUMN(E217)+4,FALSE)=0,"",VLOOKUP($A217,'Annex 2 EHV charges'!$A:$O,COLUMN(E217)+4,FALSE)),"")</f>
        <v>2.2679999999999998</v>
      </c>
      <c r="F217" s="248">
        <f>IFERROR(IF(VLOOKUP($A217,'Annex 2 EHV charges'!$A:$O,COLUMN(F217)+4,FALSE)=0,"",VLOOKUP($A217,'Annex 2 EHV charges'!$A:$O,COLUMN(F217)+4,FALSE)),"")</f>
        <v>15.18</v>
      </c>
      <c r="G217" s="248">
        <f>IFERROR(IF(VLOOKUP($A217,'Annex 2 EHV charges'!$A:$O,COLUMN(G217)+4,FALSE)=0,"",VLOOKUP($A217,'Annex 2 EHV charges'!$A:$O,COLUMN(G217)+4,FALSE)),"")</f>
        <v>3.05</v>
      </c>
      <c r="H217" s="248">
        <f>IFERROR(IF(VLOOKUP($A217,'Annex 2 EHV charges'!$A:$O,COLUMN(H217)+4,FALSE)=0,"",VLOOKUP($A217,'Annex 2 EHV charges'!$A:$O,COLUMN(H217)+4,FALSE)),"")</f>
        <v>3.05</v>
      </c>
    </row>
    <row r="218" spans="1:8" x14ac:dyDescent="0.2">
      <c r="A218" s="80">
        <f t="array" ref="A218">IFERROR(INDEX('Annex 2 EHV charges'!$A$11:$A$330, MATCH(0, IF(LEN('Annex 2 EHV charges'!$A$11:$A$330)=0,1, COUNTIF(A$4:$A217, 'Annex 2 EHV charges'!$A$11:$A$330)), 0)),"")</f>
        <v>845</v>
      </c>
      <c r="B218" s="80">
        <f>IF($A218="","",VLOOKUP($A218,'Annex 2 EHV charges'!$A:$P,2,0))</f>
        <v>845</v>
      </c>
      <c r="C218" s="81" t="str">
        <f>IF($A218="","",VLOOKUP($A218,'Annex 2 EHV charges'!$A:$P,3,0))</f>
        <v>2200042201270</v>
      </c>
      <c r="D218" s="80" t="str">
        <f>IF($A218="","",VLOOKUP($A218,'Annex 2 EHV charges'!$A:$P,7,0))</f>
        <v>Trefinnick Farm PV</v>
      </c>
      <c r="E218" s="84">
        <f>IFERROR(IF(VLOOKUP($A218,'Annex 2 EHV charges'!$A:$O,COLUMN(E218)+4,FALSE)=0,"",VLOOKUP($A218,'Annex 2 EHV charges'!$A:$O,COLUMN(E218)+4,FALSE)),"")</f>
        <v>1.8360000000000001</v>
      </c>
      <c r="F218" s="248">
        <f>IFERROR(IF(VLOOKUP($A218,'Annex 2 EHV charges'!$A:$O,COLUMN(F218)+4,FALSE)=0,"",VLOOKUP($A218,'Annex 2 EHV charges'!$A:$O,COLUMN(F218)+4,FALSE)),"")</f>
        <v>17.82</v>
      </c>
      <c r="G218" s="248">
        <f>IFERROR(IF(VLOOKUP($A218,'Annex 2 EHV charges'!$A:$O,COLUMN(G218)+4,FALSE)=0,"",VLOOKUP($A218,'Annex 2 EHV charges'!$A:$O,COLUMN(G218)+4,FALSE)),"")</f>
        <v>2.85</v>
      </c>
      <c r="H218" s="248">
        <f>IFERROR(IF(VLOOKUP($A218,'Annex 2 EHV charges'!$A:$O,COLUMN(H218)+4,FALSE)=0,"",VLOOKUP($A218,'Annex 2 EHV charges'!$A:$O,COLUMN(H218)+4,FALSE)),"")</f>
        <v>2.85</v>
      </c>
    </row>
    <row r="219" spans="1:8" x14ac:dyDescent="0.2">
      <c r="A219" s="80">
        <f t="array" ref="A219">IFERROR(INDEX('Annex 2 EHV charges'!$A$11:$A$330, MATCH(0, IF(LEN('Annex 2 EHV charges'!$A$11:$A$330)=0,1, COUNTIF(A$4:$A218, 'Annex 2 EHV charges'!$A$11:$A$330)), 0)),"")</f>
        <v>846</v>
      </c>
      <c r="B219" s="80">
        <f>IF($A219="","",VLOOKUP($A219,'Annex 2 EHV charges'!$A:$P,2,0))</f>
        <v>846</v>
      </c>
      <c r="C219" s="81" t="str">
        <f>IF($A219="","",VLOOKUP($A219,'Annex 2 EHV charges'!$A:$P,3,0))</f>
        <v>2200042202939</v>
      </c>
      <c r="D219" s="80" t="str">
        <f>IF($A219="","",VLOOKUP($A219,'Annex 2 EHV charges'!$A:$P,7,0))</f>
        <v>Little Trevease Farm PV</v>
      </c>
      <c r="E219" s="84">
        <f>IFERROR(IF(VLOOKUP($A219,'Annex 2 EHV charges'!$A:$O,COLUMN(E219)+4,FALSE)=0,"",VLOOKUP($A219,'Annex 2 EHV charges'!$A:$O,COLUMN(E219)+4,FALSE)),"")</f>
        <v>3.8719999999999999</v>
      </c>
      <c r="F219" s="248">
        <f>IFERROR(IF(VLOOKUP($A219,'Annex 2 EHV charges'!$A:$O,COLUMN(F219)+4,FALSE)=0,"",VLOOKUP($A219,'Annex 2 EHV charges'!$A:$O,COLUMN(F219)+4,FALSE)),"")</f>
        <v>7.7</v>
      </c>
      <c r="G219" s="248">
        <f>IFERROR(IF(VLOOKUP($A219,'Annex 2 EHV charges'!$A:$O,COLUMN(G219)+4,FALSE)=0,"",VLOOKUP($A219,'Annex 2 EHV charges'!$A:$O,COLUMN(G219)+4,FALSE)),"")</f>
        <v>1.37</v>
      </c>
      <c r="H219" s="248">
        <f>IFERROR(IF(VLOOKUP($A219,'Annex 2 EHV charges'!$A:$O,COLUMN(H219)+4,FALSE)=0,"",VLOOKUP($A219,'Annex 2 EHV charges'!$A:$O,COLUMN(H219)+4,FALSE)),"")</f>
        <v>1.37</v>
      </c>
    </row>
    <row r="220" spans="1:8" x14ac:dyDescent="0.2">
      <c r="A220" s="80">
        <f t="array" ref="A220">IFERROR(INDEX('Annex 2 EHV charges'!$A$11:$A$330, MATCH(0, IF(LEN('Annex 2 EHV charges'!$A$11:$A$330)=0,1, COUNTIF(A$4:$A219, 'Annex 2 EHV charges'!$A$11:$A$330)), 0)),"")</f>
        <v>847</v>
      </c>
      <c r="B220" s="80">
        <f>IF($A220="","",VLOOKUP($A220,'Annex 2 EHV charges'!$A:$P,2,0))</f>
        <v>847</v>
      </c>
      <c r="C220" s="81" t="str">
        <f>IF($A220="","",VLOOKUP($A220,'Annex 2 EHV charges'!$A:$P,3,0))</f>
        <v>2200042432625</v>
      </c>
      <c r="D220" s="80" t="str">
        <f>IF($A220="","",VLOOKUP($A220,'Annex 2 EHV charges'!$A:$P,7,0))</f>
        <v>Marksbury</v>
      </c>
      <c r="E220" s="84">
        <f>IFERROR(IF(VLOOKUP($A220,'Annex 2 EHV charges'!$A:$O,COLUMN(E220)+4,FALSE)=0,"",VLOOKUP($A220,'Annex 2 EHV charges'!$A:$O,COLUMN(E220)+4,FALSE)),"")</f>
        <v>14.09</v>
      </c>
      <c r="F220" s="248">
        <f>IFERROR(IF(VLOOKUP($A220,'Annex 2 EHV charges'!$A:$O,COLUMN(F220)+4,FALSE)=0,"",VLOOKUP($A220,'Annex 2 EHV charges'!$A:$O,COLUMN(F220)+4,FALSE)),"")</f>
        <v>8.4</v>
      </c>
      <c r="G220" s="248">
        <f>IFERROR(IF(VLOOKUP($A220,'Annex 2 EHV charges'!$A:$O,COLUMN(G220)+4,FALSE)=0,"",VLOOKUP($A220,'Annex 2 EHV charges'!$A:$O,COLUMN(G220)+4,FALSE)),"")</f>
        <v>1.59</v>
      </c>
      <c r="H220" s="248">
        <f>IFERROR(IF(VLOOKUP($A220,'Annex 2 EHV charges'!$A:$O,COLUMN(H220)+4,FALSE)=0,"",VLOOKUP($A220,'Annex 2 EHV charges'!$A:$O,COLUMN(H220)+4,FALSE)),"")</f>
        <v>1.59</v>
      </c>
    </row>
    <row r="221" spans="1:8" x14ac:dyDescent="0.2">
      <c r="A221" s="80">
        <f t="array" ref="A221">IFERROR(INDEX('Annex 2 EHV charges'!$A$11:$A$330, MATCH(0, IF(LEN('Annex 2 EHV charges'!$A$11:$A$330)=0,1, COUNTIF(A$4:$A220, 'Annex 2 EHV charges'!$A$11:$A$330)), 0)),"")</f>
        <v>848</v>
      </c>
      <c r="B221" s="80">
        <f>IF($A221="","",VLOOKUP($A221,'Annex 2 EHV charges'!$A:$P,2,0))</f>
        <v>848</v>
      </c>
      <c r="C221" s="81" t="str">
        <f>IF($A221="","",VLOOKUP($A221,'Annex 2 EHV charges'!$A:$P,3,0))</f>
        <v>2200042202975</v>
      </c>
      <c r="D221" s="80" t="str">
        <f>IF($A221="","",VLOOKUP($A221,'Annex 2 EHV charges'!$A:$P,7,0))</f>
        <v>Cobbs Cross</v>
      </c>
      <c r="E221" s="84">
        <f>IFERROR(IF(VLOOKUP($A221,'Annex 2 EHV charges'!$A:$O,COLUMN(E221)+4,FALSE)=0,"",VLOOKUP($A221,'Annex 2 EHV charges'!$A:$O,COLUMN(E221)+4,FALSE)),"")</f>
        <v>0.629</v>
      </c>
      <c r="F221" s="248">
        <f>IFERROR(IF(VLOOKUP($A221,'Annex 2 EHV charges'!$A:$O,COLUMN(F221)+4,FALSE)=0,"",VLOOKUP($A221,'Annex 2 EHV charges'!$A:$O,COLUMN(F221)+4,FALSE)),"")</f>
        <v>3.55</v>
      </c>
      <c r="G221" s="248">
        <f>IFERROR(IF(VLOOKUP($A221,'Annex 2 EHV charges'!$A:$O,COLUMN(G221)+4,FALSE)=0,"",VLOOKUP($A221,'Annex 2 EHV charges'!$A:$O,COLUMN(G221)+4,FALSE)),"")</f>
        <v>1.73</v>
      </c>
      <c r="H221" s="248">
        <f>IFERROR(IF(VLOOKUP($A221,'Annex 2 EHV charges'!$A:$O,COLUMN(H221)+4,FALSE)=0,"",VLOOKUP($A221,'Annex 2 EHV charges'!$A:$O,COLUMN(H221)+4,FALSE)),"")</f>
        <v>1.73</v>
      </c>
    </row>
    <row r="222" spans="1:8" x14ac:dyDescent="0.2">
      <c r="A222" s="80">
        <f t="array" ref="A222">IFERROR(INDEX('Annex 2 EHV charges'!$A$11:$A$330, MATCH(0, IF(LEN('Annex 2 EHV charges'!$A$11:$A$330)=0,1, COUNTIF(A$4:$A221, 'Annex 2 EHV charges'!$A$11:$A$330)), 0)),"")</f>
        <v>849</v>
      </c>
      <c r="B222" s="80">
        <f>IF($A222="","",VLOOKUP($A222,'Annex 2 EHV charges'!$A:$P,2,0))</f>
        <v>849</v>
      </c>
      <c r="C222" s="81" t="str">
        <f>IF($A222="","",VLOOKUP($A222,'Annex 2 EHV charges'!$A:$P,3,0))</f>
        <v>2200042204652</v>
      </c>
      <c r="D222" s="80" t="str">
        <f>IF($A222="","",VLOOKUP($A222,'Annex 2 EHV charges'!$A:$P,7,0))</f>
        <v xml:space="preserve">Newlands Farm </v>
      </c>
      <c r="E222" s="84">
        <f>IFERROR(IF(VLOOKUP($A222,'Annex 2 EHV charges'!$A:$O,COLUMN(E222)+4,FALSE)=0,"",VLOOKUP($A222,'Annex 2 EHV charges'!$A:$O,COLUMN(E222)+4,FALSE)),"")</f>
        <v>0.47199999999999998</v>
      </c>
      <c r="F222" s="248">
        <f>IFERROR(IF(VLOOKUP($A222,'Annex 2 EHV charges'!$A:$O,COLUMN(F222)+4,FALSE)=0,"",VLOOKUP($A222,'Annex 2 EHV charges'!$A:$O,COLUMN(F222)+4,FALSE)),"")</f>
        <v>3.76</v>
      </c>
      <c r="G222" s="248">
        <f>IFERROR(IF(VLOOKUP($A222,'Annex 2 EHV charges'!$A:$O,COLUMN(G222)+4,FALSE)=0,"",VLOOKUP($A222,'Annex 2 EHV charges'!$A:$O,COLUMN(G222)+4,FALSE)),"")</f>
        <v>1.66</v>
      </c>
      <c r="H222" s="248">
        <f>IFERROR(IF(VLOOKUP($A222,'Annex 2 EHV charges'!$A:$O,COLUMN(H222)+4,FALSE)=0,"",VLOOKUP($A222,'Annex 2 EHV charges'!$A:$O,COLUMN(H222)+4,FALSE)),"")</f>
        <v>1.66</v>
      </c>
    </row>
    <row r="223" spans="1:8" x14ac:dyDescent="0.2">
      <c r="A223" s="80">
        <f t="array" ref="A223">IFERROR(INDEX('Annex 2 EHV charges'!$A$11:$A$330, MATCH(0, IF(LEN('Annex 2 EHV charges'!$A$11:$A$330)=0,1, COUNTIF(A$4:$A222, 'Annex 2 EHV charges'!$A$11:$A$330)), 0)),"")</f>
        <v>850</v>
      </c>
      <c r="B223" s="80">
        <f>IF($A223="","",VLOOKUP($A223,'Annex 2 EHV charges'!$A:$P,2,0))</f>
        <v>850</v>
      </c>
      <c r="C223" s="81" t="str">
        <f>IF($A223="","",VLOOKUP($A223,'Annex 2 EHV charges'!$A:$P,3,0))</f>
        <v>2200042206580</v>
      </c>
      <c r="D223" s="80" t="str">
        <f>IF($A223="","",VLOOKUP($A223,'Annex 2 EHV charges'!$A:$P,7,0))</f>
        <v>CRICKET ST THOMAS</v>
      </c>
      <c r="E223" s="84">
        <f>IFERROR(IF(VLOOKUP($A223,'Annex 2 EHV charges'!$A:$O,COLUMN(E223)+4,FALSE)=0,"",VLOOKUP($A223,'Annex 2 EHV charges'!$A:$O,COLUMN(E223)+4,FALSE)),"")</f>
        <v>0.48899999999999999</v>
      </c>
      <c r="F223" s="248">
        <f>IFERROR(IF(VLOOKUP($A223,'Annex 2 EHV charges'!$A:$O,COLUMN(F223)+4,FALSE)=0,"",VLOOKUP($A223,'Annex 2 EHV charges'!$A:$O,COLUMN(F223)+4,FALSE)),"")</f>
        <v>24.2</v>
      </c>
      <c r="G223" s="248">
        <f>IFERROR(IF(VLOOKUP($A223,'Annex 2 EHV charges'!$A:$O,COLUMN(G223)+4,FALSE)=0,"",VLOOKUP($A223,'Annex 2 EHV charges'!$A:$O,COLUMN(G223)+4,FALSE)),"")</f>
        <v>1.3</v>
      </c>
      <c r="H223" s="248">
        <f>IFERROR(IF(VLOOKUP($A223,'Annex 2 EHV charges'!$A:$O,COLUMN(H223)+4,FALSE)=0,"",VLOOKUP($A223,'Annex 2 EHV charges'!$A:$O,COLUMN(H223)+4,FALSE)),"")</f>
        <v>1.3</v>
      </c>
    </row>
    <row r="224" spans="1:8" x14ac:dyDescent="0.2">
      <c r="A224" s="80">
        <f t="array" ref="A224">IFERROR(INDEX('Annex 2 EHV charges'!$A$11:$A$330, MATCH(0, IF(LEN('Annex 2 EHV charges'!$A$11:$A$330)=0,1, COUNTIF(A$4:$A223, 'Annex 2 EHV charges'!$A$11:$A$330)), 0)),"")</f>
        <v>851</v>
      </c>
      <c r="B224" s="80">
        <f>IF($A224="","",VLOOKUP($A224,'Annex 2 EHV charges'!$A:$P,2,0))</f>
        <v>851</v>
      </c>
      <c r="C224" s="81" t="str">
        <f>IF($A224="","",VLOOKUP($A224,'Annex 2 EHV charges'!$A:$P,3,0))</f>
        <v>2200042206622</v>
      </c>
      <c r="D224" s="80" t="str">
        <f>IF($A224="","",VLOOKUP($A224,'Annex 2 EHV charges'!$A:$P,7,0))</f>
        <v>Parsonage Barn</v>
      </c>
      <c r="E224" s="84">
        <f>IFERROR(IF(VLOOKUP($A224,'Annex 2 EHV charges'!$A:$O,COLUMN(E224)+4,FALSE)=0,"",VLOOKUP($A224,'Annex 2 EHV charges'!$A:$O,COLUMN(E224)+4,FALSE)),"")</f>
        <v>0.49299999999999999</v>
      </c>
      <c r="F224" s="248">
        <f>IFERROR(IF(VLOOKUP($A224,'Annex 2 EHV charges'!$A:$O,COLUMN(F224)+4,FALSE)=0,"",VLOOKUP($A224,'Annex 2 EHV charges'!$A:$O,COLUMN(F224)+4,FALSE)),"")</f>
        <v>18.829999999999998</v>
      </c>
      <c r="G224" s="248">
        <f>IFERROR(IF(VLOOKUP($A224,'Annex 2 EHV charges'!$A:$O,COLUMN(G224)+4,FALSE)=0,"",VLOOKUP($A224,'Annex 2 EHV charges'!$A:$O,COLUMN(G224)+4,FALSE)),"")</f>
        <v>1.49</v>
      </c>
      <c r="H224" s="248">
        <f>IFERROR(IF(VLOOKUP($A224,'Annex 2 EHV charges'!$A:$O,COLUMN(H224)+4,FALSE)=0,"",VLOOKUP($A224,'Annex 2 EHV charges'!$A:$O,COLUMN(H224)+4,FALSE)),"")</f>
        <v>1.49</v>
      </c>
    </row>
    <row r="225" spans="1:8" x14ac:dyDescent="0.2">
      <c r="A225" s="80">
        <f t="array" ref="A225">IFERROR(INDEX('Annex 2 EHV charges'!$A$11:$A$330, MATCH(0, IF(LEN('Annex 2 EHV charges'!$A$11:$A$330)=0,1, COUNTIF(A$4:$A224, 'Annex 2 EHV charges'!$A$11:$A$330)), 0)),"")</f>
        <v>852</v>
      </c>
      <c r="B225" s="80">
        <f>IF($A225="","",VLOOKUP($A225,'Annex 2 EHV charges'!$A:$P,2,0))</f>
        <v>852</v>
      </c>
      <c r="C225" s="81" t="str">
        <f>IF($A225="","",VLOOKUP($A225,'Annex 2 EHV charges'!$A:$P,3,0))</f>
        <v>2200042208806</v>
      </c>
      <c r="D225" s="80" t="str">
        <f>IF($A225="","",VLOOKUP($A225,'Annex 2 EHV charges'!$A:$P,7,0))</f>
        <v>Hewas PV</v>
      </c>
      <c r="E225" s="84">
        <f>IFERROR(IF(VLOOKUP($A225,'Annex 2 EHV charges'!$A:$O,COLUMN(E225)+4,FALSE)=0,"",VLOOKUP($A225,'Annex 2 EHV charges'!$A:$O,COLUMN(E225)+4,FALSE)),"")</f>
        <v>2.7050000000000001</v>
      </c>
      <c r="F225" s="248">
        <f>IFERROR(IF(VLOOKUP($A225,'Annex 2 EHV charges'!$A:$O,COLUMN(F225)+4,FALSE)=0,"",VLOOKUP($A225,'Annex 2 EHV charges'!$A:$O,COLUMN(F225)+4,FALSE)),"")</f>
        <v>10.119999999999999</v>
      </c>
      <c r="G225" s="248">
        <f>IFERROR(IF(VLOOKUP($A225,'Annex 2 EHV charges'!$A:$O,COLUMN(G225)+4,FALSE)=0,"",VLOOKUP($A225,'Annex 2 EHV charges'!$A:$O,COLUMN(G225)+4,FALSE)),"")</f>
        <v>0.86</v>
      </c>
      <c r="H225" s="248">
        <f>IFERROR(IF(VLOOKUP($A225,'Annex 2 EHV charges'!$A:$O,COLUMN(H225)+4,FALSE)=0,"",VLOOKUP($A225,'Annex 2 EHV charges'!$A:$O,COLUMN(H225)+4,FALSE)),"")</f>
        <v>0.86</v>
      </c>
    </row>
    <row r="226" spans="1:8" x14ac:dyDescent="0.2">
      <c r="A226" s="80">
        <f t="array" ref="A226">IFERROR(INDEX('Annex 2 EHV charges'!$A$11:$A$330, MATCH(0, IF(LEN('Annex 2 EHV charges'!$A$11:$A$330)=0,1, COUNTIF(A$4:$A225, 'Annex 2 EHV charges'!$A$11:$A$330)), 0)),"")</f>
        <v>853</v>
      </c>
      <c r="B226" s="80">
        <f>IF($A226="","",VLOOKUP($A226,'Annex 2 EHV charges'!$A:$P,2,0))</f>
        <v>853</v>
      </c>
      <c r="C226" s="81" t="str">
        <f>IF($A226="","",VLOOKUP($A226,'Annex 2 EHV charges'!$A:$P,3,0))</f>
        <v>2200042208842</v>
      </c>
      <c r="D226" s="80" t="str">
        <f>IF($A226="","",VLOOKUP($A226,'Annex 2 EHV charges'!$A:$P,7,0))</f>
        <v>CRINACOTT PV</v>
      </c>
      <c r="E226" s="84">
        <f>IFERROR(IF(VLOOKUP($A226,'Annex 2 EHV charges'!$A:$O,COLUMN(E226)+4,FALSE)=0,"",VLOOKUP($A226,'Annex 2 EHV charges'!$A:$O,COLUMN(E226)+4,FALSE)),"")</f>
        <v>0.875</v>
      </c>
      <c r="F226" s="248">
        <f>IFERROR(IF(VLOOKUP($A226,'Annex 2 EHV charges'!$A:$O,COLUMN(F226)+4,FALSE)=0,"",VLOOKUP($A226,'Annex 2 EHV charges'!$A:$O,COLUMN(F226)+4,FALSE)),"")</f>
        <v>12.85</v>
      </c>
      <c r="G226" s="248">
        <f>IFERROR(IF(VLOOKUP($A226,'Annex 2 EHV charges'!$A:$O,COLUMN(G226)+4,FALSE)=0,"",VLOOKUP($A226,'Annex 2 EHV charges'!$A:$O,COLUMN(G226)+4,FALSE)),"")</f>
        <v>1.19</v>
      </c>
      <c r="H226" s="248">
        <f>IFERROR(IF(VLOOKUP($A226,'Annex 2 EHV charges'!$A:$O,COLUMN(H226)+4,FALSE)=0,"",VLOOKUP($A226,'Annex 2 EHV charges'!$A:$O,COLUMN(H226)+4,FALSE)),"")</f>
        <v>1.19</v>
      </c>
    </row>
    <row r="227" spans="1:8" x14ac:dyDescent="0.2">
      <c r="A227" s="80">
        <f t="array" ref="A227">IFERROR(INDEX('Annex 2 EHV charges'!$A$11:$A$330, MATCH(0, IF(LEN('Annex 2 EHV charges'!$A$11:$A$330)=0,1, COUNTIF(A$4:$A226, 'Annex 2 EHV charges'!$A$11:$A$330)), 0)),"")</f>
        <v>854</v>
      </c>
      <c r="B227" s="80">
        <f>IF($A227="","",VLOOKUP($A227,'Annex 2 EHV charges'!$A:$P,2,0))</f>
        <v>854</v>
      </c>
      <c r="C227" s="81" t="str">
        <f>IF($A227="","",VLOOKUP($A227,'Annex 2 EHV charges'!$A:$P,3,0))</f>
        <v>2200042214711</v>
      </c>
      <c r="D227" s="80" t="str">
        <f>IF($A227="","",VLOOKUP($A227,'Annex 2 EHV charges'!$A:$P,7,0))</f>
        <v>Penare Farm</v>
      </c>
      <c r="E227" s="84">
        <f>IFERROR(IF(VLOOKUP($A227,'Annex 2 EHV charges'!$A:$O,COLUMN(E227)+4,FALSE)=0,"",VLOOKUP($A227,'Annex 2 EHV charges'!$A:$O,COLUMN(E227)+4,FALSE)),"")</f>
        <v>1.3620000000000001</v>
      </c>
      <c r="F227" s="248">
        <f>IFERROR(IF(VLOOKUP($A227,'Annex 2 EHV charges'!$A:$O,COLUMN(F227)+4,FALSE)=0,"",VLOOKUP($A227,'Annex 2 EHV charges'!$A:$O,COLUMN(F227)+4,FALSE)),"")</f>
        <v>11.22</v>
      </c>
      <c r="G227" s="248">
        <f>IFERROR(IF(VLOOKUP($A227,'Annex 2 EHV charges'!$A:$O,COLUMN(G227)+4,FALSE)=0,"",VLOOKUP($A227,'Annex 2 EHV charges'!$A:$O,COLUMN(G227)+4,FALSE)),"")</f>
        <v>0.8</v>
      </c>
      <c r="H227" s="248">
        <f>IFERROR(IF(VLOOKUP($A227,'Annex 2 EHV charges'!$A:$O,COLUMN(H227)+4,FALSE)=0,"",VLOOKUP($A227,'Annex 2 EHV charges'!$A:$O,COLUMN(H227)+4,FALSE)),"")</f>
        <v>0.8</v>
      </c>
    </row>
    <row r="228" spans="1:8" x14ac:dyDescent="0.2">
      <c r="A228" s="80">
        <f t="array" ref="A228">IFERROR(INDEX('Annex 2 EHV charges'!$A$11:$A$330, MATCH(0, IF(LEN('Annex 2 EHV charges'!$A$11:$A$330)=0,1, COUNTIF(A$4:$A227, 'Annex 2 EHV charges'!$A$11:$A$330)), 0)),"")</f>
        <v>855</v>
      </c>
      <c r="B228" s="80">
        <f>IF($A228="","",VLOOKUP($A228,'Annex 2 EHV charges'!$A:$P,2,0))</f>
        <v>855</v>
      </c>
      <c r="C228" s="81" t="str">
        <f>IF($A228="","",VLOOKUP($A228,'Annex 2 EHV charges'!$A:$P,3,0))</f>
        <v>2200042214730</v>
      </c>
      <c r="D228" s="80" t="str">
        <f>IF($A228="","",VLOOKUP($A228,'Annex 2 EHV charges'!$A:$P,7,0))</f>
        <v>Aller Court</v>
      </c>
      <c r="E228" s="84">
        <f>IFERROR(IF(VLOOKUP($A228,'Annex 2 EHV charges'!$A:$O,COLUMN(E228)+4,FALSE)=0,"",VLOOKUP($A228,'Annex 2 EHV charges'!$A:$O,COLUMN(E228)+4,FALSE)),"")</f>
        <v>0.89100000000000001</v>
      </c>
      <c r="F228" s="248">
        <f>IFERROR(IF(VLOOKUP($A228,'Annex 2 EHV charges'!$A:$O,COLUMN(F228)+4,FALSE)=0,"",VLOOKUP($A228,'Annex 2 EHV charges'!$A:$O,COLUMN(F228)+4,FALSE)),"")</f>
        <v>1157.05</v>
      </c>
      <c r="G228" s="248">
        <f>IFERROR(IF(VLOOKUP($A228,'Annex 2 EHV charges'!$A:$O,COLUMN(G228)+4,FALSE)=0,"",VLOOKUP($A228,'Annex 2 EHV charges'!$A:$O,COLUMN(G228)+4,FALSE)),"")</f>
        <v>1.1499999999999999</v>
      </c>
      <c r="H228" s="248">
        <f>IFERROR(IF(VLOOKUP($A228,'Annex 2 EHV charges'!$A:$O,COLUMN(H228)+4,FALSE)=0,"",VLOOKUP($A228,'Annex 2 EHV charges'!$A:$O,COLUMN(H228)+4,FALSE)),"")</f>
        <v>1.1499999999999999</v>
      </c>
    </row>
    <row r="229" spans="1:8" x14ac:dyDescent="0.2">
      <c r="A229" s="80">
        <f t="array" ref="A229">IFERROR(INDEX('Annex 2 EHV charges'!$A$11:$A$330, MATCH(0, IF(LEN('Annex 2 EHV charges'!$A$11:$A$330)=0,1, COUNTIF(A$4:$A228, 'Annex 2 EHV charges'!$A$11:$A$330)), 0)),"")</f>
        <v>857</v>
      </c>
      <c r="B229" s="80">
        <f>IF($A229="","",VLOOKUP($A229,'Annex 2 EHV charges'!$A:$P,2,0))</f>
        <v>857</v>
      </c>
      <c r="C229" s="81" t="str">
        <f>IF($A229="","",VLOOKUP($A229,'Annex 2 EHV charges'!$A:$P,3,0))</f>
        <v>2200042214943</v>
      </c>
      <c r="D229" s="80" t="str">
        <f>IF($A229="","",VLOOKUP($A229,'Annex 2 EHV charges'!$A:$P,7,0))</f>
        <v>Stonebarrow</v>
      </c>
      <c r="E229" s="84">
        <f>IFERROR(IF(VLOOKUP($A229,'Annex 2 EHV charges'!$A:$O,COLUMN(E229)+4,FALSE)=0,"",VLOOKUP($A229,'Annex 2 EHV charges'!$A:$O,COLUMN(E229)+4,FALSE)),"")</f>
        <v>0.46800000000000003</v>
      </c>
      <c r="F229" s="248">
        <f>IFERROR(IF(VLOOKUP($A229,'Annex 2 EHV charges'!$A:$O,COLUMN(F229)+4,FALSE)=0,"",VLOOKUP($A229,'Annex 2 EHV charges'!$A:$O,COLUMN(F229)+4,FALSE)),"")</f>
        <v>6.66</v>
      </c>
      <c r="G229" s="248">
        <f>IFERROR(IF(VLOOKUP($A229,'Annex 2 EHV charges'!$A:$O,COLUMN(G229)+4,FALSE)=0,"",VLOOKUP($A229,'Annex 2 EHV charges'!$A:$O,COLUMN(G229)+4,FALSE)),"")</f>
        <v>1.1200000000000001</v>
      </c>
      <c r="H229" s="248">
        <f>IFERROR(IF(VLOOKUP($A229,'Annex 2 EHV charges'!$A:$O,COLUMN(H229)+4,FALSE)=0,"",VLOOKUP($A229,'Annex 2 EHV charges'!$A:$O,COLUMN(H229)+4,FALSE)),"")</f>
        <v>1.1200000000000001</v>
      </c>
    </row>
    <row r="230" spans="1:8" x14ac:dyDescent="0.2">
      <c r="A230" s="80">
        <f t="array" ref="A230">IFERROR(INDEX('Annex 2 EHV charges'!$A$11:$A$330, MATCH(0, IF(LEN('Annex 2 EHV charges'!$A$11:$A$330)=0,1, COUNTIF(A$4:$A229, 'Annex 2 EHV charges'!$A$11:$A$330)), 0)),"")</f>
        <v>858</v>
      </c>
      <c r="B230" s="80">
        <f>IF($A230="","",VLOOKUP($A230,'Annex 2 EHV charges'!$A:$P,2,0))</f>
        <v>858</v>
      </c>
      <c r="C230" s="81" t="str">
        <f>IF($A230="","",VLOOKUP($A230,'Annex 2 EHV charges'!$A:$P,3,0))</f>
        <v>2200042215088</v>
      </c>
      <c r="D230" s="80" t="str">
        <f>IF($A230="","",VLOOKUP($A230,'Annex 2 EHV charges'!$A:$P,7,0))</f>
        <v>Whitley Farm</v>
      </c>
      <c r="E230" s="84">
        <f>IFERROR(IF(VLOOKUP($A230,'Annex 2 EHV charges'!$A:$O,COLUMN(E230)+4,FALSE)=0,"",VLOOKUP($A230,'Annex 2 EHV charges'!$A:$O,COLUMN(E230)+4,FALSE)),"")</f>
        <v>1.675</v>
      </c>
      <c r="F230" s="248">
        <f>IFERROR(IF(VLOOKUP($A230,'Annex 2 EHV charges'!$A:$O,COLUMN(F230)+4,FALSE)=0,"",VLOOKUP($A230,'Annex 2 EHV charges'!$A:$O,COLUMN(F230)+4,FALSE)),"")</f>
        <v>1143.03</v>
      </c>
      <c r="G230" s="248">
        <f>IFERROR(IF(VLOOKUP($A230,'Annex 2 EHV charges'!$A:$O,COLUMN(G230)+4,FALSE)=0,"",VLOOKUP($A230,'Annex 2 EHV charges'!$A:$O,COLUMN(G230)+4,FALSE)),"")</f>
        <v>1.79</v>
      </c>
      <c r="H230" s="248">
        <f>IFERROR(IF(VLOOKUP($A230,'Annex 2 EHV charges'!$A:$O,COLUMN(H230)+4,FALSE)=0,"",VLOOKUP($A230,'Annex 2 EHV charges'!$A:$O,COLUMN(H230)+4,FALSE)),"")</f>
        <v>1.79</v>
      </c>
    </row>
    <row r="231" spans="1:8" x14ac:dyDescent="0.2">
      <c r="A231" s="80">
        <f t="array" ref="A231">IFERROR(INDEX('Annex 2 EHV charges'!$A$11:$A$330, MATCH(0, IF(LEN('Annex 2 EHV charges'!$A$11:$A$330)=0,1, COUNTIF(A$4:$A230, 'Annex 2 EHV charges'!$A$11:$A$330)), 0)),"")</f>
        <v>859</v>
      </c>
      <c r="B231" s="80">
        <f>IF($A231="","",VLOOKUP($A231,'Annex 2 EHV charges'!$A:$P,2,0))</f>
        <v>859</v>
      </c>
      <c r="C231" s="81" t="str">
        <f>IF($A231="","",VLOOKUP($A231,'Annex 2 EHV charges'!$A:$P,3,0))</f>
        <v>2200042215246</v>
      </c>
      <c r="D231" s="80" t="str">
        <f>IF($A231="","",VLOOKUP($A231,'Annex 2 EHV charges'!$A:$P,7,0))</f>
        <v>New Rendy Farm</v>
      </c>
      <c r="E231" s="84" t="str">
        <f>IFERROR(IF(VLOOKUP($A231,'Annex 2 EHV charges'!$A:$O,COLUMN(E231)+4,FALSE)=0,"",VLOOKUP($A231,'Annex 2 EHV charges'!$A:$O,COLUMN(E231)+4,FALSE)),"")</f>
        <v/>
      </c>
      <c r="F231" s="248">
        <f>IFERROR(IF(VLOOKUP($A231,'Annex 2 EHV charges'!$A:$O,COLUMN(F231)+4,FALSE)=0,"",VLOOKUP($A231,'Annex 2 EHV charges'!$A:$O,COLUMN(F231)+4,FALSE)),"")</f>
        <v>8.42</v>
      </c>
      <c r="G231" s="248">
        <f>IFERROR(IF(VLOOKUP($A231,'Annex 2 EHV charges'!$A:$O,COLUMN(G231)+4,FALSE)=0,"",VLOOKUP($A231,'Annex 2 EHV charges'!$A:$O,COLUMN(G231)+4,FALSE)),"")</f>
        <v>1.76</v>
      </c>
      <c r="H231" s="248">
        <f>IFERROR(IF(VLOOKUP($A231,'Annex 2 EHV charges'!$A:$O,COLUMN(H231)+4,FALSE)=0,"",VLOOKUP($A231,'Annex 2 EHV charges'!$A:$O,COLUMN(H231)+4,FALSE)),"")</f>
        <v>1.76</v>
      </c>
    </row>
    <row r="232" spans="1:8" x14ac:dyDescent="0.2">
      <c r="A232" s="80">
        <f t="array" ref="A232">IFERROR(INDEX('Annex 2 EHV charges'!$A$11:$A$330, MATCH(0, IF(LEN('Annex 2 EHV charges'!$A$11:$A$330)=0,1, COUNTIF(A$4:$A231, 'Annex 2 EHV charges'!$A$11:$A$330)), 0)),"")</f>
        <v>860</v>
      </c>
      <c r="B232" s="80">
        <f>IF($A232="","",VLOOKUP($A232,'Annex 2 EHV charges'!$A:$P,2,0))</f>
        <v>860</v>
      </c>
      <c r="C232" s="81" t="str">
        <f>IF($A232="","",VLOOKUP($A232,'Annex 2 EHV charges'!$A:$P,3,0))</f>
        <v>2200042216843</v>
      </c>
      <c r="D232" s="80" t="str">
        <f>IF($A232="","",VLOOKUP($A232,'Annex 2 EHV charges'!$A:$P,7,0))</f>
        <v>Tregassow</v>
      </c>
      <c r="E232" s="84">
        <f>IFERROR(IF(VLOOKUP($A232,'Annex 2 EHV charges'!$A:$O,COLUMN(E232)+4,FALSE)=0,"",VLOOKUP($A232,'Annex 2 EHV charges'!$A:$O,COLUMN(E232)+4,FALSE)),"")</f>
        <v>1.85</v>
      </c>
      <c r="F232" s="248">
        <f>IFERROR(IF(VLOOKUP($A232,'Annex 2 EHV charges'!$A:$O,COLUMN(F232)+4,FALSE)=0,"",VLOOKUP($A232,'Annex 2 EHV charges'!$A:$O,COLUMN(F232)+4,FALSE)),"")</f>
        <v>5.94</v>
      </c>
      <c r="G232" s="248">
        <f>IFERROR(IF(VLOOKUP($A232,'Annex 2 EHV charges'!$A:$O,COLUMN(G232)+4,FALSE)=0,"",VLOOKUP($A232,'Annex 2 EHV charges'!$A:$O,COLUMN(G232)+4,FALSE)),"")</f>
        <v>5.05</v>
      </c>
      <c r="H232" s="248">
        <f>IFERROR(IF(VLOOKUP($A232,'Annex 2 EHV charges'!$A:$O,COLUMN(H232)+4,FALSE)=0,"",VLOOKUP($A232,'Annex 2 EHV charges'!$A:$O,COLUMN(H232)+4,FALSE)),"")</f>
        <v>5.05</v>
      </c>
    </row>
    <row r="233" spans="1:8" x14ac:dyDescent="0.2">
      <c r="A233" s="80">
        <f t="array" ref="A233">IFERROR(INDEX('Annex 2 EHV charges'!$A$11:$A$330, MATCH(0, IF(LEN('Annex 2 EHV charges'!$A$11:$A$330)=0,1, COUNTIF(A$4:$A232, 'Annex 2 EHV charges'!$A$11:$A$330)), 0)),"")</f>
        <v>861</v>
      </c>
      <c r="B233" s="80">
        <f>IF($A233="","",VLOOKUP($A233,'Annex 2 EHV charges'!$A:$P,2,0))</f>
        <v>861</v>
      </c>
      <c r="C233" s="81" t="str">
        <f>IF($A233="","",VLOOKUP($A233,'Annex 2 EHV charges'!$A:$P,3,0))</f>
        <v>2200042218405</v>
      </c>
      <c r="D233" s="80" t="str">
        <f>IF($A233="","",VLOOKUP($A233,'Annex 2 EHV charges'!$A:$P,7,0))</f>
        <v>Pitworthy</v>
      </c>
      <c r="E233" s="84">
        <f>IFERROR(IF(VLOOKUP($A233,'Annex 2 EHV charges'!$A:$O,COLUMN(E233)+4,FALSE)=0,"",VLOOKUP($A233,'Annex 2 EHV charges'!$A:$O,COLUMN(E233)+4,FALSE)),"")</f>
        <v>0.875</v>
      </c>
      <c r="F233" s="248">
        <f>IFERROR(IF(VLOOKUP($A233,'Annex 2 EHV charges'!$A:$O,COLUMN(F233)+4,FALSE)=0,"",VLOOKUP($A233,'Annex 2 EHV charges'!$A:$O,COLUMN(F233)+4,FALSE)),"")</f>
        <v>20.41</v>
      </c>
      <c r="G233" s="248">
        <f>IFERROR(IF(VLOOKUP($A233,'Annex 2 EHV charges'!$A:$O,COLUMN(G233)+4,FALSE)=0,"",VLOOKUP($A233,'Annex 2 EHV charges'!$A:$O,COLUMN(G233)+4,FALSE)),"")</f>
        <v>3.01</v>
      </c>
      <c r="H233" s="248">
        <f>IFERROR(IF(VLOOKUP($A233,'Annex 2 EHV charges'!$A:$O,COLUMN(H233)+4,FALSE)=0,"",VLOOKUP($A233,'Annex 2 EHV charges'!$A:$O,COLUMN(H233)+4,FALSE)),"")</f>
        <v>3.01</v>
      </c>
    </row>
    <row r="234" spans="1:8" x14ac:dyDescent="0.2">
      <c r="A234" s="80">
        <f t="array" ref="A234">IFERROR(INDEX('Annex 2 EHV charges'!$A$11:$A$330, MATCH(0, IF(LEN('Annex 2 EHV charges'!$A$11:$A$330)=0,1, COUNTIF(A$4:$A233, 'Annex 2 EHV charges'!$A$11:$A$330)), 0)),"")</f>
        <v>862</v>
      </c>
      <c r="B234" s="80">
        <f>IF($A234="","",VLOOKUP($A234,'Annex 2 EHV charges'!$A:$P,2,0))</f>
        <v>862</v>
      </c>
      <c r="C234" s="81" t="str">
        <f>IF($A234="","",VLOOKUP($A234,'Annex 2 EHV charges'!$A:$P,3,0))</f>
        <v>2200042224250</v>
      </c>
      <c r="D234" s="80" t="str">
        <f>IF($A234="","",VLOOKUP($A234,'Annex 2 EHV charges'!$A:$P,7,0))</f>
        <v>Foxcombe PV</v>
      </c>
      <c r="E234" s="84">
        <f>IFERROR(IF(VLOOKUP($A234,'Annex 2 EHV charges'!$A:$O,COLUMN(E234)+4,FALSE)=0,"",VLOOKUP($A234,'Annex 2 EHV charges'!$A:$O,COLUMN(E234)+4,FALSE)),"")</f>
        <v>0.8</v>
      </c>
      <c r="F234" s="248">
        <f>IFERROR(IF(VLOOKUP($A234,'Annex 2 EHV charges'!$A:$O,COLUMN(F234)+4,FALSE)=0,"",VLOOKUP($A234,'Annex 2 EHV charges'!$A:$O,COLUMN(F234)+4,FALSE)),"")</f>
        <v>3.46</v>
      </c>
      <c r="G234" s="248">
        <f>IFERROR(IF(VLOOKUP($A234,'Annex 2 EHV charges'!$A:$O,COLUMN(G234)+4,FALSE)=0,"",VLOOKUP($A234,'Annex 2 EHV charges'!$A:$O,COLUMN(G234)+4,FALSE)),"")</f>
        <v>2.64</v>
      </c>
      <c r="H234" s="248">
        <f>IFERROR(IF(VLOOKUP($A234,'Annex 2 EHV charges'!$A:$O,COLUMN(H234)+4,FALSE)=0,"",VLOOKUP($A234,'Annex 2 EHV charges'!$A:$O,COLUMN(H234)+4,FALSE)),"")</f>
        <v>2.64</v>
      </c>
    </row>
    <row r="235" spans="1:8" x14ac:dyDescent="0.2">
      <c r="A235" s="80">
        <f t="array" ref="A235">IFERROR(INDEX('Annex 2 EHV charges'!$A$11:$A$330, MATCH(0, IF(LEN('Annex 2 EHV charges'!$A$11:$A$330)=0,1, COUNTIF(A$4:$A234, 'Annex 2 EHV charges'!$A$11:$A$330)), 0)),"")</f>
        <v>863</v>
      </c>
      <c r="B235" s="80">
        <f>IF($A235="","",VLOOKUP($A235,'Annex 2 EHV charges'!$A:$P,2,0))</f>
        <v>863</v>
      </c>
      <c r="C235" s="81" t="str">
        <f>IF($A235="","",VLOOKUP($A235,'Annex 2 EHV charges'!$A:$P,3,0))</f>
        <v>2200042224278</v>
      </c>
      <c r="D235" s="80" t="str">
        <f>IF($A235="","",VLOOKUP($A235,'Annex 2 EHV charges'!$A:$P,7,0))</f>
        <v>Rexon Cross PV Farm</v>
      </c>
      <c r="E235" s="84">
        <f>IFERROR(IF(VLOOKUP($A235,'Annex 2 EHV charges'!$A:$O,COLUMN(E235)+4,FALSE)=0,"",VLOOKUP($A235,'Annex 2 EHV charges'!$A:$O,COLUMN(E235)+4,FALSE)),"")</f>
        <v>0.65700000000000003</v>
      </c>
      <c r="F235" s="248">
        <f>IFERROR(IF(VLOOKUP($A235,'Annex 2 EHV charges'!$A:$O,COLUMN(F235)+4,FALSE)=0,"",VLOOKUP($A235,'Annex 2 EHV charges'!$A:$O,COLUMN(F235)+4,FALSE)),"")</f>
        <v>5.0199999999999996</v>
      </c>
      <c r="G235" s="248">
        <f>IFERROR(IF(VLOOKUP($A235,'Annex 2 EHV charges'!$A:$O,COLUMN(G235)+4,FALSE)=0,"",VLOOKUP($A235,'Annex 2 EHV charges'!$A:$O,COLUMN(G235)+4,FALSE)),"")</f>
        <v>3.33</v>
      </c>
      <c r="H235" s="248">
        <f>IFERROR(IF(VLOOKUP($A235,'Annex 2 EHV charges'!$A:$O,COLUMN(H235)+4,FALSE)=0,"",VLOOKUP($A235,'Annex 2 EHV charges'!$A:$O,COLUMN(H235)+4,FALSE)),"")</f>
        <v>3.33</v>
      </c>
    </row>
    <row r="236" spans="1:8" x14ac:dyDescent="0.2">
      <c r="A236" s="80">
        <f t="array" ref="A236">IFERROR(INDEX('Annex 2 EHV charges'!$A$11:$A$330, MATCH(0, IF(LEN('Annex 2 EHV charges'!$A$11:$A$330)=0,1, COUNTIF(A$4:$A235, 'Annex 2 EHV charges'!$A$11:$A$330)), 0)),"")</f>
        <v>864</v>
      </c>
      <c r="B236" s="80">
        <f>IF($A236="","",VLOOKUP($A236,'Annex 2 EHV charges'!$A:$P,2,0))</f>
        <v>864</v>
      </c>
      <c r="C236" s="81" t="str">
        <f>IF($A236="","",VLOOKUP($A236,'Annex 2 EHV charges'!$A:$P,3,0))</f>
        <v>2200042242880</v>
      </c>
      <c r="D236" s="80" t="str">
        <f>IF($A236="","",VLOOKUP($A236,'Annex 2 EHV charges'!$A:$P,7,0))</f>
        <v>Hazard Farm PV</v>
      </c>
      <c r="E236" s="84">
        <f>IFERROR(IF(VLOOKUP($A236,'Annex 2 EHV charges'!$A:$O,COLUMN(E236)+4,FALSE)=0,"",VLOOKUP($A236,'Annex 2 EHV charges'!$A:$O,COLUMN(E236)+4,FALSE)),"")</f>
        <v>1.0549999999999999</v>
      </c>
      <c r="F236" s="248">
        <f>IFERROR(IF(VLOOKUP($A236,'Annex 2 EHV charges'!$A:$O,COLUMN(F236)+4,FALSE)=0,"",VLOOKUP($A236,'Annex 2 EHV charges'!$A:$O,COLUMN(F236)+4,FALSE)),"")</f>
        <v>5.29</v>
      </c>
      <c r="G236" s="248">
        <f>IFERROR(IF(VLOOKUP($A236,'Annex 2 EHV charges'!$A:$O,COLUMN(G236)+4,FALSE)=0,"",VLOOKUP($A236,'Annex 2 EHV charges'!$A:$O,COLUMN(G236)+4,FALSE)),"")</f>
        <v>1.67</v>
      </c>
      <c r="H236" s="248">
        <f>IFERROR(IF(VLOOKUP($A236,'Annex 2 EHV charges'!$A:$O,COLUMN(H236)+4,FALSE)=0,"",VLOOKUP($A236,'Annex 2 EHV charges'!$A:$O,COLUMN(H236)+4,FALSE)),"")</f>
        <v>1.67</v>
      </c>
    </row>
    <row r="237" spans="1:8" x14ac:dyDescent="0.2">
      <c r="A237" s="80">
        <f t="array" ref="A237">IFERROR(INDEX('Annex 2 EHV charges'!$A$11:$A$330, MATCH(0, IF(LEN('Annex 2 EHV charges'!$A$11:$A$330)=0,1, COUNTIF(A$4:$A236, 'Annex 2 EHV charges'!$A$11:$A$330)), 0)),"")</f>
        <v>865</v>
      </c>
      <c r="B237" s="80">
        <f>IF($A237="","",VLOOKUP($A237,'Annex 2 EHV charges'!$A:$P,2,0))</f>
        <v>865</v>
      </c>
      <c r="C237" s="81" t="str">
        <f>IF($A237="","",VLOOKUP($A237,'Annex 2 EHV charges'!$A:$P,3,0))</f>
        <v>2200042244673</v>
      </c>
      <c r="D237" s="80" t="str">
        <f>IF($A237="","",VLOOKUP($A237,'Annex 2 EHV charges'!$A:$P,7,0))</f>
        <v>Luscott Barton</v>
      </c>
      <c r="E237" s="84">
        <f>IFERROR(IF(VLOOKUP($A237,'Annex 2 EHV charges'!$A:$O,COLUMN(E237)+4,FALSE)=0,"",VLOOKUP($A237,'Annex 2 EHV charges'!$A:$O,COLUMN(E237)+4,FALSE)),"")</f>
        <v>0.65900000000000003</v>
      </c>
      <c r="F237" s="248">
        <f>IFERROR(IF(VLOOKUP($A237,'Annex 2 EHV charges'!$A:$O,COLUMN(F237)+4,FALSE)=0,"",VLOOKUP($A237,'Annex 2 EHV charges'!$A:$O,COLUMN(F237)+4,FALSE)),"")</f>
        <v>10.81</v>
      </c>
      <c r="G237" s="248">
        <f>IFERROR(IF(VLOOKUP($A237,'Annex 2 EHV charges'!$A:$O,COLUMN(G237)+4,FALSE)=0,"",VLOOKUP($A237,'Annex 2 EHV charges'!$A:$O,COLUMN(G237)+4,FALSE)),"")</f>
        <v>4.07</v>
      </c>
      <c r="H237" s="248">
        <f>IFERROR(IF(VLOOKUP($A237,'Annex 2 EHV charges'!$A:$O,COLUMN(H237)+4,FALSE)=0,"",VLOOKUP($A237,'Annex 2 EHV charges'!$A:$O,COLUMN(H237)+4,FALSE)),"")</f>
        <v>4.07</v>
      </c>
    </row>
    <row r="238" spans="1:8" x14ac:dyDescent="0.2">
      <c r="A238" s="80">
        <f t="array" ref="A238">IFERROR(INDEX('Annex 2 EHV charges'!$A$11:$A$330, MATCH(0, IF(LEN('Annex 2 EHV charges'!$A$11:$A$330)=0,1, COUNTIF(A$4:$A237, 'Annex 2 EHV charges'!$A$11:$A$330)), 0)),"")</f>
        <v>866</v>
      </c>
      <c r="B238" s="80">
        <f>IF($A238="","",VLOOKUP($A238,'Annex 2 EHV charges'!$A:$P,2,0))</f>
        <v>866</v>
      </c>
      <c r="C238" s="81" t="str">
        <f>IF($A238="","",VLOOKUP($A238,'Annex 2 EHV charges'!$A:$P,3,0))</f>
        <v>2200042254120</v>
      </c>
      <c r="D238" s="80" t="str">
        <f>IF($A238="","",VLOOKUP($A238,'Annex 2 EHV charges'!$A:$P,7,0))</f>
        <v>Grange Farm PV</v>
      </c>
      <c r="E238" s="84" t="str">
        <f>IFERROR(IF(VLOOKUP($A238,'Annex 2 EHV charges'!$A:$O,COLUMN(E238)+4,FALSE)=0,"",VLOOKUP($A238,'Annex 2 EHV charges'!$A:$O,COLUMN(E238)+4,FALSE)),"")</f>
        <v/>
      </c>
      <c r="F238" s="248">
        <f>IFERROR(IF(VLOOKUP($A238,'Annex 2 EHV charges'!$A:$O,COLUMN(F238)+4,FALSE)=0,"",VLOOKUP($A238,'Annex 2 EHV charges'!$A:$O,COLUMN(F238)+4,FALSE)),"")</f>
        <v>8.9600000000000009</v>
      </c>
      <c r="G238" s="248">
        <f>IFERROR(IF(VLOOKUP($A238,'Annex 2 EHV charges'!$A:$O,COLUMN(G238)+4,FALSE)=0,"",VLOOKUP($A238,'Annex 2 EHV charges'!$A:$O,COLUMN(G238)+4,FALSE)),"")</f>
        <v>2.1800000000000002</v>
      </c>
      <c r="H238" s="248">
        <f>IFERROR(IF(VLOOKUP($A238,'Annex 2 EHV charges'!$A:$O,COLUMN(H238)+4,FALSE)=0,"",VLOOKUP($A238,'Annex 2 EHV charges'!$A:$O,COLUMN(H238)+4,FALSE)),"")</f>
        <v>2.1800000000000002</v>
      </c>
    </row>
    <row r="239" spans="1:8" x14ac:dyDescent="0.2">
      <c r="A239" s="80">
        <f t="array" ref="A239">IFERROR(INDEX('Annex 2 EHV charges'!$A$11:$A$330, MATCH(0, IF(LEN('Annex 2 EHV charges'!$A$11:$A$330)=0,1, COUNTIF(A$4:$A238, 'Annex 2 EHV charges'!$A$11:$A$330)), 0)),"")</f>
        <v>867</v>
      </c>
      <c r="B239" s="80">
        <f>IF($A239="","",VLOOKUP($A239,'Annex 2 EHV charges'!$A:$P,2,0))</f>
        <v>867</v>
      </c>
      <c r="C239" s="81" t="str">
        <f>IF($A239="","",VLOOKUP($A239,'Annex 2 EHV charges'!$A:$P,3,0))</f>
        <v>2200042352174</v>
      </c>
      <c r="D239" s="80" t="str">
        <f>IF($A239="","",VLOOKUP($A239,'Annex 2 EHV charges'!$A:$P,7,0))</f>
        <v>Derriton Fields</v>
      </c>
      <c r="E239" s="84">
        <f>IFERROR(IF(VLOOKUP($A239,'Annex 2 EHV charges'!$A:$O,COLUMN(E239)+4,FALSE)=0,"",VLOOKUP($A239,'Annex 2 EHV charges'!$A:$O,COLUMN(E239)+4,FALSE)),"")</f>
        <v>0.875</v>
      </c>
      <c r="F239" s="248">
        <f>IFERROR(IF(VLOOKUP($A239,'Annex 2 EHV charges'!$A:$O,COLUMN(F239)+4,FALSE)=0,"",VLOOKUP($A239,'Annex 2 EHV charges'!$A:$O,COLUMN(F239)+4,FALSE)),"")</f>
        <v>15.07</v>
      </c>
      <c r="G239" s="248">
        <f>IFERROR(IF(VLOOKUP($A239,'Annex 2 EHV charges'!$A:$O,COLUMN(G239)+4,FALSE)=0,"",VLOOKUP($A239,'Annex 2 EHV charges'!$A:$O,COLUMN(G239)+4,FALSE)),"")</f>
        <v>1.91</v>
      </c>
      <c r="H239" s="248">
        <f>IFERROR(IF(VLOOKUP($A239,'Annex 2 EHV charges'!$A:$O,COLUMN(H239)+4,FALSE)=0,"",VLOOKUP($A239,'Annex 2 EHV charges'!$A:$O,COLUMN(H239)+4,FALSE)),"")</f>
        <v>1.91</v>
      </c>
    </row>
    <row r="240" spans="1:8" x14ac:dyDescent="0.2">
      <c r="A240" s="80">
        <f t="array" ref="A240">IFERROR(INDEX('Annex 2 EHV charges'!$A$11:$A$330, MATCH(0, IF(LEN('Annex 2 EHV charges'!$A$11:$A$330)=0,1, COUNTIF(A$4:$A239, 'Annex 2 EHV charges'!$A$11:$A$330)), 0)),"")</f>
        <v>868</v>
      </c>
      <c r="B240" s="80">
        <f>IF($A240="","",VLOOKUP($A240,'Annex 2 EHV charges'!$A:$P,2,0))</f>
        <v>868</v>
      </c>
      <c r="C240" s="81" t="str">
        <f>IF($A240="","",VLOOKUP($A240,'Annex 2 EHV charges'!$A:$P,3,0))</f>
        <v>2200042278478</v>
      </c>
      <c r="D240" s="80" t="str">
        <f>IF($A240="","",VLOOKUP($A240,'Annex 2 EHV charges'!$A:$P,7,0))</f>
        <v>Cleave Farm</v>
      </c>
      <c r="E240" s="84">
        <f>IFERROR(IF(VLOOKUP($A240,'Annex 2 EHV charges'!$A:$O,COLUMN(E240)+4,FALSE)=0,"",VLOOKUP($A240,'Annex 2 EHV charges'!$A:$O,COLUMN(E240)+4,FALSE)),"")</f>
        <v>0.67100000000000004</v>
      </c>
      <c r="F240" s="248">
        <f>IFERROR(IF(VLOOKUP($A240,'Annex 2 EHV charges'!$A:$O,COLUMN(F240)+4,FALSE)=0,"",VLOOKUP($A240,'Annex 2 EHV charges'!$A:$O,COLUMN(F240)+4,FALSE)),"")</f>
        <v>23.89</v>
      </c>
      <c r="G240" s="248">
        <f>IFERROR(IF(VLOOKUP($A240,'Annex 2 EHV charges'!$A:$O,COLUMN(G240)+4,FALSE)=0,"",VLOOKUP($A240,'Annex 2 EHV charges'!$A:$O,COLUMN(G240)+4,FALSE)),"")</f>
        <v>3.08</v>
      </c>
      <c r="H240" s="248">
        <f>IFERROR(IF(VLOOKUP($A240,'Annex 2 EHV charges'!$A:$O,COLUMN(H240)+4,FALSE)=0,"",VLOOKUP($A240,'Annex 2 EHV charges'!$A:$O,COLUMN(H240)+4,FALSE)),"")</f>
        <v>3.08</v>
      </c>
    </row>
    <row r="241" spans="1:8" x14ac:dyDescent="0.2">
      <c r="A241" s="80">
        <f t="array" ref="A241">IFERROR(INDEX('Annex 2 EHV charges'!$A$11:$A$330, MATCH(0, IF(LEN('Annex 2 EHV charges'!$A$11:$A$330)=0,1, COUNTIF(A$4:$A240, 'Annex 2 EHV charges'!$A$11:$A$330)), 0)),"")</f>
        <v>869</v>
      </c>
      <c r="B241" s="80">
        <f>IF($A241="","",VLOOKUP($A241,'Annex 2 EHV charges'!$A:$P,2,0))</f>
        <v>869</v>
      </c>
      <c r="C241" s="81" t="str">
        <f>IF($A241="","",VLOOKUP($A241,'Annex 2 EHV charges'!$A:$P,3,0))</f>
        <v>2200042342032</v>
      </c>
      <c r="D241" s="80" t="str">
        <f>IF($A241="","",VLOOKUP($A241,'Annex 2 EHV charges'!$A:$P,7,0))</f>
        <v>Woolavington</v>
      </c>
      <c r="E241" s="84">
        <f>IFERROR(IF(VLOOKUP($A241,'Annex 2 EHV charges'!$A:$O,COLUMN(E241)+4,FALSE)=0,"",VLOOKUP($A241,'Annex 2 EHV charges'!$A:$O,COLUMN(E241)+4,FALSE)),"")</f>
        <v>0.65700000000000003</v>
      </c>
      <c r="F241" s="248">
        <f>IFERROR(IF(VLOOKUP($A241,'Annex 2 EHV charges'!$A:$O,COLUMN(F241)+4,FALSE)=0,"",VLOOKUP($A241,'Annex 2 EHV charges'!$A:$O,COLUMN(F241)+4,FALSE)),"")</f>
        <v>8.4</v>
      </c>
      <c r="G241" s="248">
        <f>IFERROR(IF(VLOOKUP($A241,'Annex 2 EHV charges'!$A:$O,COLUMN(G241)+4,FALSE)=0,"",VLOOKUP($A241,'Annex 2 EHV charges'!$A:$O,COLUMN(G241)+4,FALSE)),"")</f>
        <v>1.34</v>
      </c>
      <c r="H241" s="248">
        <f>IFERROR(IF(VLOOKUP($A241,'Annex 2 EHV charges'!$A:$O,COLUMN(H241)+4,FALSE)=0,"",VLOOKUP($A241,'Annex 2 EHV charges'!$A:$O,COLUMN(H241)+4,FALSE)),"")</f>
        <v>1.34</v>
      </c>
    </row>
    <row r="242" spans="1:8" x14ac:dyDescent="0.2">
      <c r="A242" s="80">
        <f t="array" ref="A242">IFERROR(INDEX('Annex 2 EHV charges'!$A$11:$A$330, MATCH(0, IF(LEN('Annex 2 EHV charges'!$A$11:$A$330)=0,1, COUNTIF(A$4:$A241, 'Annex 2 EHV charges'!$A$11:$A$330)), 0)),"")</f>
        <v>870</v>
      </c>
      <c r="B242" s="80">
        <f>IF($A242="","",VLOOKUP($A242,'Annex 2 EHV charges'!$A:$P,2,0))</f>
        <v>870</v>
      </c>
      <c r="C242" s="81" t="str">
        <f>IF($A242="","",VLOOKUP($A242,'Annex 2 EHV charges'!$A:$P,3,0))</f>
        <v>2200042342060</v>
      </c>
      <c r="D242" s="80" t="str">
        <f>IF($A242="","",VLOOKUP($A242,'Annex 2 EHV charges'!$A:$P,7,0))</f>
        <v>Trehawke Farm</v>
      </c>
      <c r="E242" s="84">
        <f>IFERROR(IF(VLOOKUP($A242,'Annex 2 EHV charges'!$A:$O,COLUMN(E242)+4,FALSE)=0,"",VLOOKUP($A242,'Annex 2 EHV charges'!$A:$O,COLUMN(E242)+4,FALSE)),"")</f>
        <v>2.04</v>
      </c>
      <c r="F242" s="248">
        <f>IFERROR(IF(VLOOKUP($A242,'Annex 2 EHV charges'!$A:$O,COLUMN(F242)+4,FALSE)=0,"",VLOOKUP($A242,'Annex 2 EHV charges'!$A:$O,COLUMN(F242)+4,FALSE)),"")</f>
        <v>16.63</v>
      </c>
      <c r="G242" s="248">
        <f>IFERROR(IF(VLOOKUP($A242,'Annex 2 EHV charges'!$A:$O,COLUMN(G242)+4,FALSE)=0,"",VLOOKUP($A242,'Annex 2 EHV charges'!$A:$O,COLUMN(G242)+4,FALSE)),"")</f>
        <v>1.17</v>
      </c>
      <c r="H242" s="248">
        <f>IFERROR(IF(VLOOKUP($A242,'Annex 2 EHV charges'!$A:$O,COLUMN(H242)+4,FALSE)=0,"",VLOOKUP($A242,'Annex 2 EHV charges'!$A:$O,COLUMN(H242)+4,FALSE)),"")</f>
        <v>1.17</v>
      </c>
    </row>
    <row r="243" spans="1:8" x14ac:dyDescent="0.2">
      <c r="A243" s="80">
        <f t="array" ref="A243">IFERROR(INDEX('Annex 2 EHV charges'!$A$11:$A$330, MATCH(0, IF(LEN('Annex 2 EHV charges'!$A$11:$A$330)=0,1, COUNTIF(A$4:$A242, 'Annex 2 EHV charges'!$A$11:$A$330)), 0)),"")</f>
        <v>871</v>
      </c>
      <c r="B243" s="80">
        <f>IF($A243="","",VLOOKUP($A243,'Annex 2 EHV charges'!$A:$P,2,0))</f>
        <v>871</v>
      </c>
      <c r="C243" s="81" t="str">
        <f>IF($A243="","",VLOOKUP($A243,'Annex 2 EHV charges'!$A:$P,3,0))</f>
        <v>2200042278751</v>
      </c>
      <c r="D243" s="80" t="str">
        <f>IF($A243="","",VLOOKUP($A243,'Annex 2 EHV charges'!$A:$P,7,0))</f>
        <v>Higher Berechapel Farm</v>
      </c>
      <c r="E243" s="84">
        <f>IFERROR(IF(VLOOKUP($A243,'Annex 2 EHV charges'!$A:$O,COLUMN(E243)+4,FALSE)=0,"",VLOOKUP($A243,'Annex 2 EHV charges'!$A:$O,COLUMN(E243)+4,FALSE)),"")</f>
        <v>0.49</v>
      </c>
      <c r="F243" s="248">
        <f>IFERROR(IF(VLOOKUP($A243,'Annex 2 EHV charges'!$A:$O,COLUMN(F243)+4,FALSE)=0,"",VLOOKUP($A243,'Annex 2 EHV charges'!$A:$O,COLUMN(F243)+4,FALSE)),"")</f>
        <v>1338.94</v>
      </c>
      <c r="G243" s="248">
        <f>IFERROR(IF(VLOOKUP($A243,'Annex 2 EHV charges'!$A:$O,COLUMN(G243)+4,FALSE)=0,"",VLOOKUP($A243,'Annex 2 EHV charges'!$A:$O,COLUMN(G243)+4,FALSE)),"")</f>
        <v>0.65</v>
      </c>
      <c r="H243" s="248">
        <f>IFERROR(IF(VLOOKUP($A243,'Annex 2 EHV charges'!$A:$O,COLUMN(H243)+4,FALSE)=0,"",VLOOKUP($A243,'Annex 2 EHV charges'!$A:$O,COLUMN(H243)+4,FALSE)),"")</f>
        <v>0.65</v>
      </c>
    </row>
    <row r="244" spans="1:8" x14ac:dyDescent="0.2">
      <c r="A244" s="80">
        <f t="array" ref="A244">IFERROR(INDEX('Annex 2 EHV charges'!$A$11:$A$330, MATCH(0, IF(LEN('Annex 2 EHV charges'!$A$11:$A$330)=0,1, COUNTIF(A$4:$A243, 'Annex 2 EHV charges'!$A$11:$A$330)), 0)),"")</f>
        <v>872</v>
      </c>
      <c r="B244" s="80">
        <f>IF($A244="","",VLOOKUP($A244,'Annex 2 EHV charges'!$A:$P,2,0))</f>
        <v>872</v>
      </c>
      <c r="C244" s="81" t="str">
        <f>IF($A244="","",VLOOKUP($A244,'Annex 2 EHV charges'!$A:$P,3,0))</f>
        <v>2200042278947</v>
      </c>
      <c r="D244" s="80" t="str">
        <f>IF($A244="","",VLOOKUP($A244,'Annex 2 EHV charges'!$A:$P,7,0))</f>
        <v>Bommertown</v>
      </c>
      <c r="E244" s="84" t="str">
        <f>IFERROR(IF(VLOOKUP($A244,'Annex 2 EHV charges'!$A:$O,COLUMN(E244)+4,FALSE)=0,"",VLOOKUP($A244,'Annex 2 EHV charges'!$A:$O,COLUMN(E244)+4,FALSE)),"")</f>
        <v/>
      </c>
      <c r="F244" s="248">
        <f>IFERROR(IF(VLOOKUP($A244,'Annex 2 EHV charges'!$A:$O,COLUMN(F244)+4,FALSE)=0,"",VLOOKUP($A244,'Annex 2 EHV charges'!$A:$O,COLUMN(F244)+4,FALSE)),"")</f>
        <v>8.2200000000000006</v>
      </c>
      <c r="G244" s="248">
        <f>IFERROR(IF(VLOOKUP($A244,'Annex 2 EHV charges'!$A:$O,COLUMN(G244)+4,FALSE)=0,"",VLOOKUP($A244,'Annex 2 EHV charges'!$A:$O,COLUMN(G244)+4,FALSE)),"")</f>
        <v>3.68</v>
      </c>
      <c r="H244" s="248">
        <f>IFERROR(IF(VLOOKUP($A244,'Annex 2 EHV charges'!$A:$O,COLUMN(H244)+4,FALSE)=0,"",VLOOKUP($A244,'Annex 2 EHV charges'!$A:$O,COLUMN(H244)+4,FALSE)),"")</f>
        <v>3.68</v>
      </c>
    </row>
    <row r="245" spans="1:8" x14ac:dyDescent="0.2">
      <c r="A245" s="80">
        <f t="array" ref="A245">IFERROR(INDEX('Annex 2 EHV charges'!$A$11:$A$330, MATCH(0, IF(LEN('Annex 2 EHV charges'!$A$11:$A$330)=0,1, COUNTIF(A$4:$A244, 'Annex 2 EHV charges'!$A$11:$A$330)), 0)),"")</f>
        <v>873</v>
      </c>
      <c r="B245" s="80">
        <f>IF($A245="","",VLOOKUP($A245,'Annex 2 EHV charges'!$A:$P,2,0))</f>
        <v>873</v>
      </c>
      <c r="C245" s="81" t="str">
        <f>IF($A245="","",VLOOKUP($A245,'Annex 2 EHV charges'!$A:$P,3,0))</f>
        <v>2200042349739</v>
      </c>
      <c r="D245" s="80" t="str">
        <f>IF($A245="","",VLOOKUP($A245,'Annex 2 EHV charges'!$A:$P,7,0))</f>
        <v>Carloggas Farm</v>
      </c>
      <c r="E245" s="84">
        <f>IFERROR(IF(VLOOKUP($A245,'Annex 2 EHV charges'!$A:$O,COLUMN(E245)+4,FALSE)=0,"",VLOOKUP($A245,'Annex 2 EHV charges'!$A:$O,COLUMN(E245)+4,FALSE)),"")</f>
        <v>1.7430000000000001</v>
      </c>
      <c r="F245" s="248">
        <f>IFERROR(IF(VLOOKUP($A245,'Annex 2 EHV charges'!$A:$O,COLUMN(F245)+4,FALSE)=0,"",VLOOKUP($A245,'Annex 2 EHV charges'!$A:$O,COLUMN(F245)+4,FALSE)),"")</f>
        <v>42.46</v>
      </c>
      <c r="G245" s="248">
        <f>IFERROR(IF(VLOOKUP($A245,'Annex 2 EHV charges'!$A:$O,COLUMN(G245)+4,FALSE)=0,"",VLOOKUP($A245,'Annex 2 EHV charges'!$A:$O,COLUMN(G245)+4,FALSE)),"")</f>
        <v>1.64</v>
      </c>
      <c r="H245" s="248">
        <f>IFERROR(IF(VLOOKUP($A245,'Annex 2 EHV charges'!$A:$O,COLUMN(H245)+4,FALSE)=0,"",VLOOKUP($A245,'Annex 2 EHV charges'!$A:$O,COLUMN(H245)+4,FALSE)),"")</f>
        <v>1.64</v>
      </c>
    </row>
    <row r="246" spans="1:8" x14ac:dyDescent="0.2">
      <c r="A246" s="80">
        <f t="array" ref="A246">IFERROR(INDEX('Annex 2 EHV charges'!$A$11:$A$330, MATCH(0, IF(LEN('Annex 2 EHV charges'!$A$11:$A$330)=0,1, COUNTIF(A$4:$A245, 'Annex 2 EHV charges'!$A$11:$A$330)), 0)),"")</f>
        <v>876</v>
      </c>
      <c r="B246" s="80">
        <f>IF($A246="","",VLOOKUP($A246,'Annex 2 EHV charges'!$A:$P,2,0))</f>
        <v>876</v>
      </c>
      <c r="C246" s="81" t="str">
        <f>IF($A246="","",VLOOKUP($A246,'Annex 2 EHV charges'!$A:$P,3,0))</f>
        <v>2200042911983</v>
      </c>
      <c r="D246" s="80" t="str">
        <f>IF($A246="","",VLOOKUP($A246,'Annex 2 EHV charges'!$A:$P,7,0))</f>
        <v>Viridor EFW (Seabank)</v>
      </c>
      <c r="E246" s="84" t="str">
        <f>IFERROR(IF(VLOOKUP($A246,'Annex 2 EHV charges'!$A:$O,COLUMN(E246)+4,FALSE)=0,"",VLOOKUP($A246,'Annex 2 EHV charges'!$A:$O,COLUMN(E246)+4,FALSE)),"")</f>
        <v/>
      </c>
      <c r="F246" s="248">
        <f>IFERROR(IF(VLOOKUP($A246,'Annex 2 EHV charges'!$A:$O,COLUMN(F246)+4,FALSE)=0,"",VLOOKUP($A246,'Annex 2 EHV charges'!$A:$O,COLUMN(F246)+4,FALSE)),"")</f>
        <v>1493.36</v>
      </c>
      <c r="G246" s="248">
        <f>IFERROR(IF(VLOOKUP($A246,'Annex 2 EHV charges'!$A:$O,COLUMN(G246)+4,FALSE)=0,"",VLOOKUP($A246,'Annex 2 EHV charges'!$A:$O,COLUMN(G246)+4,FALSE)),"")</f>
        <v>0.69</v>
      </c>
      <c r="H246" s="248">
        <f>IFERROR(IF(VLOOKUP($A246,'Annex 2 EHV charges'!$A:$O,COLUMN(H246)+4,FALSE)=0,"",VLOOKUP($A246,'Annex 2 EHV charges'!$A:$O,COLUMN(H246)+4,FALSE)),"")</f>
        <v>0.69</v>
      </c>
    </row>
    <row r="247" spans="1:8" x14ac:dyDescent="0.2">
      <c r="A247" s="80">
        <f t="array" ref="A247">IFERROR(INDEX('Annex 2 EHV charges'!$A$11:$A$330, MATCH(0, IF(LEN('Annex 2 EHV charges'!$A$11:$A$330)=0,1, COUNTIF(A$4:$A246, 'Annex 2 EHV charges'!$A$11:$A$330)), 0)),"")</f>
        <v>877</v>
      </c>
      <c r="B247" s="80">
        <f>IF($A247="","",VLOOKUP($A247,'Annex 2 EHV charges'!$A:$P,2,0))</f>
        <v>877</v>
      </c>
      <c r="C247" s="81" t="str">
        <f>IF($A247="","",VLOOKUP($A247,'Annex 2 EHV charges'!$A:$P,3,0))</f>
        <v>2200042911929</v>
      </c>
      <c r="D247" s="80" t="str">
        <f>IF($A247="","",VLOOKUP($A247,'Annex 2 EHV charges'!$A:$P,7,0))</f>
        <v>Alders Way STOR</v>
      </c>
      <c r="E247" s="84">
        <f>IFERROR(IF(VLOOKUP($A247,'Annex 2 EHV charges'!$A:$O,COLUMN(E247)+4,FALSE)=0,"",VLOOKUP($A247,'Annex 2 EHV charges'!$A:$O,COLUMN(E247)+4,FALSE)),"")</f>
        <v>1.952</v>
      </c>
      <c r="F247" s="248">
        <f>IFERROR(IF(VLOOKUP($A247,'Annex 2 EHV charges'!$A:$O,COLUMN(F247)+4,FALSE)=0,"",VLOOKUP($A247,'Annex 2 EHV charges'!$A:$O,COLUMN(F247)+4,FALSE)),"")</f>
        <v>29.42</v>
      </c>
      <c r="G247" s="248">
        <f>IFERROR(IF(VLOOKUP($A247,'Annex 2 EHV charges'!$A:$O,COLUMN(G247)+4,FALSE)=0,"",VLOOKUP($A247,'Annex 2 EHV charges'!$A:$O,COLUMN(G247)+4,FALSE)),"")</f>
        <v>0.64</v>
      </c>
      <c r="H247" s="248">
        <f>IFERROR(IF(VLOOKUP($A247,'Annex 2 EHV charges'!$A:$O,COLUMN(H247)+4,FALSE)=0,"",VLOOKUP($A247,'Annex 2 EHV charges'!$A:$O,COLUMN(H247)+4,FALSE)),"")</f>
        <v>0.64</v>
      </c>
    </row>
    <row r="248" spans="1:8" x14ac:dyDescent="0.2">
      <c r="A248" s="80">
        <f t="array" ref="A248">IFERROR(INDEX('Annex 2 EHV charges'!$A$11:$A$330, MATCH(0, IF(LEN('Annex 2 EHV charges'!$A$11:$A$330)=0,1, COUNTIF(A$4:$A247, 'Annex 2 EHV charges'!$A$11:$A$330)), 0)),"")</f>
        <v>878</v>
      </c>
      <c r="B248" s="80">
        <f>IF($A248="","",VLOOKUP($A248,'Annex 2 EHV charges'!$A:$P,2,0))</f>
        <v>878</v>
      </c>
      <c r="C248" s="81" t="str">
        <f>IF($A248="","",VLOOKUP($A248,'Annex 2 EHV charges'!$A:$P,3,0))</f>
        <v>2200042911965</v>
      </c>
      <c r="D248" s="80" t="str">
        <f>IF($A248="","",VLOOKUP($A248,'Annex 2 EHV charges'!$A:$P,7,0))</f>
        <v>Rockingham STOR</v>
      </c>
      <c r="E248" s="84">
        <f>IFERROR(IF(VLOOKUP($A248,'Annex 2 EHV charges'!$A:$O,COLUMN(E248)+4,FALSE)=0,"",VLOOKUP($A248,'Annex 2 EHV charges'!$A:$O,COLUMN(E248)+4,FALSE)),"")</f>
        <v>7.8E-2</v>
      </c>
      <c r="F248" s="248">
        <f>IFERROR(IF(VLOOKUP($A248,'Annex 2 EHV charges'!$A:$O,COLUMN(F248)+4,FALSE)=0,"",VLOOKUP($A248,'Annex 2 EHV charges'!$A:$O,COLUMN(F248)+4,FALSE)),"")</f>
        <v>46.04</v>
      </c>
      <c r="G248" s="248">
        <f>IFERROR(IF(VLOOKUP($A248,'Annex 2 EHV charges'!$A:$O,COLUMN(G248)+4,FALSE)=0,"",VLOOKUP($A248,'Annex 2 EHV charges'!$A:$O,COLUMN(G248)+4,FALSE)),"")</f>
        <v>0.71</v>
      </c>
      <c r="H248" s="248">
        <f>IFERROR(IF(VLOOKUP($A248,'Annex 2 EHV charges'!$A:$O,COLUMN(H248)+4,FALSE)=0,"",VLOOKUP($A248,'Annex 2 EHV charges'!$A:$O,COLUMN(H248)+4,FALSE)),"")</f>
        <v>0.71</v>
      </c>
    </row>
    <row r="249" spans="1:8" x14ac:dyDescent="0.2">
      <c r="A249" s="80">
        <f t="array" ref="A249">IFERROR(INDEX('Annex 2 EHV charges'!$A$11:$A$330, MATCH(0, IF(LEN('Annex 2 EHV charges'!$A$11:$A$330)=0,1, COUNTIF(A$4:$A248, 'Annex 2 EHV charges'!$A$11:$A$330)), 0)),"")</f>
        <v>879</v>
      </c>
      <c r="B249" s="80">
        <f>IF($A249="","",VLOOKUP($A249,'Annex 2 EHV charges'!$A:$P,2,0))</f>
        <v>879</v>
      </c>
      <c r="C249" s="81" t="str">
        <f>IF($A249="","",VLOOKUP($A249,'Annex 2 EHV charges'!$A:$P,3,0))</f>
        <v>2200042965279</v>
      </c>
      <c r="D249" s="80" t="str">
        <f>IF($A249="","",VLOOKUP($A249,'Annex 2 EHV charges'!$A:$P,7,0))</f>
        <v>Fideoak Battery</v>
      </c>
      <c r="E249" s="84" t="str">
        <f>IFERROR(IF(VLOOKUP($A249,'Annex 2 EHV charges'!$A:$O,COLUMN(E249)+4,FALSE)=0,"",VLOOKUP($A249,'Annex 2 EHV charges'!$A:$O,COLUMN(E249)+4,FALSE)),"")</f>
        <v/>
      </c>
      <c r="F249" s="248">
        <f>IFERROR(IF(VLOOKUP($A249,'Annex 2 EHV charges'!$A:$O,COLUMN(F249)+4,FALSE)=0,"",VLOOKUP($A249,'Annex 2 EHV charges'!$A:$O,COLUMN(F249)+4,FALSE)),"")</f>
        <v>527.84</v>
      </c>
      <c r="G249" s="248">
        <f>IFERROR(IF(VLOOKUP($A249,'Annex 2 EHV charges'!$A:$O,COLUMN(G249)+4,FALSE)=0,"",VLOOKUP($A249,'Annex 2 EHV charges'!$A:$O,COLUMN(G249)+4,FALSE)),"")</f>
        <v>0.65</v>
      </c>
      <c r="H249" s="248">
        <f>IFERROR(IF(VLOOKUP($A249,'Annex 2 EHV charges'!$A:$O,COLUMN(H249)+4,FALSE)=0,"",VLOOKUP($A249,'Annex 2 EHV charges'!$A:$O,COLUMN(H249)+4,FALSE)),"")</f>
        <v>0.65</v>
      </c>
    </row>
    <row r="250" spans="1:8" x14ac:dyDescent="0.2">
      <c r="A250" s="80">
        <f t="array" ref="A250">IFERROR(INDEX('Annex 2 EHV charges'!$A$11:$A$330, MATCH(0, IF(LEN('Annex 2 EHV charges'!$A$11:$A$330)=0,1, COUNTIF(A$4:$A249, 'Annex 2 EHV charges'!$A$11:$A$330)), 0)),"")</f>
        <v>880</v>
      </c>
      <c r="B250" s="80">
        <f>IF($A250="","",VLOOKUP($A250,'Annex 2 EHV charges'!$A:$P,2,0))</f>
        <v>880</v>
      </c>
      <c r="C250" s="81" t="str">
        <f>IF($A250="","",VLOOKUP($A250,'Annex 2 EHV charges'!$A:$P,3,0))</f>
        <v>2200042990994</v>
      </c>
      <c r="D250" s="80" t="str">
        <f>IF($A250="","",VLOOKUP($A250,'Annex 2 EHV charges'!$A:$P,7,0))</f>
        <v>Hele Manor STOR</v>
      </c>
      <c r="E250" s="84" t="str">
        <f>IFERROR(IF(VLOOKUP($A250,'Annex 2 EHV charges'!$A:$O,COLUMN(E250)+4,FALSE)=0,"",VLOOKUP($A250,'Annex 2 EHV charges'!$A:$O,COLUMN(E250)+4,FALSE)),"")</f>
        <v/>
      </c>
      <c r="F250" s="248">
        <f>IFERROR(IF(VLOOKUP($A250,'Annex 2 EHV charges'!$A:$O,COLUMN(F250)+4,FALSE)=0,"",VLOOKUP($A250,'Annex 2 EHV charges'!$A:$O,COLUMN(F250)+4,FALSE)),"")</f>
        <v>11.16</v>
      </c>
      <c r="G250" s="248">
        <f>IFERROR(IF(VLOOKUP($A250,'Annex 2 EHV charges'!$A:$O,COLUMN(G250)+4,FALSE)=0,"",VLOOKUP($A250,'Annex 2 EHV charges'!$A:$O,COLUMN(G250)+4,FALSE)),"")</f>
        <v>0.79</v>
      </c>
      <c r="H250" s="248">
        <f>IFERROR(IF(VLOOKUP($A250,'Annex 2 EHV charges'!$A:$O,COLUMN(H250)+4,FALSE)=0,"",VLOOKUP($A250,'Annex 2 EHV charges'!$A:$O,COLUMN(H250)+4,FALSE)),"")</f>
        <v>0.79</v>
      </c>
    </row>
    <row r="251" spans="1:8" x14ac:dyDescent="0.2">
      <c r="A251" s="80">
        <f t="array" ref="A251">IFERROR(INDEX('Annex 2 EHV charges'!$A$11:$A$330, MATCH(0, IF(LEN('Annex 2 EHV charges'!$A$11:$A$330)=0,1, COUNTIF(A$4:$A250, 'Annex 2 EHV charges'!$A$11:$A$330)), 0)),"")</f>
        <v>882</v>
      </c>
      <c r="B251" s="80">
        <f>IF($A251="","",VLOOKUP($A251,'Annex 2 EHV charges'!$A:$P,2,0))</f>
        <v>882</v>
      </c>
      <c r="C251" s="81" t="str">
        <f>IF($A251="","",VLOOKUP($A251,'Annex 2 EHV charges'!$A:$P,3,0))</f>
        <v>2200043111690</v>
      </c>
      <c r="D251" s="80" t="str">
        <f>IF($A251="","",VLOOKUP($A251,'Annex 2 EHV charges'!$A:$P,7,0))</f>
        <v>Creacombe Solar (MRLF3)</v>
      </c>
      <c r="E251" s="84">
        <f>IFERROR(IF(VLOOKUP($A251,'Annex 2 EHV charges'!$A:$O,COLUMN(E251)+4,FALSE)=0,"",VLOOKUP($A251,'Annex 2 EHV charges'!$A:$O,COLUMN(E251)+4,FALSE)),"")</f>
        <v>3.3290000000000002</v>
      </c>
      <c r="F251" s="248">
        <f>IFERROR(IF(VLOOKUP($A251,'Annex 2 EHV charges'!$A:$O,COLUMN(F251)+4,FALSE)=0,"",VLOOKUP($A251,'Annex 2 EHV charges'!$A:$O,COLUMN(F251)+4,FALSE)),"")</f>
        <v>17.57</v>
      </c>
      <c r="G251" s="248">
        <f>IFERROR(IF(VLOOKUP($A251,'Annex 2 EHV charges'!$A:$O,COLUMN(G251)+4,FALSE)=0,"",VLOOKUP($A251,'Annex 2 EHV charges'!$A:$O,COLUMN(G251)+4,FALSE)),"")</f>
        <v>1.18</v>
      </c>
      <c r="H251" s="248">
        <f>IFERROR(IF(VLOOKUP($A251,'Annex 2 EHV charges'!$A:$O,COLUMN(H251)+4,FALSE)=0,"",VLOOKUP($A251,'Annex 2 EHV charges'!$A:$O,COLUMN(H251)+4,FALSE)),"")</f>
        <v>1.18</v>
      </c>
    </row>
    <row r="252" spans="1:8" x14ac:dyDescent="0.2">
      <c r="A252" s="80">
        <f t="array" ref="A252">IFERROR(INDEX('Annex 2 EHV charges'!$A$11:$A$330, MATCH(0, IF(LEN('Annex 2 EHV charges'!$A$11:$A$330)=0,1, COUNTIF(A$4:$A251, 'Annex 2 EHV charges'!$A$11:$A$330)), 0)),"")</f>
        <v>883</v>
      </c>
      <c r="B252" s="80">
        <f>IF($A252="","",VLOOKUP($A252,'Annex 2 EHV charges'!$A:$P,2,0))</f>
        <v>883</v>
      </c>
      <c r="C252" s="81" t="str">
        <f>IF($A252="","",VLOOKUP($A252,'Annex 2 EHV charges'!$A:$P,3,0))</f>
        <v>2200043111715</v>
      </c>
      <c r="D252" s="80" t="str">
        <f>IF($A252="","",VLOOKUP($A252,'Annex 2 EHV charges'!$A:$P,7,0))</f>
        <v>Marlands Solar (MRLF3)</v>
      </c>
      <c r="E252" s="84">
        <f>IFERROR(IF(VLOOKUP($A252,'Annex 2 EHV charges'!$A:$O,COLUMN(E252)+4,FALSE)=0,"",VLOOKUP($A252,'Annex 2 EHV charges'!$A:$O,COLUMN(E252)+4,FALSE)),"")</f>
        <v>3.3290000000000002</v>
      </c>
      <c r="F252" s="248">
        <f>IFERROR(IF(VLOOKUP($A252,'Annex 2 EHV charges'!$A:$O,COLUMN(F252)+4,FALSE)=0,"",VLOOKUP($A252,'Annex 2 EHV charges'!$A:$O,COLUMN(F252)+4,FALSE)),"")</f>
        <v>10.039999999999999</v>
      </c>
      <c r="G252" s="248">
        <f>IFERROR(IF(VLOOKUP($A252,'Annex 2 EHV charges'!$A:$O,COLUMN(G252)+4,FALSE)=0,"",VLOOKUP($A252,'Annex 2 EHV charges'!$A:$O,COLUMN(G252)+4,FALSE)),"")</f>
        <v>1.08</v>
      </c>
      <c r="H252" s="248">
        <f>IFERROR(IF(VLOOKUP($A252,'Annex 2 EHV charges'!$A:$O,COLUMN(H252)+4,FALSE)=0,"",VLOOKUP($A252,'Annex 2 EHV charges'!$A:$O,COLUMN(H252)+4,FALSE)),"")</f>
        <v>1.08</v>
      </c>
    </row>
    <row r="253" spans="1:8" x14ac:dyDescent="0.2">
      <c r="A253" s="80">
        <f t="array" ref="A253">IFERROR(INDEX('Annex 2 EHV charges'!$A$11:$A$330, MATCH(0, IF(LEN('Annex 2 EHV charges'!$A$11:$A$330)=0,1, COUNTIF(A$4:$A252, 'Annex 2 EHV charges'!$A$11:$A$330)), 0)),"")</f>
        <v>884</v>
      </c>
      <c r="B253" s="80">
        <f>IF($A253="","",VLOOKUP($A253,'Annex 2 EHV charges'!$A:$P,2,0))</f>
        <v>884</v>
      </c>
      <c r="C253" s="81" t="str">
        <f>IF($A253="","",VLOOKUP($A253,'Annex 2 EHV charges'!$A:$P,3,0))</f>
        <v>2200043129410</v>
      </c>
      <c r="D253" s="80" t="str">
        <f>IF($A253="","",VLOOKUP($A253,'Annex 2 EHV charges'!$A:$P,7,0))</f>
        <v>Langford</v>
      </c>
      <c r="E253" s="84">
        <f>IFERROR(IF(VLOOKUP($A253,'Annex 2 EHV charges'!$A:$O,COLUMN(E253)+4,FALSE)=0,"",VLOOKUP($A253,'Annex 2 EHV charges'!$A:$O,COLUMN(E253)+4,FALSE)),"")</f>
        <v>0.49299999999999999</v>
      </c>
      <c r="F253" s="248">
        <f>IFERROR(IF(VLOOKUP($A253,'Annex 2 EHV charges'!$A:$O,COLUMN(F253)+4,FALSE)=0,"",VLOOKUP($A253,'Annex 2 EHV charges'!$A:$O,COLUMN(F253)+4,FALSE)),"")</f>
        <v>11127.15</v>
      </c>
      <c r="G253" s="248">
        <f>IFERROR(IF(VLOOKUP($A253,'Annex 2 EHV charges'!$A:$O,COLUMN(G253)+4,FALSE)=0,"",VLOOKUP($A253,'Annex 2 EHV charges'!$A:$O,COLUMN(G253)+4,FALSE)),"")</f>
        <v>1.25</v>
      </c>
      <c r="H253" s="248">
        <f>IFERROR(IF(VLOOKUP($A253,'Annex 2 EHV charges'!$A:$O,COLUMN(H253)+4,FALSE)=0,"",VLOOKUP($A253,'Annex 2 EHV charges'!$A:$O,COLUMN(H253)+4,FALSE)),"")</f>
        <v>1.25</v>
      </c>
    </row>
    <row r="254" spans="1:8" x14ac:dyDescent="0.2">
      <c r="A254" s="80">
        <f t="array" ref="A254">IFERROR(INDEX('Annex 2 EHV charges'!$A$11:$A$330, MATCH(0, IF(LEN('Annex 2 EHV charges'!$A$11:$A$330)=0,1, COUNTIF(A$4:$A253, 'Annex 2 EHV charges'!$A$11:$A$330)), 0)),"")</f>
        <v>885</v>
      </c>
      <c r="B254" s="80">
        <f>IF($A254="","",VLOOKUP($A254,'Annex 2 EHV charges'!$A:$P,2,0))</f>
        <v>885</v>
      </c>
      <c r="C254" s="81" t="str">
        <f>IF($A254="","",VLOOKUP($A254,'Annex 2 EHV charges'!$A:$P,3,0))</f>
        <v>2200043152465</v>
      </c>
      <c r="D254" s="80" t="str">
        <f>IF($A254="","",VLOOKUP($A254,'Annex 2 EHV charges'!$A:$P,7,0))</f>
        <v>Wave Hub Battery</v>
      </c>
      <c r="E254" s="84">
        <f>IFERROR(IF(VLOOKUP($A254,'Annex 2 EHV charges'!$A:$O,COLUMN(E254)+4,FALSE)=0,"",VLOOKUP($A254,'Annex 2 EHV charges'!$A:$O,COLUMN(E254)+4,FALSE)),"")</f>
        <v>19.353000000000002</v>
      </c>
      <c r="F254" s="248">
        <f>IFERROR(IF(VLOOKUP($A254,'Annex 2 EHV charges'!$A:$O,COLUMN(F254)+4,FALSE)=0,"",VLOOKUP($A254,'Annex 2 EHV charges'!$A:$O,COLUMN(F254)+4,FALSE)),"")</f>
        <v>1167.67</v>
      </c>
      <c r="G254" s="248">
        <f>IFERROR(IF(VLOOKUP($A254,'Annex 2 EHV charges'!$A:$O,COLUMN(G254)+4,FALSE)=0,"",VLOOKUP($A254,'Annex 2 EHV charges'!$A:$O,COLUMN(G254)+4,FALSE)),"")</f>
        <v>0.83</v>
      </c>
      <c r="H254" s="248">
        <f>IFERROR(IF(VLOOKUP($A254,'Annex 2 EHV charges'!$A:$O,COLUMN(H254)+4,FALSE)=0,"",VLOOKUP($A254,'Annex 2 EHV charges'!$A:$O,COLUMN(H254)+4,FALSE)),"")</f>
        <v>0.83</v>
      </c>
    </row>
    <row r="255" spans="1:8" x14ac:dyDescent="0.2">
      <c r="A255" s="80">
        <f t="array" ref="A255">IFERROR(INDEX('Annex 2 EHV charges'!$A$11:$A$330, MATCH(0, IF(LEN('Annex 2 EHV charges'!$A$11:$A$330)=0,1, COUNTIF(A$4:$A254, 'Annex 2 EHV charges'!$A$11:$A$330)), 0)),"")</f>
        <v>886</v>
      </c>
      <c r="B255" s="80">
        <f>IF($A255="","",VLOOKUP($A255,'Annex 2 EHV charges'!$A:$P,2,0))</f>
        <v>886</v>
      </c>
      <c r="C255" s="81" t="str">
        <f>IF($A255="","",VLOOKUP($A255,'Annex 2 EHV charges'!$A:$P,3,0))</f>
        <v>2200043161734</v>
      </c>
      <c r="D255" s="80" t="str">
        <f>IF($A255="","",VLOOKUP($A255,'Annex 2 EHV charges'!$A:$P,7,0))</f>
        <v>Ventonteague Wind Turbine</v>
      </c>
      <c r="E255" s="84">
        <f>IFERROR(IF(VLOOKUP($A255,'Annex 2 EHV charges'!$A:$O,COLUMN(E255)+4,FALSE)=0,"",VLOOKUP($A255,'Annex 2 EHV charges'!$A:$O,COLUMN(E255)+4,FALSE)),"")</f>
        <v>1.857</v>
      </c>
      <c r="F255" s="248">
        <f>IFERROR(IF(VLOOKUP($A255,'Annex 2 EHV charges'!$A:$O,COLUMN(F255)+4,FALSE)=0,"",VLOOKUP($A255,'Annex 2 EHV charges'!$A:$O,COLUMN(F255)+4,FALSE)),"")</f>
        <v>1139.3599999999999</v>
      </c>
      <c r="G255" s="248">
        <f>IFERROR(IF(VLOOKUP($A255,'Annex 2 EHV charges'!$A:$O,COLUMN(G255)+4,FALSE)=0,"",VLOOKUP($A255,'Annex 2 EHV charges'!$A:$O,COLUMN(G255)+4,FALSE)),"")</f>
        <v>4.8899999999999997</v>
      </c>
      <c r="H255" s="248">
        <f>IFERROR(IF(VLOOKUP($A255,'Annex 2 EHV charges'!$A:$O,COLUMN(H255)+4,FALSE)=0,"",VLOOKUP($A255,'Annex 2 EHV charges'!$A:$O,COLUMN(H255)+4,FALSE)),"")</f>
        <v>4.8899999999999997</v>
      </c>
    </row>
    <row r="256" spans="1:8" x14ac:dyDescent="0.2">
      <c r="A256" s="80">
        <f t="array" ref="A256">IFERROR(INDEX('Annex 2 EHV charges'!$A$11:$A$330, MATCH(0, IF(LEN('Annex 2 EHV charges'!$A$11:$A$330)=0,1, COUNTIF(A$4:$A255, 'Annex 2 EHV charges'!$A$11:$A$330)), 0)),"")</f>
        <v>961</v>
      </c>
      <c r="B256" s="80">
        <f>IF($A256="","",VLOOKUP($A256,'Annex 2 EHV charges'!$A:$P,2,0))</f>
        <v>961</v>
      </c>
      <c r="C256" s="81" t="str">
        <f>IF($A256="","",VLOOKUP($A256,'Annex 2 EHV charges'!$A:$P,3,0))</f>
        <v>2200030348090</v>
      </c>
      <c r="D256" s="80" t="str">
        <f>IF($A256="","",VLOOKUP($A256,'Annex 2 EHV charges'!$A:$P,7,0))</f>
        <v>Sims Avonmouth</v>
      </c>
      <c r="E256" s="84">
        <f>IFERROR(IF(VLOOKUP($A256,'Annex 2 EHV charges'!$A:$O,COLUMN(E256)+4,FALSE)=0,"",VLOOKUP($A256,'Annex 2 EHV charges'!$A:$O,COLUMN(E256)+4,FALSE)),"")</f>
        <v>0.157</v>
      </c>
      <c r="F256" s="248">
        <f>IFERROR(IF(VLOOKUP($A256,'Annex 2 EHV charges'!$A:$O,COLUMN(F256)+4,FALSE)=0,"",VLOOKUP($A256,'Annex 2 EHV charges'!$A:$O,COLUMN(F256)+4,FALSE)),"")</f>
        <v>9301.08</v>
      </c>
      <c r="G256" s="248">
        <f>IFERROR(IF(VLOOKUP($A256,'Annex 2 EHV charges'!$A:$O,COLUMN(G256)+4,FALSE)=0,"",VLOOKUP($A256,'Annex 2 EHV charges'!$A:$O,COLUMN(G256)+4,FALSE)),"")</f>
        <v>0.79</v>
      </c>
      <c r="H256" s="248">
        <f>IFERROR(IF(VLOOKUP($A256,'Annex 2 EHV charges'!$A:$O,COLUMN(H256)+4,FALSE)=0,"",VLOOKUP($A256,'Annex 2 EHV charges'!$A:$O,COLUMN(H256)+4,FALSE)),"")</f>
        <v>0.79</v>
      </c>
    </row>
    <row r="257" spans="1:8" x14ac:dyDescent="0.2">
      <c r="A257" s="80">
        <f t="array" ref="A257">IFERROR(INDEX('Annex 2 EHV charges'!$A$11:$A$330, MATCH(0, IF(LEN('Annex 2 EHV charges'!$A$11:$A$330)=0,1, COUNTIF(A$4:$A256, 'Annex 2 EHV charges'!$A$11:$A$330)), 0)),"")</f>
        <v>962</v>
      </c>
      <c r="B257" s="80">
        <f>IF($A257="","",VLOOKUP($A257,'Annex 2 EHV charges'!$A:$P,2,0))</f>
        <v>962</v>
      </c>
      <c r="C257" s="81" t="str">
        <f>IF($A257="","",VLOOKUP($A257,'Annex 2 EHV charges'!$A:$P,3,0))</f>
        <v>2200030348105</v>
      </c>
      <c r="D257" s="80" t="str">
        <f>IF($A257="","",VLOOKUP($A257,'Annex 2 EHV charges'!$A:$P,7,0))</f>
        <v>Flour Mills Avonmouth</v>
      </c>
      <c r="E257" s="84">
        <f>IFERROR(IF(VLOOKUP($A257,'Annex 2 EHV charges'!$A:$O,COLUMN(E257)+4,FALSE)=0,"",VLOOKUP($A257,'Annex 2 EHV charges'!$A:$O,COLUMN(E257)+4,FALSE)),"")</f>
        <v>0.157</v>
      </c>
      <c r="F257" s="248">
        <f>IFERROR(IF(VLOOKUP($A257,'Annex 2 EHV charges'!$A:$O,COLUMN(F257)+4,FALSE)=0,"",VLOOKUP($A257,'Annex 2 EHV charges'!$A:$O,COLUMN(F257)+4,FALSE)),"")</f>
        <v>1133.5899999999999</v>
      </c>
      <c r="G257" s="248">
        <f>IFERROR(IF(VLOOKUP($A257,'Annex 2 EHV charges'!$A:$O,COLUMN(G257)+4,FALSE)=0,"",VLOOKUP($A257,'Annex 2 EHV charges'!$A:$O,COLUMN(G257)+4,FALSE)),"")</f>
        <v>1.52</v>
      </c>
      <c r="H257" s="248">
        <f>IFERROR(IF(VLOOKUP($A257,'Annex 2 EHV charges'!$A:$O,COLUMN(H257)+4,FALSE)=0,"",VLOOKUP($A257,'Annex 2 EHV charges'!$A:$O,COLUMN(H257)+4,FALSE)),"")</f>
        <v>1.52</v>
      </c>
    </row>
    <row r="258" spans="1:8" x14ac:dyDescent="0.2">
      <c r="A258" s="80">
        <f t="array" ref="A258">IFERROR(INDEX('Annex 2 EHV charges'!$A$11:$A$330, MATCH(0, IF(LEN('Annex 2 EHV charges'!$A$11:$A$330)=0,1, COUNTIF(A$4:$A257, 'Annex 2 EHV charges'!$A$11:$A$330)), 0)),"")</f>
        <v>7158</v>
      </c>
      <c r="B258" s="80">
        <f>IF($A258="","",VLOOKUP($A258,'Annex 2 EHV charges'!$A:$P,2,0))</f>
        <v>7158</v>
      </c>
      <c r="C258" s="81">
        <f>IF($A258="","",VLOOKUP($A258,'Annex 2 EHV charges'!$A:$P,3,0))</f>
        <v>7158</v>
      </c>
      <c r="D258" s="80" t="str">
        <f>IF($A258="","",VLOOKUP($A258,'Annex 2 EHV charges'!$A:$P,7,0))</f>
        <v>Huntworth</v>
      </c>
      <c r="E258" s="84">
        <f>IFERROR(IF(VLOOKUP($A258,'Annex 2 EHV charges'!$A:$O,COLUMN(E258)+4,FALSE)=0,"",VLOOKUP($A258,'Annex 2 EHV charges'!$A:$O,COLUMN(E258)+4,FALSE)),"")</f>
        <v>0.61399999999999999</v>
      </c>
      <c r="F258" s="248">
        <f>IFERROR(IF(VLOOKUP($A258,'Annex 2 EHV charges'!$A:$O,COLUMN(F258)+4,FALSE)=0,"",VLOOKUP($A258,'Annex 2 EHV charges'!$A:$O,COLUMN(F258)+4,FALSE)),"")</f>
        <v>3.72</v>
      </c>
      <c r="G258" s="248">
        <f>IFERROR(IF(VLOOKUP($A258,'Annex 2 EHV charges'!$A:$O,COLUMN(G258)+4,FALSE)=0,"",VLOOKUP($A258,'Annex 2 EHV charges'!$A:$O,COLUMN(G258)+4,FALSE)),"")</f>
        <v>0.87</v>
      </c>
      <c r="H258" s="248">
        <f>IFERROR(IF(VLOOKUP($A258,'Annex 2 EHV charges'!$A:$O,COLUMN(H258)+4,FALSE)=0,"",VLOOKUP($A258,'Annex 2 EHV charges'!$A:$O,COLUMN(H258)+4,FALSE)),"")</f>
        <v>0.87</v>
      </c>
    </row>
    <row r="259" spans="1:8" x14ac:dyDescent="0.2">
      <c r="A259" s="80">
        <f t="array" ref="A259">IFERROR(INDEX('Annex 2 EHV charges'!$A$11:$A$330, MATCH(0, IF(LEN('Annex 2 EHV charges'!$A$11:$A$330)=0,1, COUNTIF(A$4:$A258, 'Annex 2 EHV charges'!$A$11:$A$330)), 0)),"")</f>
        <v>7293</v>
      </c>
      <c r="B259" s="80">
        <f>IF($A259="","",VLOOKUP($A259,'Annex 2 EHV charges'!$A:$P,2,0))</f>
        <v>7293</v>
      </c>
      <c r="C259" s="81">
        <f>IF($A259="","",VLOOKUP($A259,'Annex 2 EHV charges'!$A:$P,3,0))</f>
        <v>7293</v>
      </c>
      <c r="D259" s="80" t="str">
        <f>IF($A259="","",VLOOKUP($A259,'Annex 2 EHV charges'!$A:$P,7,0))</f>
        <v>Alveston Hammerly Down</v>
      </c>
      <c r="E259" s="84">
        <f>IFERROR(IF(VLOOKUP($A259,'Annex 2 EHV charges'!$A:$O,COLUMN(E259)+4,FALSE)=0,"",VLOOKUP($A259,'Annex 2 EHV charges'!$A:$O,COLUMN(E259)+4,FALSE)),"")</f>
        <v>2.5999999999999999E-2</v>
      </c>
      <c r="F259" s="248">
        <f>IFERROR(IF(VLOOKUP($A259,'Annex 2 EHV charges'!$A:$O,COLUMN(F259)+4,FALSE)=0,"",VLOOKUP($A259,'Annex 2 EHV charges'!$A:$O,COLUMN(F259)+4,FALSE)),"")</f>
        <v>11361.79</v>
      </c>
      <c r="G259" s="248">
        <f>IFERROR(IF(VLOOKUP($A259,'Annex 2 EHV charges'!$A:$O,COLUMN(G259)+4,FALSE)=0,"",VLOOKUP($A259,'Annex 2 EHV charges'!$A:$O,COLUMN(G259)+4,FALSE)),"")</f>
        <v>0.63</v>
      </c>
      <c r="H259" s="248">
        <f>IFERROR(IF(VLOOKUP($A259,'Annex 2 EHV charges'!$A:$O,COLUMN(H259)+4,FALSE)=0,"",VLOOKUP($A259,'Annex 2 EHV charges'!$A:$O,COLUMN(H259)+4,FALSE)),"")</f>
        <v>0.63</v>
      </c>
    </row>
    <row r="260" spans="1:8" x14ac:dyDescent="0.2">
      <c r="A260" s="80">
        <f t="array" ref="A260">IFERROR(INDEX('Annex 2 EHV charges'!$A$11:$A$330, MATCH(0, IF(LEN('Annex 2 EHV charges'!$A$11:$A$330)=0,1, COUNTIF(A$4:$A259, 'Annex 2 EHV charges'!$A$11:$A$330)), 0)),"")</f>
        <v>7317</v>
      </c>
      <c r="B260" s="80">
        <f>IF($A260="","",VLOOKUP($A260,'Annex 2 EHV charges'!$A:$P,2,0))</f>
        <v>7317</v>
      </c>
      <c r="C260" s="81">
        <f>IF($A260="","",VLOOKUP($A260,'Annex 2 EHV charges'!$A:$P,3,0))</f>
        <v>7317</v>
      </c>
      <c r="D260" s="80" t="str">
        <f>IF($A260="","",VLOOKUP($A260,'Annex 2 EHV charges'!$A:$P,7,0))</f>
        <v>Barton Hill STOR CVA</v>
      </c>
      <c r="E260" s="84" t="str">
        <f>IFERROR(IF(VLOOKUP($A260,'Annex 2 EHV charges'!$A:$O,COLUMN(E260)+4,FALSE)=0,"",VLOOKUP($A260,'Annex 2 EHV charges'!$A:$O,COLUMN(E260)+4,FALSE)),"")</f>
        <v/>
      </c>
      <c r="F260" s="248">
        <f>IFERROR(IF(VLOOKUP($A260,'Annex 2 EHV charges'!$A:$O,COLUMN(F260)+4,FALSE)=0,"",VLOOKUP($A260,'Annex 2 EHV charges'!$A:$O,COLUMN(F260)+4,FALSE)),"")</f>
        <v>20.93</v>
      </c>
      <c r="G260" s="248">
        <f>IFERROR(IF(VLOOKUP($A260,'Annex 2 EHV charges'!$A:$O,COLUMN(G260)+4,FALSE)=0,"",VLOOKUP($A260,'Annex 2 EHV charges'!$A:$O,COLUMN(G260)+4,FALSE)),"")</f>
        <v>0.63</v>
      </c>
      <c r="H260" s="248">
        <f>IFERROR(IF(VLOOKUP($A260,'Annex 2 EHV charges'!$A:$O,COLUMN(H260)+4,FALSE)=0,"",VLOOKUP($A260,'Annex 2 EHV charges'!$A:$O,COLUMN(H260)+4,FALSE)),"")</f>
        <v>0.63</v>
      </c>
    </row>
    <row r="261" spans="1:8" x14ac:dyDescent="0.2">
      <c r="A261" s="80">
        <f t="array" ref="A261">IFERROR(INDEX('Annex 2 EHV charges'!$A$11:$A$330, MATCH(0, IF(LEN('Annex 2 EHV charges'!$A$11:$A$330)=0,1, COUNTIF(A$4:$A260, 'Annex 2 EHV charges'!$A$11:$A$330)), 0)),"")</f>
        <v>7319</v>
      </c>
      <c r="B261" s="80">
        <f>IF($A261="","",VLOOKUP($A261,'Annex 2 EHV charges'!$A:$P,2,0))</f>
        <v>7319</v>
      </c>
      <c r="C261" s="81">
        <f>IF($A261="","",VLOOKUP($A261,'Annex 2 EHV charges'!$A:$P,3,0))</f>
        <v>7319</v>
      </c>
      <c r="D261" s="80" t="str">
        <f>IF($A261="","",VLOOKUP($A261,'Annex 2 EHV charges'!$A:$P,7,0))</f>
        <v>Water Lane B</v>
      </c>
      <c r="E261" s="84">
        <f>IFERROR(IF(VLOOKUP($A261,'Annex 2 EHV charges'!$A:$O,COLUMN(E261)+4,FALSE)=0,"",VLOOKUP($A261,'Annex 2 EHV charges'!$A:$O,COLUMN(E261)+4,FALSE)),"")</f>
        <v>2.3439999999999999</v>
      </c>
      <c r="F261" s="248">
        <f>IFERROR(IF(VLOOKUP($A261,'Annex 2 EHV charges'!$A:$O,COLUMN(F261)+4,FALSE)=0,"",VLOOKUP($A261,'Annex 2 EHV charges'!$A:$O,COLUMN(F261)+4,FALSE)),"")</f>
        <v>10.119999999999999</v>
      </c>
      <c r="G261" s="248">
        <f>IFERROR(IF(VLOOKUP($A261,'Annex 2 EHV charges'!$A:$O,COLUMN(G261)+4,FALSE)=0,"",VLOOKUP($A261,'Annex 2 EHV charges'!$A:$O,COLUMN(G261)+4,FALSE)),"")</f>
        <v>1.22</v>
      </c>
      <c r="H261" s="248">
        <f>IFERROR(IF(VLOOKUP($A261,'Annex 2 EHV charges'!$A:$O,COLUMN(H261)+4,FALSE)=0,"",VLOOKUP($A261,'Annex 2 EHV charges'!$A:$O,COLUMN(H261)+4,FALSE)),"")</f>
        <v>1.22</v>
      </c>
    </row>
    <row r="262" spans="1:8" x14ac:dyDescent="0.2">
      <c r="A262" s="80">
        <f t="array" ref="A262">IFERROR(INDEX('Annex 2 EHV charges'!$A$11:$A$330, MATCH(0, IF(LEN('Annex 2 EHV charges'!$A$11:$A$330)=0,1, COUNTIF(A$4:$A261, 'Annex 2 EHV charges'!$A$11:$A$330)), 0)),"")</f>
        <v>7341</v>
      </c>
      <c r="B262" s="80">
        <f>IF($A262="","",VLOOKUP($A262,'Annex 2 EHV charges'!$A:$P,2,0))</f>
        <v>7341</v>
      </c>
      <c r="C262" s="81">
        <f>IF($A262="","",VLOOKUP($A262,'Annex 2 EHV charges'!$A:$P,3,0))</f>
        <v>7341</v>
      </c>
      <c r="D262" s="80" t="str">
        <f>IF($A262="","",VLOOKUP($A262,'Annex 2 EHV charges'!$A:$P,7,0))</f>
        <v>Cattedown STOR CVA</v>
      </c>
      <c r="E262" s="84">
        <f>IFERROR(IF(VLOOKUP($A262,'Annex 2 EHV charges'!$A:$O,COLUMN(E262)+4,FALSE)=0,"",VLOOKUP($A262,'Annex 2 EHV charges'!$A:$O,COLUMN(E262)+4,FALSE)),"")</f>
        <v>1.6739999999999999</v>
      </c>
      <c r="F262" s="248">
        <f>IFERROR(IF(VLOOKUP($A262,'Annex 2 EHV charges'!$A:$O,COLUMN(F262)+4,FALSE)=0,"",VLOOKUP($A262,'Annex 2 EHV charges'!$A:$O,COLUMN(F262)+4,FALSE)),"")</f>
        <v>7.93</v>
      </c>
      <c r="G262" s="248">
        <f>IFERROR(IF(VLOOKUP($A262,'Annex 2 EHV charges'!$A:$O,COLUMN(G262)+4,FALSE)=0,"",VLOOKUP($A262,'Annex 2 EHV charges'!$A:$O,COLUMN(G262)+4,FALSE)),"")</f>
        <v>0.73</v>
      </c>
      <c r="H262" s="248">
        <f>IFERROR(IF(VLOOKUP($A262,'Annex 2 EHV charges'!$A:$O,COLUMN(H262)+4,FALSE)=0,"",VLOOKUP($A262,'Annex 2 EHV charges'!$A:$O,COLUMN(H262)+4,FALSE)),"")</f>
        <v>0.73</v>
      </c>
    </row>
    <row r="263" spans="1:8" x14ac:dyDescent="0.2">
      <c r="A263" s="80" t="str">
        <f t="array" ref="A263">IFERROR(INDEX('Annex 2 EHV charges'!$A$11:$A$330, MATCH(0, IF(LEN('Annex 2 EHV charges'!$A$11:$A$330)=0,1, COUNTIF(A$4:$A262, 'Annex 2 EHV charges'!$A$11:$A$330)), 0)),"")</f>
        <v>New Import 1</v>
      </c>
      <c r="B263" s="80" t="str">
        <f>IF($A263="","",VLOOKUP($A263,'Annex 2 EHV charges'!$A:$P,2,0))</f>
        <v>New Import 1</v>
      </c>
      <c r="C263" s="81" t="str">
        <f>IF($A263="","",VLOOKUP($A263,'Annex 2 EHV charges'!$A:$P,3,0))</f>
        <v>New Import 1</v>
      </c>
      <c r="D263" s="80" t="str">
        <f>IF($A263="","",VLOOKUP($A263,'Annex 2 EHV charges'!$A:$P,7,0))</f>
        <v xml:space="preserve"> Stowey Road PV</v>
      </c>
      <c r="E263" s="84" t="str">
        <f>IFERROR(IF(VLOOKUP($A263,'Annex 2 EHV charges'!$A:$O,COLUMN(E263)+4,FALSE)=0,"",VLOOKUP($A263,'Annex 2 EHV charges'!$A:$O,COLUMN(E263)+4,FALSE)),"")</f>
        <v/>
      </c>
      <c r="F263" s="248">
        <f>IFERROR(IF(VLOOKUP($A263,'Annex 2 EHV charges'!$A:$O,COLUMN(F263)+4,FALSE)=0,"",VLOOKUP($A263,'Annex 2 EHV charges'!$A:$O,COLUMN(F263)+4,FALSE)),"")</f>
        <v>9.69</v>
      </c>
      <c r="G263" s="248">
        <f>IFERROR(IF(VLOOKUP($A263,'Annex 2 EHV charges'!$A:$O,COLUMN(G263)+4,FALSE)=0,"",VLOOKUP($A263,'Annex 2 EHV charges'!$A:$O,COLUMN(G263)+4,FALSE)),"")</f>
        <v>6.25</v>
      </c>
      <c r="H263" s="248">
        <f>IFERROR(IF(VLOOKUP($A263,'Annex 2 EHV charges'!$A:$O,COLUMN(H263)+4,FALSE)=0,"",VLOOKUP($A263,'Annex 2 EHV charges'!$A:$O,COLUMN(H263)+4,FALSE)),"")</f>
        <v>6.25</v>
      </c>
    </row>
    <row r="264" spans="1:8" x14ac:dyDescent="0.2">
      <c r="A264" s="80" t="str">
        <f t="array" ref="A264">IFERROR(INDEX('Annex 2 EHV charges'!$A$11:$A$330, MATCH(0, IF(LEN('Annex 2 EHV charges'!$A$11:$A$330)=0,1, COUNTIF(A$4:$A263, 'Annex 2 EHV charges'!$A$11:$A$330)), 0)),"")</f>
        <v>New Import 2</v>
      </c>
      <c r="B264" s="80" t="str">
        <f>IF($A264="","",VLOOKUP($A264,'Annex 2 EHV charges'!$A:$P,2,0))</f>
        <v>New Import 2</v>
      </c>
      <c r="C264" s="81" t="str">
        <f>IF($A264="","",VLOOKUP($A264,'Annex 2 EHV charges'!$A:$P,3,0))</f>
        <v>New Import 2</v>
      </c>
      <c r="D264" s="80" t="str">
        <f>IF($A264="","",VLOOKUP($A264,'Annex 2 EHV charges'!$A:$P,7,0))</f>
        <v>Aller Langport PV</v>
      </c>
      <c r="E264" s="84">
        <f>IFERROR(IF(VLOOKUP($A264,'Annex 2 EHV charges'!$A:$O,COLUMN(E264)+4,FALSE)=0,"",VLOOKUP($A264,'Annex 2 EHV charges'!$A:$O,COLUMN(E264)+4,FALSE)),"")</f>
        <v>0.91500000000000004</v>
      </c>
      <c r="F264" s="248">
        <f>IFERROR(IF(VLOOKUP($A264,'Annex 2 EHV charges'!$A:$O,COLUMN(F264)+4,FALSE)=0,"",VLOOKUP($A264,'Annex 2 EHV charges'!$A:$O,COLUMN(F264)+4,FALSE)),"")</f>
        <v>7.11</v>
      </c>
      <c r="G264" s="248">
        <f>IFERROR(IF(VLOOKUP($A264,'Annex 2 EHV charges'!$A:$O,COLUMN(G264)+4,FALSE)=0,"",VLOOKUP($A264,'Annex 2 EHV charges'!$A:$O,COLUMN(G264)+4,FALSE)),"")</f>
        <v>2.4500000000000002</v>
      </c>
      <c r="H264" s="248">
        <f>IFERROR(IF(VLOOKUP($A264,'Annex 2 EHV charges'!$A:$O,COLUMN(H264)+4,FALSE)=0,"",VLOOKUP($A264,'Annex 2 EHV charges'!$A:$O,COLUMN(H264)+4,FALSE)),"")</f>
        <v>2.4500000000000002</v>
      </c>
    </row>
    <row r="265" spans="1:8" x14ac:dyDescent="0.2">
      <c r="A265" s="80" t="str">
        <f t="array" ref="A265">IFERROR(INDEX('Annex 2 EHV charges'!$A$11:$A$330, MATCH(0, IF(LEN('Annex 2 EHV charges'!$A$11:$A$330)=0,1, COUNTIF(A$4:$A264, 'Annex 2 EHV charges'!$A$11:$A$330)), 0)),"")</f>
        <v>New Import 3</v>
      </c>
      <c r="B265" s="80" t="str">
        <f>IF($A265="","",VLOOKUP($A265,'Annex 2 EHV charges'!$A:$P,2,0))</f>
        <v>New Import 3</v>
      </c>
      <c r="C265" s="81" t="str">
        <f>IF($A265="","",VLOOKUP($A265,'Annex 2 EHV charges'!$A:$P,3,0))</f>
        <v>New Import 3</v>
      </c>
      <c r="D265" s="80" t="str">
        <f>IF($A265="","",VLOOKUP($A265,'Annex 2 EHV charges'!$A:$P,7,0))</f>
        <v>Ash Farm PV 33kV</v>
      </c>
      <c r="E265" s="84">
        <f>IFERROR(IF(VLOOKUP($A265,'Annex 2 EHV charges'!$A:$O,COLUMN(E265)+4,FALSE)=0,"",VLOOKUP($A265,'Annex 2 EHV charges'!$A:$O,COLUMN(E265)+4,FALSE)),"")</f>
        <v>14.064</v>
      </c>
      <c r="F265" s="248">
        <f>IFERROR(IF(VLOOKUP($A265,'Annex 2 EHV charges'!$A:$O,COLUMN(F265)+4,FALSE)=0,"",VLOOKUP($A265,'Annex 2 EHV charges'!$A:$O,COLUMN(F265)+4,FALSE)),"")</f>
        <v>2.11</v>
      </c>
      <c r="G265" s="248">
        <f>IFERROR(IF(VLOOKUP($A265,'Annex 2 EHV charges'!$A:$O,COLUMN(G265)+4,FALSE)=0,"",VLOOKUP($A265,'Annex 2 EHV charges'!$A:$O,COLUMN(G265)+4,FALSE)),"")</f>
        <v>2.48</v>
      </c>
      <c r="H265" s="248">
        <f>IFERROR(IF(VLOOKUP($A265,'Annex 2 EHV charges'!$A:$O,COLUMN(H265)+4,FALSE)=0,"",VLOOKUP($A265,'Annex 2 EHV charges'!$A:$O,COLUMN(H265)+4,FALSE)),"")</f>
        <v>2.48</v>
      </c>
    </row>
    <row r="266" spans="1:8" x14ac:dyDescent="0.2">
      <c r="A266" s="80" t="str">
        <f t="array" ref="A266">IFERROR(INDEX('Annex 2 EHV charges'!$A$11:$A$330, MATCH(0, IF(LEN('Annex 2 EHV charges'!$A$11:$A$330)=0,1, COUNTIF(A$4:$A265, 'Annex 2 EHV charges'!$A$11:$A$330)), 0)),"")</f>
        <v>New Import 4</v>
      </c>
      <c r="B266" s="80" t="str">
        <f>IF($A266="","",VLOOKUP($A266,'Annex 2 EHV charges'!$A:$P,2,0))</f>
        <v>New Import 4</v>
      </c>
      <c r="C266" s="81" t="str">
        <f>IF($A266="","",VLOOKUP($A266,'Annex 2 EHV charges'!$A:$P,3,0))</f>
        <v>New Import 4</v>
      </c>
      <c r="D266" s="80" t="str">
        <f>IF($A266="","",VLOOKUP($A266,'Annex 2 EHV charges'!$A:$P,7,0))</f>
        <v>Barton Hill Way ESS 33kV</v>
      </c>
      <c r="E266" s="84" t="str">
        <f>IFERROR(IF(VLOOKUP($A266,'Annex 2 EHV charges'!$A:$O,COLUMN(E266)+4,FALSE)=0,"",VLOOKUP($A266,'Annex 2 EHV charges'!$A:$O,COLUMN(E266)+4,FALSE)),"")</f>
        <v/>
      </c>
      <c r="F266" s="248">
        <f>IFERROR(IF(VLOOKUP($A266,'Annex 2 EHV charges'!$A:$O,COLUMN(F266)+4,FALSE)=0,"",VLOOKUP($A266,'Annex 2 EHV charges'!$A:$O,COLUMN(F266)+4,FALSE)),"")</f>
        <v>403.41</v>
      </c>
      <c r="G266" s="248">
        <f>IFERROR(IF(VLOOKUP($A266,'Annex 2 EHV charges'!$A:$O,COLUMN(G266)+4,FALSE)=0,"",VLOOKUP($A266,'Annex 2 EHV charges'!$A:$O,COLUMN(G266)+4,FALSE)),"")</f>
        <v>0.6</v>
      </c>
      <c r="H266" s="248">
        <f>IFERROR(IF(VLOOKUP($A266,'Annex 2 EHV charges'!$A:$O,COLUMN(H266)+4,FALSE)=0,"",VLOOKUP($A266,'Annex 2 EHV charges'!$A:$O,COLUMN(H266)+4,FALSE)),"")</f>
        <v>0.6</v>
      </c>
    </row>
    <row r="267" spans="1:8" x14ac:dyDescent="0.2">
      <c r="A267" s="80" t="str">
        <f t="array" ref="A267">IFERROR(INDEX('Annex 2 EHV charges'!$A$11:$A$330, MATCH(0, IF(LEN('Annex 2 EHV charges'!$A$11:$A$330)=0,1, COUNTIF(A$4:$A266, 'Annex 2 EHV charges'!$A$11:$A$330)), 0)),"")</f>
        <v>New Import 5</v>
      </c>
      <c r="B267" s="80" t="str">
        <f>IF($A267="","",VLOOKUP($A267,'Annex 2 EHV charges'!$A:$P,2,0))</f>
        <v>New Import 5</v>
      </c>
      <c r="C267" s="81" t="str">
        <f>IF($A267="","",VLOOKUP($A267,'Annex 2 EHV charges'!$A:$P,3,0))</f>
        <v>New Import 5</v>
      </c>
      <c r="D267" s="80" t="str">
        <f>IF($A267="","",VLOOKUP($A267,'Annex 2 EHV charges'!$A:$P,7,0))</f>
        <v>Beavor Grange Farm PV 33kV</v>
      </c>
      <c r="E267" s="84">
        <f>IFERROR(IF(VLOOKUP($A267,'Annex 2 EHV charges'!$A:$O,COLUMN(E267)+4,FALSE)=0,"",VLOOKUP($A267,'Annex 2 EHV charges'!$A:$O,COLUMN(E267)+4,FALSE)),"")</f>
        <v>0.47299999999999998</v>
      </c>
      <c r="F267" s="248">
        <f>IFERROR(IF(VLOOKUP($A267,'Annex 2 EHV charges'!$A:$O,COLUMN(F267)+4,FALSE)=0,"",VLOOKUP($A267,'Annex 2 EHV charges'!$A:$O,COLUMN(F267)+4,FALSE)),"")</f>
        <v>1.6</v>
      </c>
      <c r="G267" s="248">
        <f>IFERROR(IF(VLOOKUP($A267,'Annex 2 EHV charges'!$A:$O,COLUMN(G267)+4,FALSE)=0,"",VLOOKUP($A267,'Annex 2 EHV charges'!$A:$O,COLUMN(G267)+4,FALSE)),"")</f>
        <v>1.41</v>
      </c>
      <c r="H267" s="248">
        <f>IFERROR(IF(VLOOKUP($A267,'Annex 2 EHV charges'!$A:$O,COLUMN(H267)+4,FALSE)=0,"",VLOOKUP($A267,'Annex 2 EHV charges'!$A:$O,COLUMN(H267)+4,FALSE)),"")</f>
        <v>1.41</v>
      </c>
    </row>
    <row r="268" spans="1:8" x14ac:dyDescent="0.2">
      <c r="A268" s="80" t="str">
        <f t="array" ref="A268">IFERROR(INDEX('Annex 2 EHV charges'!$A$11:$A$330, MATCH(0, IF(LEN('Annex 2 EHV charges'!$A$11:$A$330)=0,1, COUNTIF(A$4:$A267, 'Annex 2 EHV charges'!$A$11:$A$330)), 0)),"")</f>
        <v>New Import 6</v>
      </c>
      <c r="B268" s="80" t="str">
        <f>IF($A268="","",VLOOKUP($A268,'Annex 2 EHV charges'!$A:$P,2,0))</f>
        <v>New Import 6</v>
      </c>
      <c r="C268" s="81" t="str">
        <f>IF($A268="","",VLOOKUP($A268,'Annex 2 EHV charges'!$A:$P,3,0))</f>
        <v>New Import 6</v>
      </c>
      <c r="D268" s="80" t="str">
        <f>IF($A268="","",VLOOKUP($A268,'Annex 2 EHV charges'!$A:$P,7,0))</f>
        <v>Bowerhouse 2</v>
      </c>
      <c r="E268" s="84">
        <f>IFERROR(IF(VLOOKUP($A268,'Annex 2 EHV charges'!$A:$O,COLUMN(E268)+4,FALSE)=0,"",VLOOKUP($A268,'Annex 2 EHV charges'!$A:$O,COLUMN(E268)+4,FALSE)),"")</f>
        <v>0.29099999999999998</v>
      </c>
      <c r="F268" s="248">
        <f>IFERROR(IF(VLOOKUP($A268,'Annex 2 EHV charges'!$A:$O,COLUMN(F268)+4,FALSE)=0,"",VLOOKUP($A268,'Annex 2 EHV charges'!$A:$O,COLUMN(F268)+4,FALSE)),"")</f>
        <v>6.38</v>
      </c>
      <c r="G268" s="248">
        <f>IFERROR(IF(VLOOKUP($A268,'Annex 2 EHV charges'!$A:$O,COLUMN(G268)+4,FALSE)=0,"",VLOOKUP($A268,'Annex 2 EHV charges'!$A:$O,COLUMN(G268)+4,FALSE)),"")</f>
        <v>1.24</v>
      </c>
      <c r="H268" s="248">
        <f>IFERROR(IF(VLOOKUP($A268,'Annex 2 EHV charges'!$A:$O,COLUMN(H268)+4,FALSE)=0,"",VLOOKUP($A268,'Annex 2 EHV charges'!$A:$O,COLUMN(H268)+4,FALSE)),"")</f>
        <v>1.24</v>
      </c>
    </row>
    <row r="269" spans="1:8" x14ac:dyDescent="0.2">
      <c r="A269" s="80" t="str">
        <f t="array" ref="A269">IFERROR(INDEX('Annex 2 EHV charges'!$A$11:$A$330, MATCH(0, IF(LEN('Annex 2 EHV charges'!$A$11:$A$330)=0,1, COUNTIF(A$4:$A268, 'Annex 2 EHV charges'!$A$11:$A$330)), 0)),"")</f>
        <v>New Import 7</v>
      </c>
      <c r="B269" s="80" t="str">
        <f>IF($A269="","",VLOOKUP($A269,'Annex 2 EHV charges'!$A:$P,2,0))</f>
        <v>New Import 7</v>
      </c>
      <c r="C269" s="81" t="str">
        <f>IF($A269="","",VLOOKUP($A269,'Annex 2 EHV charges'!$A:$P,3,0))</f>
        <v>New Import 7</v>
      </c>
      <c r="D269" s="80" t="str">
        <f>IF($A269="","",VLOOKUP($A269,'Annex 2 EHV charges'!$A:$P,7,0))</f>
        <v>Brinsea 2 Green Farm</v>
      </c>
      <c r="E269" s="84" t="str">
        <f>IFERROR(IF(VLOOKUP($A269,'Annex 2 EHV charges'!$A:$O,COLUMN(E269)+4,FALSE)=0,"",VLOOKUP($A269,'Annex 2 EHV charges'!$A:$O,COLUMN(E269)+4,FALSE)),"")</f>
        <v/>
      </c>
      <c r="F269" s="248">
        <f>IFERROR(IF(VLOOKUP($A269,'Annex 2 EHV charges'!$A:$O,COLUMN(F269)+4,FALSE)=0,"",VLOOKUP($A269,'Annex 2 EHV charges'!$A:$O,COLUMN(F269)+4,FALSE)),"")</f>
        <v>8.07</v>
      </c>
      <c r="G269" s="248">
        <f>IFERROR(IF(VLOOKUP($A269,'Annex 2 EHV charges'!$A:$O,COLUMN(G269)+4,FALSE)=0,"",VLOOKUP($A269,'Annex 2 EHV charges'!$A:$O,COLUMN(G269)+4,FALSE)),"")</f>
        <v>1.1599999999999999</v>
      </c>
      <c r="H269" s="248">
        <f>IFERROR(IF(VLOOKUP($A269,'Annex 2 EHV charges'!$A:$O,COLUMN(H269)+4,FALSE)=0,"",VLOOKUP($A269,'Annex 2 EHV charges'!$A:$O,COLUMN(H269)+4,FALSE)),"")</f>
        <v>1.1599999999999999</v>
      </c>
    </row>
    <row r="270" spans="1:8" x14ac:dyDescent="0.2">
      <c r="A270" s="80" t="str">
        <f t="array" ref="A270">IFERROR(INDEX('Annex 2 EHV charges'!$A$11:$A$330, MATCH(0, IF(LEN('Annex 2 EHV charges'!$A$11:$A$330)=0,1, COUNTIF(A$4:$A269, 'Annex 2 EHV charges'!$A$11:$A$330)), 0)),"")</f>
        <v>New Import 8</v>
      </c>
      <c r="B270" s="80" t="str">
        <f>IF($A270="","",VLOOKUP($A270,'Annex 2 EHV charges'!$A:$P,2,0))</f>
        <v>New Import 8</v>
      </c>
      <c r="C270" s="81" t="str">
        <f>IF($A270="","",VLOOKUP($A270,'Annex 2 EHV charges'!$A:$P,3,0))</f>
        <v>New Import 8</v>
      </c>
      <c r="D270" s="80" t="str">
        <f>IF($A270="","",VLOOKUP($A270,'Annex 2 EHV charges'!$A:$P,7,0))</f>
        <v>Cattybrook PV 132kV</v>
      </c>
      <c r="E270" s="84" t="str">
        <f>IFERROR(IF(VLOOKUP($A270,'Annex 2 EHV charges'!$A:$O,COLUMN(E270)+4,FALSE)=0,"",VLOOKUP($A270,'Annex 2 EHV charges'!$A:$O,COLUMN(E270)+4,FALSE)),"")</f>
        <v/>
      </c>
      <c r="F270" s="248">
        <f>IFERROR(IF(VLOOKUP($A270,'Annex 2 EHV charges'!$A:$O,COLUMN(F270)+4,FALSE)=0,"",VLOOKUP($A270,'Annex 2 EHV charges'!$A:$O,COLUMN(F270)+4,FALSE)),"")</f>
        <v>9.69</v>
      </c>
      <c r="G270" s="248">
        <f>IFERROR(IF(VLOOKUP($A270,'Annex 2 EHV charges'!$A:$O,COLUMN(G270)+4,FALSE)=0,"",VLOOKUP($A270,'Annex 2 EHV charges'!$A:$O,COLUMN(G270)+4,FALSE)),"")</f>
        <v>1.64</v>
      </c>
      <c r="H270" s="248">
        <f>IFERROR(IF(VLOOKUP($A270,'Annex 2 EHV charges'!$A:$O,COLUMN(H270)+4,FALSE)=0,"",VLOOKUP($A270,'Annex 2 EHV charges'!$A:$O,COLUMN(H270)+4,FALSE)),"")</f>
        <v>1.64</v>
      </c>
    </row>
    <row r="271" spans="1:8" x14ac:dyDescent="0.2">
      <c r="A271" s="80" t="str">
        <f t="array" ref="A271">IFERROR(INDEX('Annex 2 EHV charges'!$A$11:$A$330, MATCH(0, IF(LEN('Annex 2 EHV charges'!$A$11:$A$330)=0,1, COUNTIF(A$4:$A270, 'Annex 2 EHV charges'!$A$11:$A$330)), 0)),"")</f>
        <v>New Import 9</v>
      </c>
      <c r="B271" s="80" t="str">
        <f>IF($A271="","",VLOOKUP($A271,'Annex 2 EHV charges'!$A:$P,2,0))</f>
        <v>New Import 9</v>
      </c>
      <c r="C271" s="81" t="str">
        <f>IF($A271="","",VLOOKUP($A271,'Annex 2 EHV charges'!$A:$P,3,0))</f>
        <v>New Import 9</v>
      </c>
      <c r="D271" s="80" t="str">
        <f>IF($A271="","",VLOOKUP($A271,'Annex 2 EHV charges'!$A:$P,7,0))</f>
        <v>Chelson Meadow PV 33kV</v>
      </c>
      <c r="E271" s="84">
        <f>IFERROR(IF(VLOOKUP($A271,'Annex 2 EHV charges'!$A:$O,COLUMN(E271)+4,FALSE)=0,"",VLOOKUP($A271,'Annex 2 EHV charges'!$A:$O,COLUMN(E271)+4,FALSE)),"")</f>
        <v>1.677</v>
      </c>
      <c r="F271" s="248">
        <f>IFERROR(IF(VLOOKUP($A271,'Annex 2 EHV charges'!$A:$O,COLUMN(F271)+4,FALSE)=0,"",VLOOKUP($A271,'Annex 2 EHV charges'!$A:$O,COLUMN(F271)+4,FALSE)),"")</f>
        <v>4.7699999999999996</v>
      </c>
      <c r="G271" s="248">
        <f>IFERROR(IF(VLOOKUP($A271,'Annex 2 EHV charges'!$A:$O,COLUMN(G271)+4,FALSE)=0,"",VLOOKUP($A271,'Annex 2 EHV charges'!$A:$O,COLUMN(G271)+4,FALSE)),"")</f>
        <v>1.25</v>
      </c>
      <c r="H271" s="248">
        <f>IFERROR(IF(VLOOKUP($A271,'Annex 2 EHV charges'!$A:$O,COLUMN(H271)+4,FALSE)=0,"",VLOOKUP($A271,'Annex 2 EHV charges'!$A:$O,COLUMN(H271)+4,FALSE)),"")</f>
        <v>1.25</v>
      </c>
    </row>
    <row r="272" spans="1:8" x14ac:dyDescent="0.2">
      <c r="A272" s="80" t="str">
        <f t="array" ref="A272">IFERROR(INDEX('Annex 2 EHV charges'!$A$11:$A$330, MATCH(0, IF(LEN('Annex 2 EHV charges'!$A$11:$A$330)=0,1, COUNTIF(A$4:$A271, 'Annex 2 EHV charges'!$A$11:$A$330)), 0)),"")</f>
        <v>New Import 10</v>
      </c>
      <c r="B272" s="80" t="str">
        <f>IF($A272="","",VLOOKUP($A272,'Annex 2 EHV charges'!$A:$P,2,0))</f>
        <v>New Import 10</v>
      </c>
      <c r="C272" s="81" t="str">
        <f>IF($A272="","",VLOOKUP($A272,'Annex 2 EHV charges'!$A:$P,3,0))</f>
        <v>New Import 10</v>
      </c>
      <c r="D272" s="80" t="str">
        <f>IF($A272="","",VLOOKUP($A272,'Annex 2 EHV charges'!$A:$P,7,0))</f>
        <v>Clyst St Lawrence Energy Storage</v>
      </c>
      <c r="E272" s="84" t="str">
        <f>IFERROR(IF(VLOOKUP($A272,'Annex 2 EHV charges'!$A:$O,COLUMN(E272)+4,FALSE)=0,"",VLOOKUP($A272,'Annex 2 EHV charges'!$A:$O,COLUMN(E272)+4,FALSE)),"")</f>
        <v/>
      </c>
      <c r="F272" s="248">
        <f>IFERROR(IF(VLOOKUP($A272,'Annex 2 EHV charges'!$A:$O,COLUMN(F272)+4,FALSE)=0,"",VLOOKUP($A272,'Annex 2 EHV charges'!$A:$O,COLUMN(F272)+4,FALSE)),"")</f>
        <v>8.1999999999999993</v>
      </c>
      <c r="G272" s="248">
        <f>IFERROR(IF(VLOOKUP($A272,'Annex 2 EHV charges'!$A:$O,COLUMN(G272)+4,FALSE)=0,"",VLOOKUP($A272,'Annex 2 EHV charges'!$A:$O,COLUMN(G272)+4,FALSE)),"")</f>
        <v>1.1100000000000001</v>
      </c>
      <c r="H272" s="248">
        <f>IFERROR(IF(VLOOKUP($A272,'Annex 2 EHV charges'!$A:$O,COLUMN(H272)+4,FALSE)=0,"",VLOOKUP($A272,'Annex 2 EHV charges'!$A:$O,COLUMN(H272)+4,FALSE)),"")</f>
        <v>1.1100000000000001</v>
      </c>
    </row>
    <row r="273" spans="1:8" x14ac:dyDescent="0.2">
      <c r="A273" s="80" t="str">
        <f t="array" ref="A273">IFERROR(INDEX('Annex 2 EHV charges'!$A$11:$A$330, MATCH(0, IF(LEN('Annex 2 EHV charges'!$A$11:$A$330)=0,1, COUNTIF(A$4:$A272, 'Annex 2 EHV charges'!$A$11:$A$330)), 0)),"")</f>
        <v>New Import 11</v>
      </c>
      <c r="B273" s="80" t="str">
        <f>IF($A273="","",VLOOKUP($A273,'Annex 2 EHV charges'!$A:$P,2,0))</f>
        <v>New Import 11</v>
      </c>
      <c r="C273" s="81" t="str">
        <f>IF($A273="","",VLOOKUP($A273,'Annex 2 EHV charges'!$A:$P,3,0))</f>
        <v>New Import 11</v>
      </c>
      <c r="D273" s="80" t="str">
        <f>IF($A273="","",VLOOKUP($A273,'Annex 2 EHV charges'!$A:$P,7,0))</f>
        <v>Cold Harbour PV 132kV</v>
      </c>
      <c r="E273" s="84">
        <f>IFERROR(IF(VLOOKUP($A273,'Annex 2 EHV charges'!$A:$O,COLUMN(E273)+4,FALSE)=0,"",VLOOKUP($A273,'Annex 2 EHV charges'!$A:$O,COLUMN(E273)+4,FALSE)),"")</f>
        <v>0.20300000000000001</v>
      </c>
      <c r="F273" s="248">
        <f>IFERROR(IF(VLOOKUP($A273,'Annex 2 EHV charges'!$A:$O,COLUMN(F273)+4,FALSE)=0,"",VLOOKUP($A273,'Annex 2 EHV charges'!$A:$O,COLUMN(F273)+4,FALSE)),"")</f>
        <v>9.67</v>
      </c>
      <c r="G273" s="248">
        <f>IFERROR(IF(VLOOKUP($A273,'Annex 2 EHV charges'!$A:$O,COLUMN(G273)+4,FALSE)=0,"",VLOOKUP($A273,'Annex 2 EHV charges'!$A:$O,COLUMN(G273)+4,FALSE)),"")</f>
        <v>1.6</v>
      </c>
      <c r="H273" s="248">
        <f>IFERROR(IF(VLOOKUP($A273,'Annex 2 EHV charges'!$A:$O,COLUMN(H273)+4,FALSE)=0,"",VLOOKUP($A273,'Annex 2 EHV charges'!$A:$O,COLUMN(H273)+4,FALSE)),"")</f>
        <v>1.6</v>
      </c>
    </row>
    <row r="274" spans="1:8" x14ac:dyDescent="0.2">
      <c r="A274" s="80" t="str">
        <f t="array" ref="A274">IFERROR(INDEX('Annex 2 EHV charges'!$A$11:$A$330, MATCH(0, IF(LEN('Annex 2 EHV charges'!$A$11:$A$330)=0,1, COUNTIF(A$4:$A273, 'Annex 2 EHV charges'!$A$11:$A$330)), 0)),"")</f>
        <v>New Import 12</v>
      </c>
      <c r="B274" s="80" t="str">
        <f>IF($A274="","",VLOOKUP($A274,'Annex 2 EHV charges'!$A:$P,2,0))</f>
        <v>New Import 12</v>
      </c>
      <c r="C274" s="81" t="str">
        <f>IF($A274="","",VLOOKUP($A274,'Annex 2 EHV charges'!$A:$P,3,0))</f>
        <v>New Import 12</v>
      </c>
      <c r="D274" s="80" t="str">
        <f>IF($A274="","",VLOOKUP($A274,'Annex 2 EHV charges'!$A:$P,7,0))</f>
        <v>Cold Northcott Alternate</v>
      </c>
      <c r="E274" s="84">
        <f>IFERROR(IF(VLOOKUP($A274,'Annex 2 EHV charges'!$A:$O,COLUMN(E274)+4,FALSE)=0,"",VLOOKUP($A274,'Annex 2 EHV charges'!$A:$O,COLUMN(E274)+4,FALSE)),"")</f>
        <v>0.20300000000000001</v>
      </c>
      <c r="F274" s="248">
        <f>IFERROR(IF(VLOOKUP($A274,'Annex 2 EHV charges'!$A:$O,COLUMN(F274)+4,FALSE)=0,"",VLOOKUP($A274,'Annex 2 EHV charges'!$A:$O,COLUMN(F274)+4,FALSE)),"")</f>
        <v>12.3</v>
      </c>
      <c r="G274" s="248">
        <f>IFERROR(IF(VLOOKUP($A274,'Annex 2 EHV charges'!$A:$O,COLUMN(G274)+4,FALSE)=0,"",VLOOKUP($A274,'Annex 2 EHV charges'!$A:$O,COLUMN(G274)+4,FALSE)),"")</f>
        <v>1.03</v>
      </c>
      <c r="H274" s="248">
        <f>IFERROR(IF(VLOOKUP($A274,'Annex 2 EHV charges'!$A:$O,COLUMN(H274)+4,FALSE)=0,"",VLOOKUP($A274,'Annex 2 EHV charges'!$A:$O,COLUMN(H274)+4,FALSE)),"")</f>
        <v>1.03</v>
      </c>
    </row>
    <row r="275" spans="1:8" x14ac:dyDescent="0.2">
      <c r="A275" s="80" t="str">
        <f t="array" ref="A275">IFERROR(INDEX('Annex 2 EHV charges'!$A$11:$A$330, MATCH(0, IF(LEN('Annex 2 EHV charges'!$A$11:$A$330)=0,1, COUNTIF(A$4:$A274, 'Annex 2 EHV charges'!$A$11:$A$330)), 0)),"")</f>
        <v>New Import 13</v>
      </c>
      <c r="B275" s="80" t="str">
        <f>IF($A275="","",VLOOKUP($A275,'Annex 2 EHV charges'!$A:$P,2,0))</f>
        <v>New Import 13</v>
      </c>
      <c r="C275" s="81" t="str">
        <f>IF($A275="","",VLOOKUP($A275,'Annex 2 EHV charges'!$A:$P,3,0))</f>
        <v>New Import 13</v>
      </c>
      <c r="D275" s="80" t="str">
        <f>IF($A275="","",VLOOKUP($A275,'Annex 2 EHV charges'!$A:$P,7,0))</f>
        <v>Cornwall Bio Park</v>
      </c>
      <c r="E275" s="84">
        <f>IFERROR(IF(VLOOKUP($A275,'Annex 2 EHV charges'!$A:$O,COLUMN(E275)+4,FALSE)=0,"",VLOOKUP($A275,'Annex 2 EHV charges'!$A:$O,COLUMN(E275)+4,FALSE)),"")</f>
        <v>14.317</v>
      </c>
      <c r="F275" s="248">
        <f>IFERROR(IF(VLOOKUP($A275,'Annex 2 EHV charges'!$A:$O,COLUMN(F275)+4,FALSE)=0,"",VLOOKUP($A275,'Annex 2 EHV charges'!$A:$O,COLUMN(F275)+4,FALSE)),"")</f>
        <v>74.510000000000005</v>
      </c>
      <c r="G275" s="248">
        <f>IFERROR(IF(VLOOKUP($A275,'Annex 2 EHV charges'!$A:$O,COLUMN(G275)+4,FALSE)=0,"",VLOOKUP($A275,'Annex 2 EHV charges'!$A:$O,COLUMN(G275)+4,FALSE)),"")</f>
        <v>0.78</v>
      </c>
      <c r="H275" s="248">
        <f>IFERROR(IF(VLOOKUP($A275,'Annex 2 EHV charges'!$A:$O,COLUMN(H275)+4,FALSE)=0,"",VLOOKUP($A275,'Annex 2 EHV charges'!$A:$O,COLUMN(H275)+4,FALSE)),"")</f>
        <v>0.78</v>
      </c>
    </row>
    <row r="276" spans="1:8" x14ac:dyDescent="0.2">
      <c r="A276" s="80" t="str">
        <f t="array" ref="A276">IFERROR(INDEX('Annex 2 EHV charges'!$A$11:$A$330, MATCH(0, IF(LEN('Annex 2 EHV charges'!$A$11:$A$330)=0,1, COUNTIF(A$4:$A275, 'Annex 2 EHV charges'!$A$11:$A$330)), 0)),"")</f>
        <v>New Import 14</v>
      </c>
      <c r="B276" s="80" t="str">
        <f>IF($A276="","",VLOOKUP($A276,'Annex 2 EHV charges'!$A:$P,2,0))</f>
        <v>New Import 14</v>
      </c>
      <c r="C276" s="81" t="str">
        <f>IF($A276="","",VLOOKUP($A276,'Annex 2 EHV charges'!$A:$P,3,0))</f>
        <v>New Import 14</v>
      </c>
      <c r="D276" s="80" t="str">
        <f>IF($A276="","",VLOOKUP($A276,'Annex 2 EHV charges'!$A:$P,7,0))</f>
        <v>Court Barton PV 33kV</v>
      </c>
      <c r="E276" s="84" t="str">
        <f>IFERROR(IF(VLOOKUP($A276,'Annex 2 EHV charges'!$A:$O,COLUMN(E276)+4,FALSE)=0,"",VLOOKUP($A276,'Annex 2 EHV charges'!$A:$O,COLUMN(E276)+4,FALSE)),"")</f>
        <v/>
      </c>
      <c r="F276" s="248">
        <f>IFERROR(IF(VLOOKUP($A276,'Annex 2 EHV charges'!$A:$O,COLUMN(F276)+4,FALSE)=0,"",VLOOKUP($A276,'Annex 2 EHV charges'!$A:$O,COLUMN(F276)+4,FALSE)),"")</f>
        <v>5.94</v>
      </c>
      <c r="G276" s="248">
        <f>IFERROR(IF(VLOOKUP($A276,'Annex 2 EHV charges'!$A:$O,COLUMN(G276)+4,FALSE)=0,"",VLOOKUP($A276,'Annex 2 EHV charges'!$A:$O,COLUMN(G276)+4,FALSE)),"")</f>
        <v>1.1299999999999999</v>
      </c>
      <c r="H276" s="248">
        <f>IFERROR(IF(VLOOKUP($A276,'Annex 2 EHV charges'!$A:$O,COLUMN(H276)+4,FALSE)=0,"",VLOOKUP($A276,'Annex 2 EHV charges'!$A:$O,COLUMN(H276)+4,FALSE)),"")</f>
        <v>1.1299999999999999</v>
      </c>
    </row>
    <row r="277" spans="1:8" x14ac:dyDescent="0.2">
      <c r="A277" s="80" t="str">
        <f t="array" ref="A277">IFERROR(INDEX('Annex 2 EHV charges'!$A$11:$A$330, MATCH(0, IF(LEN('Annex 2 EHV charges'!$A$11:$A$330)=0,1, COUNTIF(A$4:$A276, 'Annex 2 EHV charges'!$A$11:$A$330)), 0)),"")</f>
        <v>New Import 15</v>
      </c>
      <c r="B277" s="80" t="str">
        <f>IF($A277="","",VLOOKUP($A277,'Annex 2 EHV charges'!$A:$P,2,0))</f>
        <v>New Import 15</v>
      </c>
      <c r="C277" s="81" t="str">
        <f>IF($A277="","",VLOOKUP($A277,'Annex 2 EHV charges'!$A:$P,3,0))</f>
        <v>New Import 15</v>
      </c>
      <c r="D277" s="80" t="str">
        <f>IF($A277="","",VLOOKUP($A277,'Annex 2 EHV charges'!$A:$P,7,0))</f>
        <v>Feeder Road Battery</v>
      </c>
      <c r="E277" s="84">
        <f>IFERROR(IF(VLOOKUP($A277,'Annex 2 EHV charges'!$A:$O,COLUMN(E277)+4,FALSE)=0,"",VLOOKUP($A277,'Annex 2 EHV charges'!$A:$O,COLUMN(E277)+4,FALSE)),"")</f>
        <v>0.375</v>
      </c>
      <c r="F277" s="248">
        <f>IFERROR(IF(VLOOKUP($A277,'Annex 2 EHV charges'!$A:$O,COLUMN(F277)+4,FALSE)=0,"",VLOOKUP($A277,'Annex 2 EHV charges'!$A:$O,COLUMN(F277)+4,FALSE)),"")</f>
        <v>339.97</v>
      </c>
      <c r="G277" s="248">
        <f>IFERROR(IF(VLOOKUP($A277,'Annex 2 EHV charges'!$A:$O,COLUMN(G277)+4,FALSE)=0,"",VLOOKUP($A277,'Annex 2 EHV charges'!$A:$O,COLUMN(G277)+4,FALSE)),"")</f>
        <v>0.66</v>
      </c>
      <c r="H277" s="248">
        <f>IFERROR(IF(VLOOKUP($A277,'Annex 2 EHV charges'!$A:$O,COLUMN(H277)+4,FALSE)=0,"",VLOOKUP($A277,'Annex 2 EHV charges'!$A:$O,COLUMN(H277)+4,FALSE)),"")</f>
        <v>0.66</v>
      </c>
    </row>
    <row r="278" spans="1:8" x14ac:dyDescent="0.2">
      <c r="A278" s="80" t="str">
        <f t="array" ref="A278">IFERROR(INDEX('Annex 2 EHV charges'!$A$11:$A$330, MATCH(0, IF(LEN('Annex 2 EHV charges'!$A$11:$A$330)=0,1, COUNTIF(A$4:$A277, 'Annex 2 EHV charges'!$A$11:$A$330)), 0)),"")</f>
        <v>New Import 16</v>
      </c>
      <c r="B278" s="80" t="str">
        <f>IF($A278="","",VLOOKUP($A278,'Annex 2 EHV charges'!$A:$P,2,0))</f>
        <v>New Import 16</v>
      </c>
      <c r="C278" s="81" t="str">
        <f>IF($A278="","",VLOOKUP($A278,'Annex 2 EHV charges'!$A:$P,3,0))</f>
        <v>New Import 16</v>
      </c>
      <c r="D278" s="80" t="str">
        <f>IF($A278="","",VLOOKUP($A278,'Annex 2 EHV charges'!$A:$P,7,0))</f>
        <v>Fire Station Lane</v>
      </c>
      <c r="E278" s="84">
        <f>IFERROR(IF(VLOOKUP($A278,'Annex 2 EHV charges'!$A:$O,COLUMN(E278)+4,FALSE)=0,"",VLOOKUP($A278,'Annex 2 EHV charges'!$A:$O,COLUMN(E278)+4,FALSE)),"")</f>
        <v>7.9000000000000001E-2</v>
      </c>
      <c r="F278" s="248">
        <f>IFERROR(IF(VLOOKUP($A278,'Annex 2 EHV charges'!$A:$O,COLUMN(F278)+4,FALSE)=0,"",VLOOKUP($A278,'Annex 2 EHV charges'!$A:$O,COLUMN(F278)+4,FALSE)),"")</f>
        <v>13.56</v>
      </c>
      <c r="G278" s="248">
        <f>IFERROR(IF(VLOOKUP($A278,'Annex 2 EHV charges'!$A:$O,COLUMN(G278)+4,FALSE)=0,"",VLOOKUP($A278,'Annex 2 EHV charges'!$A:$O,COLUMN(G278)+4,FALSE)),"")</f>
        <v>1.1200000000000001</v>
      </c>
      <c r="H278" s="248">
        <f>IFERROR(IF(VLOOKUP($A278,'Annex 2 EHV charges'!$A:$O,COLUMN(H278)+4,FALSE)=0,"",VLOOKUP($A278,'Annex 2 EHV charges'!$A:$O,COLUMN(H278)+4,FALSE)),"")</f>
        <v>1.1200000000000001</v>
      </c>
    </row>
    <row r="279" spans="1:8" x14ac:dyDescent="0.2">
      <c r="A279" s="80" t="str">
        <f t="array" ref="A279">IFERROR(INDEX('Annex 2 EHV charges'!$A$11:$A$330, MATCH(0, IF(LEN('Annex 2 EHV charges'!$A$11:$A$330)=0,1, COUNTIF(A$4:$A278, 'Annex 2 EHV charges'!$A$11:$A$330)), 0)),"")</f>
        <v>New Import 17</v>
      </c>
      <c r="B279" s="80" t="str">
        <f>IF($A279="","",VLOOKUP($A279,'Annex 2 EHV charges'!$A:$P,2,0))</f>
        <v>New Import 17</v>
      </c>
      <c r="C279" s="81" t="str">
        <f>IF($A279="","",VLOOKUP($A279,'Annex 2 EHV charges'!$A:$P,3,0))</f>
        <v>New Import 17</v>
      </c>
      <c r="D279" s="80" t="str">
        <f>IF($A279="","",VLOOKUP($A279,'Annex 2 EHV charges'!$A:$P,7,0))</f>
        <v>Fraddon Solar</v>
      </c>
      <c r="E279" s="84" t="str">
        <f>IFERROR(IF(VLOOKUP($A279,'Annex 2 EHV charges'!$A:$O,COLUMN(E279)+4,FALSE)=0,"",VLOOKUP($A279,'Annex 2 EHV charges'!$A:$O,COLUMN(E279)+4,FALSE)),"")</f>
        <v/>
      </c>
      <c r="F279" s="248">
        <f>IFERROR(IF(VLOOKUP($A279,'Annex 2 EHV charges'!$A:$O,COLUMN(F279)+4,FALSE)=0,"",VLOOKUP($A279,'Annex 2 EHV charges'!$A:$O,COLUMN(F279)+4,FALSE)),"")</f>
        <v>0.99</v>
      </c>
      <c r="G279" s="248">
        <f>IFERROR(IF(VLOOKUP($A279,'Annex 2 EHV charges'!$A:$O,COLUMN(G279)+4,FALSE)=0,"",VLOOKUP($A279,'Annex 2 EHV charges'!$A:$O,COLUMN(G279)+4,FALSE)),"")</f>
        <v>1.68</v>
      </c>
      <c r="H279" s="248">
        <f>IFERROR(IF(VLOOKUP($A279,'Annex 2 EHV charges'!$A:$O,COLUMN(H279)+4,FALSE)=0,"",VLOOKUP($A279,'Annex 2 EHV charges'!$A:$O,COLUMN(H279)+4,FALSE)),"")</f>
        <v>1.68</v>
      </c>
    </row>
    <row r="280" spans="1:8" x14ac:dyDescent="0.2">
      <c r="A280" s="80" t="str">
        <f t="array" ref="A280">IFERROR(INDEX('Annex 2 EHV charges'!$A$11:$A$330, MATCH(0, IF(LEN('Annex 2 EHV charges'!$A$11:$A$330)=0,1, COUNTIF(A$4:$A279, 'Annex 2 EHV charges'!$A$11:$A$330)), 0)),"")</f>
        <v>New Import 18</v>
      </c>
      <c r="B280" s="80" t="str">
        <f>IF($A280="","",VLOOKUP($A280,'Annex 2 EHV charges'!$A:$P,2,0))</f>
        <v>New Import 18</v>
      </c>
      <c r="C280" s="81" t="str">
        <f>IF($A280="","",VLOOKUP($A280,'Annex 2 EHV charges'!$A:$P,3,0))</f>
        <v>New Import 18</v>
      </c>
      <c r="D280" s="80" t="str">
        <f>IF($A280="","",VLOOKUP($A280,'Annex 2 EHV charges'!$A:$P,7,0))</f>
        <v>Gammaton Moor PV 132kV</v>
      </c>
      <c r="E280" s="84" t="str">
        <f>IFERROR(IF(VLOOKUP($A280,'Annex 2 EHV charges'!$A:$O,COLUMN(E280)+4,FALSE)=0,"",VLOOKUP($A280,'Annex 2 EHV charges'!$A:$O,COLUMN(E280)+4,FALSE)),"")</f>
        <v/>
      </c>
      <c r="F280" s="248">
        <f>IFERROR(IF(VLOOKUP($A280,'Annex 2 EHV charges'!$A:$O,COLUMN(F280)+4,FALSE)=0,"",VLOOKUP($A280,'Annex 2 EHV charges'!$A:$O,COLUMN(F280)+4,FALSE)),"")</f>
        <v>48.91</v>
      </c>
      <c r="G280" s="248">
        <f>IFERROR(IF(VLOOKUP($A280,'Annex 2 EHV charges'!$A:$O,COLUMN(G280)+4,FALSE)=0,"",VLOOKUP($A280,'Annex 2 EHV charges'!$A:$O,COLUMN(G280)+4,FALSE)),"")</f>
        <v>1.1200000000000001</v>
      </c>
      <c r="H280" s="248">
        <f>IFERROR(IF(VLOOKUP($A280,'Annex 2 EHV charges'!$A:$O,COLUMN(H280)+4,FALSE)=0,"",VLOOKUP($A280,'Annex 2 EHV charges'!$A:$O,COLUMN(H280)+4,FALSE)),"")</f>
        <v>1.1200000000000001</v>
      </c>
    </row>
    <row r="281" spans="1:8" x14ac:dyDescent="0.2">
      <c r="A281" s="80" t="str">
        <f t="array" ref="A281">IFERROR(INDEX('Annex 2 EHV charges'!$A$11:$A$330, MATCH(0, IF(LEN('Annex 2 EHV charges'!$A$11:$A$330)=0,1, COUNTIF(A$4:$A280, 'Annex 2 EHV charges'!$A$11:$A$330)), 0)),"")</f>
        <v>New Import 19</v>
      </c>
      <c r="B281" s="80" t="str">
        <f>IF($A281="","",VLOOKUP($A281,'Annex 2 EHV charges'!$A:$P,2,0))</f>
        <v>New Import 19</v>
      </c>
      <c r="C281" s="81" t="str">
        <f>IF($A281="","",VLOOKUP($A281,'Annex 2 EHV charges'!$A:$P,3,0))</f>
        <v>New Import 19</v>
      </c>
      <c r="D281" s="80" t="str">
        <f>IF($A281="","",VLOOKUP($A281,'Annex 2 EHV charges'!$A:$P,7,0))</f>
        <v>GS394 Plymouth Centre</v>
      </c>
      <c r="E281" s="84">
        <f>IFERROR(IF(VLOOKUP($A281,'Annex 2 EHV charges'!$A:$O,COLUMN(E281)+4,FALSE)=0,"",VLOOKUP($A281,'Annex 2 EHV charges'!$A:$O,COLUMN(E281)+4,FALSE)),"")</f>
        <v>1.2969999999999999</v>
      </c>
      <c r="F281" s="248">
        <f>IFERROR(IF(VLOOKUP($A281,'Annex 2 EHV charges'!$A:$O,COLUMN(F281)+4,FALSE)=0,"",VLOOKUP($A281,'Annex 2 EHV charges'!$A:$O,COLUMN(F281)+4,FALSE)),"")</f>
        <v>630.73</v>
      </c>
      <c r="G281" s="248">
        <f>IFERROR(IF(VLOOKUP($A281,'Annex 2 EHV charges'!$A:$O,COLUMN(G281)+4,FALSE)=0,"",VLOOKUP($A281,'Annex 2 EHV charges'!$A:$O,COLUMN(G281)+4,FALSE)),"")</f>
        <v>0.86</v>
      </c>
      <c r="H281" s="248">
        <f>IFERROR(IF(VLOOKUP($A281,'Annex 2 EHV charges'!$A:$O,COLUMN(H281)+4,FALSE)=0,"",VLOOKUP($A281,'Annex 2 EHV charges'!$A:$O,COLUMN(H281)+4,FALSE)),"")</f>
        <v>0.86</v>
      </c>
    </row>
    <row r="282" spans="1:8" x14ac:dyDescent="0.2">
      <c r="A282" s="80" t="str">
        <f t="array" ref="A282">IFERROR(INDEX('Annex 2 EHV charges'!$A$11:$A$330, MATCH(0, IF(LEN('Annex 2 EHV charges'!$A$11:$A$330)=0,1, COUNTIF(A$4:$A281, 'Annex 2 EHV charges'!$A$11:$A$330)), 0)),"")</f>
        <v>New Import 20</v>
      </c>
      <c r="B282" s="80" t="str">
        <f>IF($A282="","",VLOOKUP($A282,'Annex 2 EHV charges'!$A:$P,2,0))</f>
        <v>New Import 20</v>
      </c>
      <c r="C282" s="81" t="str">
        <f>IF($A282="","",VLOOKUP($A282,'Annex 2 EHV charges'!$A:$P,3,0))</f>
        <v>New Import 20</v>
      </c>
      <c r="D282" s="80" t="str">
        <f>IF($A282="","",VLOOKUP($A282,'Annex 2 EHV charges'!$A:$P,7,0))</f>
        <v>Ham Farm PV ESS 33kV</v>
      </c>
      <c r="E282" s="84">
        <f>IFERROR(IF(VLOOKUP($A282,'Annex 2 EHV charges'!$A:$O,COLUMN(E282)+4,FALSE)=0,"",VLOOKUP($A282,'Annex 2 EHV charges'!$A:$O,COLUMN(E282)+4,FALSE)),"")</f>
        <v>0.64800000000000002</v>
      </c>
      <c r="F282" s="248">
        <f>IFERROR(IF(VLOOKUP($A282,'Annex 2 EHV charges'!$A:$O,COLUMN(F282)+4,FALSE)=0,"",VLOOKUP($A282,'Annex 2 EHV charges'!$A:$O,COLUMN(F282)+4,FALSE)),"")</f>
        <v>60.31</v>
      </c>
      <c r="G282" s="248">
        <f>IFERROR(IF(VLOOKUP($A282,'Annex 2 EHV charges'!$A:$O,COLUMN(G282)+4,FALSE)=0,"",VLOOKUP($A282,'Annex 2 EHV charges'!$A:$O,COLUMN(G282)+4,FALSE)),"")</f>
        <v>2.79</v>
      </c>
      <c r="H282" s="248">
        <f>IFERROR(IF(VLOOKUP($A282,'Annex 2 EHV charges'!$A:$O,COLUMN(H282)+4,FALSE)=0,"",VLOOKUP($A282,'Annex 2 EHV charges'!$A:$O,COLUMN(H282)+4,FALSE)),"")</f>
        <v>2.79</v>
      </c>
    </row>
    <row r="283" spans="1:8" x14ac:dyDescent="0.2">
      <c r="A283" s="80" t="str">
        <f t="array" ref="A283">IFERROR(INDEX('Annex 2 EHV charges'!$A$11:$A$330, MATCH(0, IF(LEN('Annex 2 EHV charges'!$A$11:$A$330)=0,1, COUNTIF(A$4:$A282, 'Annex 2 EHV charges'!$A$11:$A$330)), 0)),"")</f>
        <v>New Import 21</v>
      </c>
      <c r="B283" s="80" t="str">
        <f>IF($A283="","",VLOOKUP($A283,'Annex 2 EHV charges'!$A:$P,2,0))</f>
        <v>New Import 21</v>
      </c>
      <c r="C283" s="81" t="str">
        <f>IF($A283="","",VLOOKUP($A283,'Annex 2 EHV charges'!$A:$P,3,0))</f>
        <v>New Import 21</v>
      </c>
      <c r="D283" s="80" t="str">
        <f>IF($A283="","",VLOOKUP($A283,'Annex 2 EHV charges'!$A:$P,7,0))</f>
        <v>Higher Hawkerland Farm PV 33kV</v>
      </c>
      <c r="E283" s="84">
        <f>IFERROR(IF(VLOOKUP($A283,'Annex 2 EHV charges'!$A:$O,COLUMN(E283)+4,FALSE)=0,"",VLOOKUP($A283,'Annex 2 EHV charges'!$A:$O,COLUMN(E283)+4,FALSE)),"")</f>
        <v>2.2000000000000002</v>
      </c>
      <c r="F283" s="248">
        <f>IFERROR(IF(VLOOKUP($A283,'Annex 2 EHV charges'!$A:$O,COLUMN(F283)+4,FALSE)=0,"",VLOOKUP($A283,'Annex 2 EHV charges'!$A:$O,COLUMN(F283)+4,FALSE)),"")</f>
        <v>25.08</v>
      </c>
      <c r="G283" s="248">
        <f>IFERROR(IF(VLOOKUP($A283,'Annex 2 EHV charges'!$A:$O,COLUMN(G283)+4,FALSE)=0,"",VLOOKUP($A283,'Annex 2 EHV charges'!$A:$O,COLUMN(G283)+4,FALSE)),"")</f>
        <v>1.59</v>
      </c>
      <c r="H283" s="248">
        <f>IFERROR(IF(VLOOKUP($A283,'Annex 2 EHV charges'!$A:$O,COLUMN(H283)+4,FALSE)=0,"",VLOOKUP($A283,'Annex 2 EHV charges'!$A:$O,COLUMN(H283)+4,FALSE)),"")</f>
        <v>1.59</v>
      </c>
    </row>
    <row r="284" spans="1:8" x14ac:dyDescent="0.2">
      <c r="A284" s="80" t="str">
        <f t="array" ref="A284">IFERROR(INDEX('Annex 2 EHV charges'!$A$11:$A$330, MATCH(0, IF(LEN('Annex 2 EHV charges'!$A$11:$A$330)=0,1, COUNTIF(A$4:$A283, 'Annex 2 EHV charges'!$A$11:$A$330)), 0)),"")</f>
        <v>New Import 22</v>
      </c>
      <c r="B284" s="80" t="str">
        <f>IF($A284="","",VLOOKUP($A284,'Annex 2 EHV charges'!$A:$P,2,0))</f>
        <v>New Import 22</v>
      </c>
      <c r="C284" s="81" t="str">
        <f>IF($A284="","",VLOOKUP($A284,'Annex 2 EHV charges'!$A:$P,3,0))</f>
        <v>New Import 22</v>
      </c>
      <c r="D284" s="80" t="str">
        <f>IF($A284="","",VLOOKUP($A284,'Annex 2 EHV charges'!$A:$P,7,0))</f>
        <v>Higher Witheven PV</v>
      </c>
      <c r="E284" s="84" t="str">
        <f>IFERROR(IF(VLOOKUP($A284,'Annex 2 EHV charges'!$A:$O,COLUMN(E284)+4,FALSE)=0,"",VLOOKUP($A284,'Annex 2 EHV charges'!$A:$O,COLUMN(E284)+4,FALSE)),"")</f>
        <v/>
      </c>
      <c r="F284" s="248">
        <f>IFERROR(IF(VLOOKUP($A284,'Annex 2 EHV charges'!$A:$O,COLUMN(F284)+4,FALSE)=0,"",VLOOKUP($A284,'Annex 2 EHV charges'!$A:$O,COLUMN(F284)+4,FALSE)),"")</f>
        <v>6.07</v>
      </c>
      <c r="G284" s="248">
        <f>IFERROR(IF(VLOOKUP($A284,'Annex 2 EHV charges'!$A:$O,COLUMN(G284)+4,FALSE)=0,"",VLOOKUP($A284,'Annex 2 EHV charges'!$A:$O,COLUMN(G284)+4,FALSE)),"")</f>
        <v>2.25</v>
      </c>
      <c r="H284" s="248">
        <f>IFERROR(IF(VLOOKUP($A284,'Annex 2 EHV charges'!$A:$O,COLUMN(H284)+4,FALSE)=0,"",VLOOKUP($A284,'Annex 2 EHV charges'!$A:$O,COLUMN(H284)+4,FALSE)),"")</f>
        <v>2.25</v>
      </c>
    </row>
    <row r="285" spans="1:8" x14ac:dyDescent="0.2">
      <c r="A285" s="80" t="str">
        <f t="array" ref="A285">IFERROR(INDEX('Annex 2 EHV charges'!$A$11:$A$330, MATCH(0, IF(LEN('Annex 2 EHV charges'!$A$11:$A$330)=0,1, COUNTIF(A$4:$A284, 'Annex 2 EHV charges'!$A$11:$A$330)), 0)),"")</f>
        <v>New Import 23</v>
      </c>
      <c r="B285" s="80" t="str">
        <f>IF($A285="","",VLOOKUP($A285,'Annex 2 EHV charges'!$A:$P,2,0))</f>
        <v>New Import 23</v>
      </c>
      <c r="C285" s="81" t="str">
        <f>IF($A285="","",VLOOKUP($A285,'Annex 2 EHV charges'!$A:$P,3,0))</f>
        <v>New Import 23</v>
      </c>
      <c r="D285" s="80" t="str">
        <f>IF($A285="","",VLOOKUP($A285,'Annex 2 EHV charges'!$A:$P,7,0))</f>
        <v>Horsey Level PV 33kV</v>
      </c>
      <c r="E285" s="84">
        <f>IFERROR(IF(VLOOKUP($A285,'Annex 2 EHV charges'!$A:$O,COLUMN(E285)+4,FALSE)=0,"",VLOOKUP($A285,'Annex 2 EHV charges'!$A:$O,COLUMN(E285)+4,FALSE)),"")</f>
        <v>0.63100000000000001</v>
      </c>
      <c r="F285" s="248">
        <f>IFERROR(IF(VLOOKUP($A285,'Annex 2 EHV charges'!$A:$O,COLUMN(F285)+4,FALSE)=0,"",VLOOKUP($A285,'Annex 2 EHV charges'!$A:$O,COLUMN(F285)+4,FALSE)),"")</f>
        <v>7.4</v>
      </c>
      <c r="G285" s="248">
        <f>IFERROR(IF(VLOOKUP($A285,'Annex 2 EHV charges'!$A:$O,COLUMN(G285)+4,FALSE)=0,"",VLOOKUP($A285,'Annex 2 EHV charges'!$A:$O,COLUMN(G285)+4,FALSE)),"")</f>
        <v>1.18</v>
      </c>
      <c r="H285" s="248">
        <f>IFERROR(IF(VLOOKUP($A285,'Annex 2 EHV charges'!$A:$O,COLUMN(H285)+4,FALSE)=0,"",VLOOKUP($A285,'Annex 2 EHV charges'!$A:$O,COLUMN(H285)+4,FALSE)),"")</f>
        <v>1.18</v>
      </c>
    </row>
    <row r="286" spans="1:8" x14ac:dyDescent="0.2">
      <c r="A286" s="80" t="str">
        <f t="array" ref="A286">IFERROR(INDEX('Annex 2 EHV charges'!$A$11:$A$330, MATCH(0, IF(LEN('Annex 2 EHV charges'!$A$11:$A$330)=0,1, COUNTIF(A$4:$A285, 'Annex 2 EHV charges'!$A$11:$A$330)), 0)),"")</f>
        <v>New Import 24</v>
      </c>
      <c r="B286" s="80" t="str">
        <f>IF($A286="","",VLOOKUP($A286,'Annex 2 EHV charges'!$A:$P,2,0))</f>
        <v>New Import 24</v>
      </c>
      <c r="C286" s="81" t="str">
        <f>IF($A286="","",VLOOKUP($A286,'Annex 2 EHV charges'!$A:$P,3,0))</f>
        <v>New Import 24</v>
      </c>
      <c r="D286" s="80" t="str">
        <f>IF($A286="","",VLOOKUP($A286,'Annex 2 EHV charges'!$A:$P,7,0))</f>
        <v>Howgrove PV 33kV</v>
      </c>
      <c r="E286" s="84">
        <f>IFERROR(IF(VLOOKUP($A286,'Annex 2 EHV charges'!$A:$O,COLUMN(E286)+4,FALSE)=0,"",VLOOKUP($A286,'Annex 2 EHV charges'!$A:$O,COLUMN(E286)+4,FALSE)),"")</f>
        <v>0.30499999999999999</v>
      </c>
      <c r="F286" s="248">
        <f>IFERROR(IF(VLOOKUP($A286,'Annex 2 EHV charges'!$A:$O,COLUMN(F286)+4,FALSE)=0,"",VLOOKUP($A286,'Annex 2 EHV charges'!$A:$O,COLUMN(F286)+4,FALSE)),"")</f>
        <v>6.53</v>
      </c>
      <c r="G286" s="248">
        <f>IFERROR(IF(VLOOKUP($A286,'Annex 2 EHV charges'!$A:$O,COLUMN(G286)+4,FALSE)=0,"",VLOOKUP($A286,'Annex 2 EHV charges'!$A:$O,COLUMN(G286)+4,FALSE)),"")</f>
        <v>2.46</v>
      </c>
      <c r="H286" s="248">
        <f>IFERROR(IF(VLOOKUP($A286,'Annex 2 EHV charges'!$A:$O,COLUMN(H286)+4,FALSE)=0,"",VLOOKUP($A286,'Annex 2 EHV charges'!$A:$O,COLUMN(H286)+4,FALSE)),"")</f>
        <v>2.46</v>
      </c>
    </row>
    <row r="287" spans="1:8" x14ac:dyDescent="0.2">
      <c r="A287" s="80" t="str">
        <f t="array" ref="A287">IFERROR(INDEX('Annex 2 EHV charges'!$A$11:$A$330, MATCH(0, IF(LEN('Annex 2 EHV charges'!$A$11:$A$330)=0,1, COUNTIF(A$4:$A286, 'Annex 2 EHV charges'!$A$11:$A$330)), 0)),"")</f>
        <v>New Import 25</v>
      </c>
      <c r="B287" s="80" t="str">
        <f>IF($A287="","",VLOOKUP($A287,'Annex 2 EHV charges'!$A:$P,2,0))</f>
        <v>New Import 25</v>
      </c>
      <c r="C287" s="81" t="str">
        <f>IF($A287="","",VLOOKUP($A287,'Annex 2 EHV charges'!$A:$P,3,0))</f>
        <v>New Import 25</v>
      </c>
      <c r="D287" s="80" t="str">
        <f>IF($A287="","",VLOOKUP($A287,'Annex 2 EHV charges'!$A:$P,7,0))</f>
        <v>Land at Imerys WT</v>
      </c>
      <c r="E287" s="84">
        <f>IFERROR(IF(VLOOKUP($A287,'Annex 2 EHV charges'!$A:$O,COLUMN(E287)+4,FALSE)=0,"",VLOOKUP($A287,'Annex 2 EHV charges'!$A:$O,COLUMN(E287)+4,FALSE)),"")</f>
        <v>2.6819999999999999</v>
      </c>
      <c r="F287" s="248">
        <f>IFERROR(IF(VLOOKUP($A287,'Annex 2 EHV charges'!$A:$O,COLUMN(F287)+4,FALSE)=0,"",VLOOKUP($A287,'Annex 2 EHV charges'!$A:$O,COLUMN(F287)+4,FALSE)),"")</f>
        <v>12.46</v>
      </c>
      <c r="G287" s="248">
        <f>IFERROR(IF(VLOOKUP($A287,'Annex 2 EHV charges'!$A:$O,COLUMN(G287)+4,FALSE)=0,"",VLOOKUP($A287,'Annex 2 EHV charges'!$A:$O,COLUMN(G287)+4,FALSE)),"")</f>
        <v>0.66</v>
      </c>
      <c r="H287" s="248">
        <f>IFERROR(IF(VLOOKUP($A287,'Annex 2 EHV charges'!$A:$O,COLUMN(H287)+4,FALSE)=0,"",VLOOKUP($A287,'Annex 2 EHV charges'!$A:$O,COLUMN(H287)+4,FALSE)),"")</f>
        <v>0.66</v>
      </c>
    </row>
    <row r="288" spans="1:8" x14ac:dyDescent="0.2">
      <c r="A288" s="80" t="str">
        <f t="array" ref="A288">IFERROR(INDEX('Annex 2 EHV charges'!$A$11:$A$330, MATCH(0, IF(LEN('Annex 2 EHV charges'!$A$11:$A$330)=0,1, COUNTIF(A$4:$A287, 'Annex 2 EHV charges'!$A$11:$A$330)), 0)),"")</f>
        <v>New Import 26</v>
      </c>
      <c r="B288" s="80" t="str">
        <f>IF($A288="","",VLOOKUP($A288,'Annex 2 EHV charges'!$A:$P,2,0))</f>
        <v>New Import 26</v>
      </c>
      <c r="C288" s="81" t="str">
        <f>IF($A288="","",VLOOKUP($A288,'Annex 2 EHV charges'!$A:$P,3,0))</f>
        <v>New Import 26</v>
      </c>
      <c r="D288" s="80" t="str">
        <f>IF($A288="","",VLOOKUP($A288,'Annex 2 EHV charges'!$A:$P,7,0))</f>
        <v>Limebury PV 33kV</v>
      </c>
      <c r="E288" s="84">
        <f>IFERROR(IF(VLOOKUP($A288,'Annex 2 EHV charges'!$A:$O,COLUMN(E288)+4,FALSE)=0,"",VLOOKUP($A288,'Annex 2 EHV charges'!$A:$O,COLUMN(E288)+4,FALSE)),"")</f>
        <v>0.67100000000000004</v>
      </c>
      <c r="F288" s="248">
        <f>IFERROR(IF(VLOOKUP($A288,'Annex 2 EHV charges'!$A:$O,COLUMN(F288)+4,FALSE)=0,"",VLOOKUP($A288,'Annex 2 EHV charges'!$A:$O,COLUMN(F288)+4,FALSE)),"")</f>
        <v>9.6300000000000008</v>
      </c>
      <c r="G288" s="248">
        <f>IFERROR(IF(VLOOKUP($A288,'Annex 2 EHV charges'!$A:$O,COLUMN(G288)+4,FALSE)=0,"",VLOOKUP($A288,'Annex 2 EHV charges'!$A:$O,COLUMN(G288)+4,FALSE)),"")</f>
        <v>3.31</v>
      </c>
      <c r="H288" s="248">
        <f>IFERROR(IF(VLOOKUP($A288,'Annex 2 EHV charges'!$A:$O,COLUMN(H288)+4,FALSE)=0,"",VLOOKUP($A288,'Annex 2 EHV charges'!$A:$O,COLUMN(H288)+4,FALSE)),"")</f>
        <v>3.31</v>
      </c>
    </row>
    <row r="289" spans="1:8" x14ac:dyDescent="0.2">
      <c r="A289" s="80" t="str">
        <f t="array" ref="A289">IFERROR(INDEX('Annex 2 EHV charges'!$A$11:$A$330, MATCH(0, IF(LEN('Annex 2 EHV charges'!$A$11:$A$330)=0,1, COUNTIF(A$4:$A288, 'Annex 2 EHV charges'!$A$11:$A$330)), 0)),"")</f>
        <v>New Import 27</v>
      </c>
      <c r="B289" s="80" t="str">
        <f>IF($A289="","",VLOOKUP($A289,'Annex 2 EHV charges'!$A:$P,2,0))</f>
        <v>New Import 27</v>
      </c>
      <c r="C289" s="81" t="str">
        <f>IF($A289="","",VLOOKUP($A289,'Annex 2 EHV charges'!$A:$P,3,0))</f>
        <v>New Import 27</v>
      </c>
      <c r="D289" s="80" t="str">
        <f>IF($A289="","",VLOOKUP($A289,'Annex 2 EHV charges'!$A:$P,7,0))</f>
        <v>Lodge Farm PV</v>
      </c>
      <c r="E289" s="84">
        <f>IFERROR(IF(VLOOKUP($A289,'Annex 2 EHV charges'!$A:$O,COLUMN(E289)+4,FALSE)=0,"",VLOOKUP($A289,'Annex 2 EHV charges'!$A:$O,COLUMN(E289)+4,FALSE)),"")</f>
        <v>14.058</v>
      </c>
      <c r="F289" s="248">
        <f>IFERROR(IF(VLOOKUP($A289,'Annex 2 EHV charges'!$A:$O,COLUMN(F289)+4,FALSE)=0,"",VLOOKUP($A289,'Annex 2 EHV charges'!$A:$O,COLUMN(F289)+4,FALSE)),"")</f>
        <v>7.05</v>
      </c>
      <c r="G289" s="248">
        <f>IFERROR(IF(VLOOKUP($A289,'Annex 2 EHV charges'!$A:$O,COLUMN(G289)+4,FALSE)=0,"",VLOOKUP($A289,'Annex 2 EHV charges'!$A:$O,COLUMN(G289)+4,FALSE)),"")</f>
        <v>1.98</v>
      </c>
      <c r="H289" s="248">
        <f>IFERROR(IF(VLOOKUP($A289,'Annex 2 EHV charges'!$A:$O,COLUMN(H289)+4,FALSE)=0,"",VLOOKUP($A289,'Annex 2 EHV charges'!$A:$O,COLUMN(H289)+4,FALSE)),"")</f>
        <v>1.98</v>
      </c>
    </row>
    <row r="290" spans="1:8" x14ac:dyDescent="0.2">
      <c r="A290" s="80" t="str">
        <f t="array" ref="A290">IFERROR(INDEX('Annex 2 EHV charges'!$A$11:$A$330, MATCH(0, IF(LEN('Annex 2 EHV charges'!$A$11:$A$330)=0,1, COUNTIF(A$4:$A289, 'Annex 2 EHV charges'!$A$11:$A$330)), 0)),"")</f>
        <v>New Import 28</v>
      </c>
      <c r="B290" s="80" t="str">
        <f>IF($A290="","",VLOOKUP($A290,'Annex 2 EHV charges'!$A:$P,2,0))</f>
        <v>New Import 28</v>
      </c>
      <c r="C290" s="81" t="str">
        <f>IF($A290="","",VLOOKUP($A290,'Annex 2 EHV charges'!$A:$P,3,0))</f>
        <v>New Import 28</v>
      </c>
      <c r="D290" s="80" t="str">
        <f>IF($A290="","",VLOOKUP($A290,'Annex 2 EHV charges'!$A:$P,7,0))</f>
        <v>Lower Litchardon PV</v>
      </c>
      <c r="E290" s="84">
        <f>IFERROR(IF(VLOOKUP($A290,'Annex 2 EHV charges'!$A:$O,COLUMN(E290)+4,FALSE)=0,"",VLOOKUP($A290,'Annex 2 EHV charges'!$A:$O,COLUMN(E290)+4,FALSE)),"")</f>
        <v>1E-3</v>
      </c>
      <c r="F290" s="248">
        <f>IFERROR(IF(VLOOKUP($A290,'Annex 2 EHV charges'!$A:$O,COLUMN(F290)+4,FALSE)=0,"",VLOOKUP($A290,'Annex 2 EHV charges'!$A:$O,COLUMN(F290)+4,FALSE)),"")</f>
        <v>10.07</v>
      </c>
      <c r="G290" s="248">
        <f>IFERROR(IF(VLOOKUP($A290,'Annex 2 EHV charges'!$A:$O,COLUMN(G290)+4,FALSE)=0,"",VLOOKUP($A290,'Annex 2 EHV charges'!$A:$O,COLUMN(G290)+4,FALSE)),"")</f>
        <v>1.47</v>
      </c>
      <c r="H290" s="248">
        <f>IFERROR(IF(VLOOKUP($A290,'Annex 2 EHV charges'!$A:$O,COLUMN(H290)+4,FALSE)=0,"",VLOOKUP($A290,'Annex 2 EHV charges'!$A:$O,COLUMN(H290)+4,FALSE)),"")</f>
        <v>1.47</v>
      </c>
    </row>
    <row r="291" spans="1:8" x14ac:dyDescent="0.2">
      <c r="A291" s="80" t="str">
        <f t="array" ref="A291">IFERROR(INDEX('Annex 2 EHV charges'!$A$11:$A$330, MATCH(0, IF(LEN('Annex 2 EHV charges'!$A$11:$A$330)=0,1, COUNTIF(A$4:$A290, 'Annex 2 EHV charges'!$A$11:$A$330)), 0)),"")</f>
        <v>New Import 29</v>
      </c>
      <c r="B291" s="80" t="str">
        <f>IF($A291="","",VLOOKUP($A291,'Annex 2 EHV charges'!$A:$P,2,0))</f>
        <v>New Import 29</v>
      </c>
      <c r="C291" s="81" t="str">
        <f>IF($A291="","",VLOOKUP($A291,'Annex 2 EHV charges'!$A:$P,3,0))</f>
        <v>New Import 29</v>
      </c>
      <c r="D291" s="80" t="str">
        <f>IF($A291="","",VLOOKUP($A291,'Annex 2 EHV charges'!$A:$P,7,0))</f>
        <v>Mahe PV 33kV</v>
      </c>
      <c r="E291" s="84">
        <f>IFERROR(IF(VLOOKUP($A291,'Annex 2 EHV charges'!$A:$O,COLUMN(E291)+4,FALSE)=0,"",VLOOKUP($A291,'Annex 2 EHV charges'!$A:$O,COLUMN(E291)+4,FALSE)),"")</f>
        <v>0.49299999999999999</v>
      </c>
      <c r="F291" s="248">
        <f>IFERROR(IF(VLOOKUP($A291,'Annex 2 EHV charges'!$A:$O,COLUMN(F291)+4,FALSE)=0,"",VLOOKUP($A291,'Annex 2 EHV charges'!$A:$O,COLUMN(F291)+4,FALSE)),"")</f>
        <v>56.64</v>
      </c>
      <c r="G291" s="248">
        <f>IFERROR(IF(VLOOKUP($A291,'Annex 2 EHV charges'!$A:$O,COLUMN(G291)+4,FALSE)=0,"",VLOOKUP($A291,'Annex 2 EHV charges'!$A:$O,COLUMN(G291)+4,FALSE)),"")</f>
        <v>1.56</v>
      </c>
      <c r="H291" s="248">
        <f>IFERROR(IF(VLOOKUP($A291,'Annex 2 EHV charges'!$A:$O,COLUMN(H291)+4,FALSE)=0,"",VLOOKUP($A291,'Annex 2 EHV charges'!$A:$O,COLUMN(H291)+4,FALSE)),"")</f>
        <v>1.56</v>
      </c>
    </row>
    <row r="292" spans="1:8" x14ac:dyDescent="0.2">
      <c r="A292" s="80" t="str">
        <f t="array" ref="A292">IFERROR(INDEX('Annex 2 EHV charges'!$A$11:$A$330, MATCH(0, IF(LEN('Annex 2 EHV charges'!$A$11:$A$330)=0,1, COUNTIF(A$4:$A291, 'Annex 2 EHV charges'!$A$11:$A$330)), 0)),"")</f>
        <v>New Import 30</v>
      </c>
      <c r="B292" s="80" t="str">
        <f>IF($A292="","",VLOOKUP($A292,'Annex 2 EHV charges'!$A:$P,2,0))</f>
        <v>New Import 30</v>
      </c>
      <c r="C292" s="81" t="str">
        <f>IF($A292="","",VLOOKUP($A292,'Annex 2 EHV charges'!$A:$P,3,0))</f>
        <v>New Import 30</v>
      </c>
      <c r="D292" s="80" t="str">
        <f>IF($A292="","",VLOOKUP($A292,'Annex 2 EHV charges'!$A:$P,7,0))</f>
        <v>Marksbury B PV 33kV</v>
      </c>
      <c r="E292" s="84">
        <f>IFERROR(IF(VLOOKUP($A292,'Annex 2 EHV charges'!$A:$O,COLUMN(E292)+4,FALSE)=0,"",VLOOKUP($A292,'Annex 2 EHV charges'!$A:$O,COLUMN(E292)+4,FALSE)),"")</f>
        <v>14.24</v>
      </c>
      <c r="F292" s="248">
        <f>IFERROR(IF(VLOOKUP($A292,'Annex 2 EHV charges'!$A:$O,COLUMN(F292)+4,FALSE)=0,"",VLOOKUP($A292,'Annex 2 EHV charges'!$A:$O,COLUMN(F292)+4,FALSE)),"")</f>
        <v>11.64</v>
      </c>
      <c r="G292" s="248">
        <f>IFERROR(IF(VLOOKUP($A292,'Annex 2 EHV charges'!$A:$O,COLUMN(G292)+4,FALSE)=0,"",VLOOKUP($A292,'Annex 2 EHV charges'!$A:$O,COLUMN(G292)+4,FALSE)),"")</f>
        <v>2.09</v>
      </c>
      <c r="H292" s="248">
        <f>IFERROR(IF(VLOOKUP($A292,'Annex 2 EHV charges'!$A:$O,COLUMN(H292)+4,FALSE)=0,"",VLOOKUP($A292,'Annex 2 EHV charges'!$A:$O,COLUMN(H292)+4,FALSE)),"")</f>
        <v>2.09</v>
      </c>
    </row>
    <row r="293" spans="1:8" x14ac:dyDescent="0.2">
      <c r="A293" s="80" t="str">
        <f t="array" ref="A293">IFERROR(INDEX('Annex 2 EHV charges'!$A$11:$A$330, MATCH(0, IF(LEN('Annex 2 EHV charges'!$A$11:$A$330)=0,1, COUNTIF(A$4:$A292, 'Annex 2 EHV charges'!$A$11:$A$330)), 0)),"")</f>
        <v>New Import 31</v>
      </c>
      <c r="B293" s="80" t="str">
        <f>IF($A293="","",VLOOKUP($A293,'Annex 2 EHV charges'!$A:$P,2,0))</f>
        <v>New Import 31</v>
      </c>
      <c r="C293" s="81" t="str">
        <f>IF($A293="","",VLOOKUP($A293,'Annex 2 EHV charges'!$A:$P,3,0))</f>
        <v>New Import 31</v>
      </c>
      <c r="D293" s="80" t="str">
        <f>IF($A293="","",VLOOKUP($A293,'Annex 2 EHV charges'!$A:$P,7,0))</f>
        <v>Mounsel PV 33kV</v>
      </c>
      <c r="E293" s="84" t="str">
        <f>IFERROR(IF(VLOOKUP($A293,'Annex 2 EHV charges'!$A:$O,COLUMN(E293)+4,FALSE)=0,"",VLOOKUP($A293,'Annex 2 EHV charges'!$A:$O,COLUMN(E293)+4,FALSE)),"")</f>
        <v/>
      </c>
      <c r="F293" s="248">
        <f>IFERROR(IF(VLOOKUP($A293,'Annex 2 EHV charges'!$A:$O,COLUMN(F293)+4,FALSE)=0,"",VLOOKUP($A293,'Annex 2 EHV charges'!$A:$O,COLUMN(F293)+4,FALSE)),"")</f>
        <v>36.04</v>
      </c>
      <c r="G293" s="248">
        <f>IFERROR(IF(VLOOKUP($A293,'Annex 2 EHV charges'!$A:$O,COLUMN(G293)+4,FALSE)=0,"",VLOOKUP($A293,'Annex 2 EHV charges'!$A:$O,COLUMN(G293)+4,FALSE)),"")</f>
        <v>1.1200000000000001</v>
      </c>
      <c r="H293" s="248">
        <f>IFERROR(IF(VLOOKUP($A293,'Annex 2 EHV charges'!$A:$O,COLUMN(H293)+4,FALSE)=0,"",VLOOKUP($A293,'Annex 2 EHV charges'!$A:$O,COLUMN(H293)+4,FALSE)),"")</f>
        <v>1.1200000000000001</v>
      </c>
    </row>
    <row r="294" spans="1:8" x14ac:dyDescent="0.2">
      <c r="A294" s="80" t="str">
        <f t="array" ref="A294">IFERROR(INDEX('Annex 2 EHV charges'!$A$11:$A$330, MATCH(0, IF(LEN('Annex 2 EHV charges'!$A$11:$A$330)=0,1, COUNTIF(A$4:$A293, 'Annex 2 EHV charges'!$A$11:$A$330)), 0)),"")</f>
        <v>New Import 32</v>
      </c>
      <c r="B294" s="80" t="str">
        <f>IF($A294="","",VLOOKUP($A294,'Annex 2 EHV charges'!$A:$P,2,0))</f>
        <v>New Import 32</v>
      </c>
      <c r="C294" s="81" t="str">
        <f>IF($A294="","",VLOOKUP($A294,'Annex 2 EHV charges'!$A:$P,3,0))</f>
        <v>New Import 32</v>
      </c>
      <c r="D294" s="80" t="str">
        <f>IF($A294="","",VLOOKUP($A294,'Annex 2 EHV charges'!$A:$P,7,0))</f>
        <v>New House Farm ESS 132kV</v>
      </c>
      <c r="E294" s="84" t="str">
        <f>IFERROR(IF(VLOOKUP($A294,'Annex 2 EHV charges'!$A:$O,COLUMN(E294)+4,FALSE)=0,"",VLOOKUP($A294,'Annex 2 EHV charges'!$A:$O,COLUMN(E294)+4,FALSE)),"")</f>
        <v/>
      </c>
      <c r="F294" s="248">
        <f>IFERROR(IF(VLOOKUP($A294,'Annex 2 EHV charges'!$A:$O,COLUMN(F294)+4,FALSE)=0,"",VLOOKUP($A294,'Annex 2 EHV charges'!$A:$O,COLUMN(F294)+4,FALSE)),"")</f>
        <v>2087.71</v>
      </c>
      <c r="G294" s="248">
        <f>IFERROR(IF(VLOOKUP($A294,'Annex 2 EHV charges'!$A:$O,COLUMN(G294)+4,FALSE)=0,"",VLOOKUP($A294,'Annex 2 EHV charges'!$A:$O,COLUMN(G294)+4,FALSE)),"")</f>
        <v>0.57999999999999996</v>
      </c>
      <c r="H294" s="248">
        <f>IFERROR(IF(VLOOKUP($A294,'Annex 2 EHV charges'!$A:$O,COLUMN(H294)+4,FALSE)=0,"",VLOOKUP($A294,'Annex 2 EHV charges'!$A:$O,COLUMN(H294)+4,FALSE)),"")</f>
        <v>0.57999999999999996</v>
      </c>
    </row>
    <row r="295" spans="1:8" x14ac:dyDescent="0.2">
      <c r="A295" s="80" t="str">
        <f t="array" ref="A295">IFERROR(INDEX('Annex 2 EHV charges'!$A$11:$A$330, MATCH(0, IF(LEN('Annex 2 EHV charges'!$A$11:$A$330)=0,1, COUNTIF(A$4:$A294, 'Annex 2 EHV charges'!$A$11:$A$330)), 0)),"")</f>
        <v>New Import 33</v>
      </c>
      <c r="B295" s="80" t="str">
        <f>IF($A295="","",VLOOKUP($A295,'Annex 2 EHV charges'!$A:$P,2,0))</f>
        <v>New Import 33</v>
      </c>
      <c r="C295" s="81" t="str">
        <f>IF($A295="","",VLOOKUP($A295,'Annex 2 EHV charges'!$A:$P,3,0))</f>
        <v>New Import 33</v>
      </c>
      <c r="D295" s="80" t="str">
        <f>IF($A295="","",VLOOKUP($A295,'Annex 2 EHV charges'!$A:$P,7,0))</f>
        <v>NIRO PV (Rockebeare)</v>
      </c>
      <c r="E295" s="84">
        <f>IFERROR(IF(VLOOKUP($A295,'Annex 2 EHV charges'!$A:$O,COLUMN(E295)+4,FALSE)=0,"",VLOOKUP($A295,'Annex 2 EHV charges'!$A:$O,COLUMN(E295)+4,FALSE)),"")</f>
        <v>2.5630000000000002</v>
      </c>
      <c r="F295" s="248">
        <f>IFERROR(IF(VLOOKUP($A295,'Annex 2 EHV charges'!$A:$O,COLUMN(F295)+4,FALSE)=0,"",VLOOKUP($A295,'Annex 2 EHV charges'!$A:$O,COLUMN(F295)+4,FALSE)),"")</f>
        <v>18.079999999999998</v>
      </c>
      <c r="G295" s="248">
        <f>IFERROR(IF(VLOOKUP($A295,'Annex 2 EHV charges'!$A:$O,COLUMN(G295)+4,FALSE)=0,"",VLOOKUP($A295,'Annex 2 EHV charges'!$A:$O,COLUMN(G295)+4,FALSE)),"")</f>
        <v>2.97</v>
      </c>
      <c r="H295" s="248">
        <f>IFERROR(IF(VLOOKUP($A295,'Annex 2 EHV charges'!$A:$O,COLUMN(H295)+4,FALSE)=0,"",VLOOKUP($A295,'Annex 2 EHV charges'!$A:$O,COLUMN(H295)+4,FALSE)),"")</f>
        <v>2.97</v>
      </c>
    </row>
    <row r="296" spans="1:8" x14ac:dyDescent="0.2">
      <c r="A296" s="80" t="str">
        <f t="array" ref="A296">IFERROR(INDEX('Annex 2 EHV charges'!$A$11:$A$330, MATCH(0, IF(LEN('Annex 2 EHV charges'!$A$11:$A$330)=0,1, COUNTIF(A$4:$A295, 'Annex 2 EHV charges'!$A$11:$A$330)), 0)),"")</f>
        <v>New Import 34</v>
      </c>
      <c r="B296" s="80" t="str">
        <f>IF($A296="","",VLOOKUP($A296,'Annex 2 EHV charges'!$A:$P,2,0))</f>
        <v>New Import 34</v>
      </c>
      <c r="C296" s="81" t="str">
        <f>IF($A296="","",VLOOKUP($A296,'Annex 2 EHV charges'!$A:$P,3,0))</f>
        <v>New Import 34</v>
      </c>
      <c r="D296" s="80" t="str">
        <f>IF($A296="","",VLOOKUP($A296,'Annex 2 EHV charges'!$A:$P,7,0))</f>
        <v>North Tawton ESS 33kV</v>
      </c>
      <c r="E296" s="84">
        <f>IFERROR(IF(VLOOKUP($A296,'Annex 2 EHV charges'!$A:$O,COLUMN(E296)+4,FALSE)=0,"",VLOOKUP($A296,'Annex 2 EHV charges'!$A:$O,COLUMN(E296)+4,FALSE)),"")</f>
        <v>0.217</v>
      </c>
      <c r="F296" s="248">
        <f>IFERROR(IF(VLOOKUP($A296,'Annex 2 EHV charges'!$A:$O,COLUMN(F296)+4,FALSE)=0,"",VLOOKUP($A296,'Annex 2 EHV charges'!$A:$O,COLUMN(F296)+4,FALSE)),"")</f>
        <v>414.91</v>
      </c>
      <c r="G296" s="248">
        <f>IFERROR(IF(VLOOKUP($A296,'Annex 2 EHV charges'!$A:$O,COLUMN(G296)+4,FALSE)=0,"",VLOOKUP($A296,'Annex 2 EHV charges'!$A:$O,COLUMN(G296)+4,FALSE)),"")</f>
        <v>0.74</v>
      </c>
      <c r="H296" s="248">
        <f>IFERROR(IF(VLOOKUP($A296,'Annex 2 EHV charges'!$A:$O,COLUMN(H296)+4,FALSE)=0,"",VLOOKUP($A296,'Annex 2 EHV charges'!$A:$O,COLUMN(H296)+4,FALSE)),"")</f>
        <v>0.74</v>
      </c>
    </row>
    <row r="297" spans="1:8" x14ac:dyDescent="0.2">
      <c r="A297" s="80" t="str">
        <f t="array" ref="A297">IFERROR(INDEX('Annex 2 EHV charges'!$A$11:$A$330, MATCH(0, IF(LEN('Annex 2 EHV charges'!$A$11:$A$330)=0,1, COUNTIF(A$4:$A296, 'Annex 2 EHV charges'!$A$11:$A$330)), 0)),"")</f>
        <v>New Import 35</v>
      </c>
      <c r="B297" s="80" t="str">
        <f>IF($A297="","",VLOOKUP($A297,'Annex 2 EHV charges'!$A:$P,2,0))</f>
        <v>New Import 35</v>
      </c>
      <c r="C297" s="81" t="str">
        <f>IF($A297="","",VLOOKUP($A297,'Annex 2 EHV charges'!$A:$P,3,0))</f>
        <v>New Import 35</v>
      </c>
      <c r="D297" s="80" t="str">
        <f>IF($A297="","",VLOOKUP($A297,'Annex 2 EHV charges'!$A:$P,7,0))</f>
        <v>Ottery St Mary PV</v>
      </c>
      <c r="E297" s="84">
        <f>IFERROR(IF(VLOOKUP($A297,'Annex 2 EHV charges'!$A:$O,COLUMN(E297)+4,FALSE)=0,"",VLOOKUP($A297,'Annex 2 EHV charges'!$A:$O,COLUMN(E297)+4,FALSE)),"")</f>
        <v>0.33300000000000002</v>
      </c>
      <c r="F297" s="248">
        <f>IFERROR(IF(VLOOKUP($A297,'Annex 2 EHV charges'!$A:$O,COLUMN(F297)+4,FALSE)=0,"",VLOOKUP($A297,'Annex 2 EHV charges'!$A:$O,COLUMN(F297)+4,FALSE)),"")</f>
        <v>17.920000000000002</v>
      </c>
      <c r="G297" s="248">
        <f>IFERROR(IF(VLOOKUP($A297,'Annex 2 EHV charges'!$A:$O,COLUMN(G297)+4,FALSE)=0,"",VLOOKUP($A297,'Annex 2 EHV charges'!$A:$O,COLUMN(G297)+4,FALSE)),"")</f>
        <v>1.75</v>
      </c>
      <c r="H297" s="248">
        <f>IFERROR(IF(VLOOKUP($A297,'Annex 2 EHV charges'!$A:$O,COLUMN(H297)+4,FALSE)=0,"",VLOOKUP($A297,'Annex 2 EHV charges'!$A:$O,COLUMN(H297)+4,FALSE)),"")</f>
        <v>1.75</v>
      </c>
    </row>
    <row r="298" spans="1:8" x14ac:dyDescent="0.2">
      <c r="A298" s="80" t="str">
        <f t="array" ref="A298">IFERROR(INDEX('Annex 2 EHV charges'!$A$11:$A$330, MATCH(0, IF(LEN('Annex 2 EHV charges'!$A$11:$A$330)=0,1, COUNTIF(A$4:$A297, 'Annex 2 EHV charges'!$A$11:$A$330)), 0)),"")</f>
        <v>New Import 36</v>
      </c>
      <c r="B298" s="80" t="str">
        <f>IF($A298="","",VLOOKUP($A298,'Annex 2 EHV charges'!$A:$P,2,0))</f>
        <v>New Import 36</v>
      </c>
      <c r="C298" s="81" t="str">
        <f>IF($A298="","",VLOOKUP($A298,'Annex 2 EHV charges'!$A:$P,3,0))</f>
        <v>New Import 36</v>
      </c>
      <c r="D298" s="80" t="str">
        <f>IF($A298="","",VLOOKUP($A298,'Annex 2 EHV charges'!$A:$P,7,0))</f>
        <v>Pedwell PV</v>
      </c>
      <c r="E298" s="84">
        <f>IFERROR(IF(VLOOKUP($A298,'Annex 2 EHV charges'!$A:$O,COLUMN(E298)+4,FALSE)=0,"",VLOOKUP($A298,'Annex 2 EHV charges'!$A:$O,COLUMN(E298)+4,FALSE)),"")</f>
        <v>7.3999999999999996E-2</v>
      </c>
      <c r="F298" s="248">
        <f>IFERROR(IF(VLOOKUP($A298,'Annex 2 EHV charges'!$A:$O,COLUMN(F298)+4,FALSE)=0,"",VLOOKUP($A298,'Annex 2 EHV charges'!$A:$O,COLUMN(F298)+4,FALSE)),"")</f>
        <v>3.98</v>
      </c>
      <c r="G298" s="248">
        <f>IFERROR(IF(VLOOKUP($A298,'Annex 2 EHV charges'!$A:$O,COLUMN(G298)+4,FALSE)=0,"",VLOOKUP($A298,'Annex 2 EHV charges'!$A:$O,COLUMN(G298)+4,FALSE)),"")</f>
        <v>2.0699999999999998</v>
      </c>
      <c r="H298" s="248">
        <f>IFERROR(IF(VLOOKUP($A298,'Annex 2 EHV charges'!$A:$O,COLUMN(H298)+4,FALSE)=0,"",VLOOKUP($A298,'Annex 2 EHV charges'!$A:$O,COLUMN(H298)+4,FALSE)),"")</f>
        <v>2.0699999999999998</v>
      </c>
    </row>
    <row r="299" spans="1:8" x14ac:dyDescent="0.2">
      <c r="A299" s="80" t="str">
        <f t="array" ref="A299">IFERROR(INDEX('Annex 2 EHV charges'!$A$11:$A$330, MATCH(0, IF(LEN('Annex 2 EHV charges'!$A$11:$A$330)=0,1, COUNTIF(A$4:$A298, 'Annex 2 EHV charges'!$A$11:$A$330)), 0)),"")</f>
        <v>New Import 37</v>
      </c>
      <c r="B299" s="80" t="str">
        <f>IF($A299="","",VLOOKUP($A299,'Annex 2 EHV charges'!$A:$P,2,0))</f>
        <v>New Import 37</v>
      </c>
      <c r="C299" s="81" t="str">
        <f>IF($A299="","",VLOOKUP($A299,'Annex 2 EHV charges'!$A:$P,3,0))</f>
        <v>New Import 37</v>
      </c>
      <c r="D299" s="80" t="str">
        <f>IF($A299="","",VLOOKUP($A299,'Annex 2 EHV charges'!$A:$P,7,0))</f>
        <v>Peradon PV ESS 132kV</v>
      </c>
      <c r="E299" s="84" t="str">
        <f>IFERROR(IF(VLOOKUP($A299,'Annex 2 EHV charges'!$A:$O,COLUMN(E299)+4,FALSE)=0,"",VLOOKUP($A299,'Annex 2 EHV charges'!$A:$O,COLUMN(E299)+4,FALSE)),"")</f>
        <v/>
      </c>
      <c r="F299" s="248">
        <f>IFERROR(IF(VLOOKUP($A299,'Annex 2 EHV charges'!$A:$O,COLUMN(F299)+4,FALSE)=0,"",VLOOKUP($A299,'Annex 2 EHV charges'!$A:$O,COLUMN(F299)+4,FALSE)),"")</f>
        <v>9.67</v>
      </c>
      <c r="G299" s="248">
        <f>IFERROR(IF(VLOOKUP($A299,'Annex 2 EHV charges'!$A:$O,COLUMN(G299)+4,FALSE)=0,"",VLOOKUP($A299,'Annex 2 EHV charges'!$A:$O,COLUMN(G299)+4,FALSE)),"")</f>
        <v>0.96</v>
      </c>
      <c r="H299" s="248">
        <f>IFERROR(IF(VLOOKUP($A299,'Annex 2 EHV charges'!$A:$O,COLUMN(H299)+4,FALSE)=0,"",VLOOKUP($A299,'Annex 2 EHV charges'!$A:$O,COLUMN(H299)+4,FALSE)),"")</f>
        <v>0.96</v>
      </c>
    </row>
    <row r="300" spans="1:8" x14ac:dyDescent="0.2">
      <c r="A300" s="80" t="str">
        <f t="array" ref="A300">IFERROR(INDEX('Annex 2 EHV charges'!$A$11:$A$330, MATCH(0, IF(LEN('Annex 2 EHV charges'!$A$11:$A$330)=0,1, COUNTIF(A$4:$A299, 'Annex 2 EHV charges'!$A$11:$A$330)), 0)),"")</f>
        <v>New Import 38</v>
      </c>
      <c r="B300" s="80" t="str">
        <f>IF($A300="","",VLOOKUP($A300,'Annex 2 EHV charges'!$A:$P,2,0))</f>
        <v>New Import 38</v>
      </c>
      <c r="C300" s="81" t="str">
        <f>IF($A300="","",VLOOKUP($A300,'Annex 2 EHV charges'!$A:$P,3,0))</f>
        <v>New Import 38</v>
      </c>
      <c r="D300" s="80" t="str">
        <f>IF($A300="","",VLOOKUP($A300,'Annex 2 EHV charges'!$A:$P,7,0))</f>
        <v>Perrinpit Road PV</v>
      </c>
      <c r="E300" s="84" t="str">
        <f>IFERROR(IF(VLOOKUP($A300,'Annex 2 EHV charges'!$A:$O,COLUMN(E300)+4,FALSE)=0,"",VLOOKUP($A300,'Annex 2 EHV charges'!$A:$O,COLUMN(E300)+4,FALSE)),"")</f>
        <v/>
      </c>
      <c r="F300" s="248">
        <f>IFERROR(IF(VLOOKUP($A300,'Annex 2 EHV charges'!$A:$O,COLUMN(F300)+4,FALSE)=0,"",VLOOKUP($A300,'Annex 2 EHV charges'!$A:$O,COLUMN(F300)+4,FALSE)),"")</f>
        <v>2.52</v>
      </c>
      <c r="G300" s="248">
        <f>IFERROR(IF(VLOOKUP($A300,'Annex 2 EHV charges'!$A:$O,COLUMN(G300)+4,FALSE)=0,"",VLOOKUP($A300,'Annex 2 EHV charges'!$A:$O,COLUMN(G300)+4,FALSE)),"")</f>
        <v>1.1299999999999999</v>
      </c>
      <c r="H300" s="248">
        <f>IFERROR(IF(VLOOKUP($A300,'Annex 2 EHV charges'!$A:$O,COLUMN(H300)+4,FALSE)=0,"",VLOOKUP($A300,'Annex 2 EHV charges'!$A:$O,COLUMN(H300)+4,FALSE)),"")</f>
        <v>1.1299999999999999</v>
      </c>
    </row>
    <row r="301" spans="1:8" x14ac:dyDescent="0.2">
      <c r="A301" s="80" t="str">
        <f t="array" ref="A301">IFERROR(INDEX('Annex 2 EHV charges'!$A$11:$A$330, MATCH(0, IF(LEN('Annex 2 EHV charges'!$A$11:$A$330)=0,1, COUNTIF(A$4:$A300, 'Annex 2 EHV charges'!$A$11:$A$330)), 0)),"")</f>
        <v>New Import 39</v>
      </c>
      <c r="B301" s="80" t="str">
        <f>IF($A301="","",VLOOKUP($A301,'Annex 2 EHV charges'!$A:$P,2,0))</f>
        <v>New Import 39</v>
      </c>
      <c r="C301" s="81" t="str">
        <f>IF($A301="","",VLOOKUP($A301,'Annex 2 EHV charges'!$A:$P,3,0))</f>
        <v>New Import 39</v>
      </c>
      <c r="D301" s="80" t="str">
        <f>IF($A301="","",VLOOKUP($A301,'Annex 2 EHV charges'!$A:$P,7,0))</f>
        <v>Pyworthy PV 33kV</v>
      </c>
      <c r="E301" s="84">
        <f>IFERROR(IF(VLOOKUP($A301,'Annex 2 EHV charges'!$A:$O,COLUMN(E301)+4,FALSE)=0,"",VLOOKUP($A301,'Annex 2 EHV charges'!$A:$O,COLUMN(E301)+4,FALSE)),"")</f>
        <v>0.875</v>
      </c>
      <c r="F301" s="248">
        <f>IFERROR(IF(VLOOKUP($A301,'Annex 2 EHV charges'!$A:$O,COLUMN(F301)+4,FALSE)=0,"",VLOOKUP($A301,'Annex 2 EHV charges'!$A:$O,COLUMN(F301)+4,FALSE)),"")</f>
        <v>3.21</v>
      </c>
      <c r="G301" s="248">
        <f>IFERROR(IF(VLOOKUP($A301,'Annex 2 EHV charges'!$A:$O,COLUMN(G301)+4,FALSE)=0,"",VLOOKUP($A301,'Annex 2 EHV charges'!$A:$O,COLUMN(G301)+4,FALSE)),"")</f>
        <v>2.08</v>
      </c>
      <c r="H301" s="248">
        <f>IFERROR(IF(VLOOKUP($A301,'Annex 2 EHV charges'!$A:$O,COLUMN(H301)+4,FALSE)=0,"",VLOOKUP($A301,'Annex 2 EHV charges'!$A:$O,COLUMN(H301)+4,FALSE)),"")</f>
        <v>2.08</v>
      </c>
    </row>
    <row r="302" spans="1:8" x14ac:dyDescent="0.2">
      <c r="A302" s="80" t="str">
        <f t="array" ref="A302">IFERROR(INDEX('Annex 2 EHV charges'!$A$11:$A$330, MATCH(0, IF(LEN('Annex 2 EHV charges'!$A$11:$A$330)=0,1, COUNTIF(A$4:$A301, 'Annex 2 EHV charges'!$A$11:$A$330)), 0)),"")</f>
        <v>New Import 40</v>
      </c>
      <c r="B302" s="80" t="str">
        <f>IF($A302="","",VLOOKUP($A302,'Annex 2 EHV charges'!$A:$P,2,0))</f>
        <v>New Import 40</v>
      </c>
      <c r="C302" s="81" t="str">
        <f>IF($A302="","",VLOOKUP($A302,'Annex 2 EHV charges'!$A:$P,3,0))</f>
        <v>New Import 40</v>
      </c>
      <c r="D302" s="80" t="str">
        <f>IF($A302="","",VLOOKUP($A302,'Annex 2 EHV charges'!$A:$P,7,0))</f>
        <v>Queen Charlton PV 33kV</v>
      </c>
      <c r="E302" s="84">
        <f>IFERROR(IF(VLOOKUP($A302,'Annex 2 EHV charges'!$A:$O,COLUMN(E302)+4,FALSE)=0,"",VLOOKUP($A302,'Annex 2 EHV charges'!$A:$O,COLUMN(E302)+4,FALSE)),"")</f>
        <v>0.377</v>
      </c>
      <c r="F302" s="248">
        <f>IFERROR(IF(VLOOKUP($A302,'Annex 2 EHV charges'!$A:$O,COLUMN(F302)+4,FALSE)=0,"",VLOOKUP($A302,'Annex 2 EHV charges'!$A:$O,COLUMN(F302)+4,FALSE)),"")</f>
        <v>88.74</v>
      </c>
      <c r="G302" s="248">
        <f>IFERROR(IF(VLOOKUP($A302,'Annex 2 EHV charges'!$A:$O,COLUMN(G302)+4,FALSE)=0,"",VLOOKUP($A302,'Annex 2 EHV charges'!$A:$O,COLUMN(G302)+4,FALSE)),"")</f>
        <v>1.79</v>
      </c>
      <c r="H302" s="248">
        <f>IFERROR(IF(VLOOKUP($A302,'Annex 2 EHV charges'!$A:$O,COLUMN(H302)+4,FALSE)=0,"",VLOOKUP($A302,'Annex 2 EHV charges'!$A:$O,COLUMN(H302)+4,FALSE)),"")</f>
        <v>1.79</v>
      </c>
    </row>
    <row r="303" spans="1:8" x14ac:dyDescent="0.2">
      <c r="A303" s="80" t="str">
        <f t="array" ref="A303">IFERROR(INDEX('Annex 2 EHV charges'!$A$11:$A$330, MATCH(0, IF(LEN('Annex 2 EHV charges'!$A$11:$A$330)=0,1, COUNTIF(A$4:$A302, 'Annex 2 EHV charges'!$A$11:$A$330)), 0)),"")</f>
        <v>New Import 41</v>
      </c>
      <c r="B303" s="80" t="str">
        <f>IF($A303="","",VLOOKUP($A303,'Annex 2 EHV charges'!$A:$P,2,0))</f>
        <v>New Import 41</v>
      </c>
      <c r="C303" s="81" t="str">
        <f>IF($A303="","",VLOOKUP($A303,'Annex 2 EHV charges'!$A:$P,3,0))</f>
        <v>New Import 41</v>
      </c>
      <c r="D303" s="80" t="str">
        <f>IF($A303="","",VLOOKUP($A303,'Annex 2 EHV charges'!$A:$P,7,0))</f>
        <v>Rocombe Ridge PV 33kV</v>
      </c>
      <c r="E303" s="84">
        <f>IFERROR(IF(VLOOKUP($A303,'Annex 2 EHV charges'!$A:$O,COLUMN(E303)+4,FALSE)=0,"",VLOOKUP($A303,'Annex 2 EHV charges'!$A:$O,COLUMN(E303)+4,FALSE)),"")</f>
        <v>3.3050000000000002</v>
      </c>
      <c r="F303" s="248">
        <f>IFERROR(IF(VLOOKUP($A303,'Annex 2 EHV charges'!$A:$O,COLUMN(F303)+4,FALSE)=0,"",VLOOKUP($A303,'Annex 2 EHV charges'!$A:$O,COLUMN(F303)+4,FALSE)),"")</f>
        <v>66.34</v>
      </c>
      <c r="G303" s="248">
        <f>IFERROR(IF(VLOOKUP($A303,'Annex 2 EHV charges'!$A:$O,COLUMN(G303)+4,FALSE)=0,"",VLOOKUP($A303,'Annex 2 EHV charges'!$A:$O,COLUMN(G303)+4,FALSE)),"")</f>
        <v>1.3</v>
      </c>
      <c r="H303" s="248">
        <f>IFERROR(IF(VLOOKUP($A303,'Annex 2 EHV charges'!$A:$O,COLUMN(H303)+4,FALSE)=0,"",VLOOKUP($A303,'Annex 2 EHV charges'!$A:$O,COLUMN(H303)+4,FALSE)),"")</f>
        <v>1.3</v>
      </c>
    </row>
    <row r="304" spans="1:8" x14ac:dyDescent="0.2">
      <c r="A304" s="80" t="str">
        <f t="array" ref="A304">IFERROR(INDEX('Annex 2 EHV charges'!$A$11:$A$330, MATCH(0, IF(LEN('Annex 2 EHV charges'!$A$11:$A$330)=0,1, COUNTIF(A$4:$A303, 'Annex 2 EHV charges'!$A$11:$A$330)), 0)),"")</f>
        <v>New Import 42</v>
      </c>
      <c r="B304" s="80" t="str">
        <f>IF($A304="","",VLOOKUP($A304,'Annex 2 EHV charges'!$A:$P,2,0))</f>
        <v>New Import 42</v>
      </c>
      <c r="C304" s="81" t="str">
        <f>IF($A304="","",VLOOKUP($A304,'Annex 2 EHV charges'!$A:$P,3,0))</f>
        <v>New Import 42</v>
      </c>
      <c r="D304" s="80" t="str">
        <f>IF($A304="","",VLOOKUP($A304,'Annex 2 EHV charges'!$A:$P,7,0))</f>
        <v>Says Court Farm ESS 132kV</v>
      </c>
      <c r="E304" s="84" t="str">
        <f>IFERROR(IF(VLOOKUP($A304,'Annex 2 EHV charges'!$A:$O,COLUMN(E304)+4,FALSE)=0,"",VLOOKUP($A304,'Annex 2 EHV charges'!$A:$O,COLUMN(E304)+4,FALSE)),"")</f>
        <v/>
      </c>
      <c r="F304" s="248">
        <f>IFERROR(IF(VLOOKUP($A304,'Annex 2 EHV charges'!$A:$O,COLUMN(F304)+4,FALSE)=0,"",VLOOKUP($A304,'Annex 2 EHV charges'!$A:$O,COLUMN(F304)+4,FALSE)),"")</f>
        <v>493.31</v>
      </c>
      <c r="G304" s="248">
        <f>IFERROR(IF(VLOOKUP($A304,'Annex 2 EHV charges'!$A:$O,COLUMN(G304)+4,FALSE)=0,"",VLOOKUP($A304,'Annex 2 EHV charges'!$A:$O,COLUMN(G304)+4,FALSE)),"")</f>
        <v>0.77</v>
      </c>
      <c r="H304" s="248">
        <f>IFERROR(IF(VLOOKUP($A304,'Annex 2 EHV charges'!$A:$O,COLUMN(H304)+4,FALSE)=0,"",VLOOKUP($A304,'Annex 2 EHV charges'!$A:$O,COLUMN(H304)+4,FALSE)),"")</f>
        <v>0.77</v>
      </c>
    </row>
    <row r="305" spans="1:8" x14ac:dyDescent="0.2">
      <c r="A305" s="80" t="str">
        <f t="array" ref="A305">IFERROR(INDEX('Annex 2 EHV charges'!$A$11:$A$330, MATCH(0, IF(LEN('Annex 2 EHV charges'!$A$11:$A$330)=0,1, COUNTIF(A$4:$A304, 'Annex 2 EHV charges'!$A$11:$A$330)), 0)),"")</f>
        <v>New Import 43</v>
      </c>
      <c r="B305" s="80" t="str">
        <f>IF($A305="","",VLOOKUP($A305,'Annex 2 EHV charges'!$A:$P,2,0))</f>
        <v>New Import 43</v>
      </c>
      <c r="C305" s="81" t="str">
        <f>IF($A305="","",VLOOKUP($A305,'Annex 2 EHV charges'!$A:$P,3,0))</f>
        <v>New Import 43</v>
      </c>
      <c r="D305" s="80" t="str">
        <f>IF($A305="","",VLOOKUP($A305,'Annex 2 EHV charges'!$A:$P,7,0))</f>
        <v>Severn Road Gas STOR 132kV</v>
      </c>
      <c r="E305" s="84" t="str">
        <f>IFERROR(IF(VLOOKUP($A305,'Annex 2 EHV charges'!$A:$O,COLUMN(E305)+4,FALSE)=0,"",VLOOKUP($A305,'Annex 2 EHV charges'!$A:$O,COLUMN(E305)+4,FALSE)),"")</f>
        <v/>
      </c>
      <c r="F305" s="248">
        <f>IFERROR(IF(VLOOKUP($A305,'Annex 2 EHV charges'!$A:$O,COLUMN(F305)+4,FALSE)=0,"",VLOOKUP($A305,'Annex 2 EHV charges'!$A:$O,COLUMN(F305)+4,FALSE)),"")</f>
        <v>17.02</v>
      </c>
      <c r="G305" s="248">
        <f>IFERROR(IF(VLOOKUP($A305,'Annex 2 EHV charges'!$A:$O,COLUMN(G305)+4,FALSE)=0,"",VLOOKUP($A305,'Annex 2 EHV charges'!$A:$O,COLUMN(G305)+4,FALSE)),"")</f>
        <v>1.56</v>
      </c>
      <c r="H305" s="248">
        <f>IFERROR(IF(VLOOKUP($A305,'Annex 2 EHV charges'!$A:$O,COLUMN(H305)+4,FALSE)=0,"",VLOOKUP($A305,'Annex 2 EHV charges'!$A:$O,COLUMN(H305)+4,FALSE)),"")</f>
        <v>1.56</v>
      </c>
    </row>
    <row r="306" spans="1:8" x14ac:dyDescent="0.2">
      <c r="A306" s="80" t="str">
        <f t="array" ref="A306">IFERROR(INDEX('Annex 2 EHV charges'!$A$11:$A$330, MATCH(0, IF(LEN('Annex 2 EHV charges'!$A$11:$A$330)=0,1, COUNTIF(A$4:$A305, 'Annex 2 EHV charges'!$A$11:$A$330)), 0)),"")</f>
        <v>New Import 44</v>
      </c>
      <c r="B306" s="80" t="str">
        <f>IF($A306="","",VLOOKUP($A306,'Annex 2 EHV charges'!$A:$P,2,0))</f>
        <v>New Import 44</v>
      </c>
      <c r="C306" s="81" t="str">
        <f>IF($A306="","",VLOOKUP($A306,'Annex 2 EHV charges'!$A:$P,3,0))</f>
        <v>New Import 44</v>
      </c>
      <c r="D306" s="80" t="str">
        <f>IF($A306="","",VLOOKUP($A306,'Annex 2 EHV charges'!$A:$P,7,0))</f>
        <v>South Crofty Mine 33kV</v>
      </c>
      <c r="E306" s="84">
        <f>IFERROR(IF(VLOOKUP($A306,'Annex 2 EHV charges'!$A:$O,COLUMN(E306)+4,FALSE)=0,"",VLOOKUP($A306,'Annex 2 EHV charges'!$A:$O,COLUMN(E306)+4,FALSE)),"")</f>
        <v>6.9219999999999997</v>
      </c>
      <c r="F306" s="248">
        <f>IFERROR(IF(VLOOKUP($A306,'Annex 2 EHV charges'!$A:$O,COLUMN(F306)+4,FALSE)=0,"",VLOOKUP($A306,'Annex 2 EHV charges'!$A:$O,COLUMN(F306)+4,FALSE)),"")</f>
        <v>9965.39</v>
      </c>
      <c r="G306" s="248">
        <f>IFERROR(IF(VLOOKUP($A306,'Annex 2 EHV charges'!$A:$O,COLUMN(G306)+4,FALSE)=0,"",VLOOKUP($A306,'Annex 2 EHV charges'!$A:$O,COLUMN(G306)+4,FALSE)),"")</f>
        <v>2.65</v>
      </c>
      <c r="H306" s="248">
        <f>IFERROR(IF(VLOOKUP($A306,'Annex 2 EHV charges'!$A:$O,COLUMN(H306)+4,FALSE)=0,"",VLOOKUP($A306,'Annex 2 EHV charges'!$A:$O,COLUMN(H306)+4,FALSE)),"")</f>
        <v>2.65</v>
      </c>
    </row>
    <row r="307" spans="1:8" x14ac:dyDescent="0.2">
      <c r="A307" s="80" t="str">
        <f t="array" ref="A307">IFERROR(INDEX('Annex 2 EHV charges'!$A$11:$A$330, MATCH(0, IF(LEN('Annex 2 EHV charges'!$A$11:$A$330)=0,1, COUNTIF(A$4:$A306, 'Annex 2 EHV charges'!$A$11:$A$330)), 0)),"")</f>
        <v>New Import 45</v>
      </c>
      <c r="B307" s="80" t="str">
        <f>IF($A307="","",VLOOKUP($A307,'Annex 2 EHV charges'!$A:$P,2,0))</f>
        <v>New Import 45</v>
      </c>
      <c r="C307" s="81" t="str">
        <f>IF($A307="","",VLOOKUP($A307,'Annex 2 EHV charges'!$A:$P,3,0))</f>
        <v>New Import 45</v>
      </c>
      <c r="D307" s="80" t="str">
        <f>IF($A307="","",VLOOKUP($A307,'Annex 2 EHV charges'!$A:$P,7,0))</f>
        <v>Stock Lane PV ESS 132kV</v>
      </c>
      <c r="E307" s="84" t="str">
        <f>IFERROR(IF(VLOOKUP($A307,'Annex 2 EHV charges'!$A:$O,COLUMN(E307)+4,FALSE)=0,"",VLOOKUP($A307,'Annex 2 EHV charges'!$A:$O,COLUMN(E307)+4,FALSE)),"")</f>
        <v/>
      </c>
      <c r="F307" s="248">
        <f>IFERROR(IF(VLOOKUP($A307,'Annex 2 EHV charges'!$A:$O,COLUMN(F307)+4,FALSE)=0,"",VLOOKUP($A307,'Annex 2 EHV charges'!$A:$O,COLUMN(F307)+4,FALSE)),"")</f>
        <v>1276.49</v>
      </c>
      <c r="G307" s="248">
        <f>IFERROR(IF(VLOOKUP($A307,'Annex 2 EHV charges'!$A:$O,COLUMN(G307)+4,FALSE)=0,"",VLOOKUP($A307,'Annex 2 EHV charges'!$A:$O,COLUMN(G307)+4,FALSE)),"")</f>
        <v>0.95</v>
      </c>
      <c r="H307" s="248">
        <f>IFERROR(IF(VLOOKUP($A307,'Annex 2 EHV charges'!$A:$O,COLUMN(H307)+4,FALSE)=0,"",VLOOKUP($A307,'Annex 2 EHV charges'!$A:$O,COLUMN(H307)+4,FALSE)),"")</f>
        <v>0.95</v>
      </c>
    </row>
    <row r="308" spans="1:8" x14ac:dyDescent="0.2">
      <c r="A308" s="80" t="str">
        <f t="array" ref="A308">IFERROR(INDEX('Annex 2 EHV charges'!$A$11:$A$330, MATCH(0, IF(LEN('Annex 2 EHV charges'!$A$11:$A$330)=0,1, COUNTIF(A$4:$A307, 'Annex 2 EHV charges'!$A$11:$A$330)), 0)),"")</f>
        <v>New Import 46</v>
      </c>
      <c r="B308" s="80" t="str">
        <f>IF($A308="","",VLOOKUP($A308,'Annex 2 EHV charges'!$A:$P,2,0))</f>
        <v>New Import 46</v>
      </c>
      <c r="C308" s="81" t="str">
        <f>IF($A308="","",VLOOKUP($A308,'Annex 2 EHV charges'!$A:$P,3,0))</f>
        <v>New Import 46</v>
      </c>
      <c r="D308" s="80" t="str">
        <f>IF($A308="","",VLOOKUP($A308,'Annex 2 EHV charges'!$A:$P,7,0))</f>
        <v>Tale Lane PV ESS 132kV</v>
      </c>
      <c r="E308" s="84">
        <f>IFERROR(IF(VLOOKUP($A308,'Annex 2 EHV charges'!$A:$O,COLUMN(E308)+4,FALSE)=0,"",VLOOKUP($A308,'Annex 2 EHV charges'!$A:$O,COLUMN(E308)+4,FALSE)),"")</f>
        <v>2.4E-2</v>
      </c>
      <c r="F308" s="248">
        <f>IFERROR(IF(VLOOKUP($A308,'Annex 2 EHV charges'!$A:$O,COLUMN(F308)+4,FALSE)=0,"",VLOOKUP($A308,'Annex 2 EHV charges'!$A:$O,COLUMN(F308)+4,FALSE)),"")</f>
        <v>694.2</v>
      </c>
      <c r="G308" s="248">
        <f>IFERROR(IF(VLOOKUP($A308,'Annex 2 EHV charges'!$A:$O,COLUMN(G308)+4,FALSE)=0,"",VLOOKUP($A308,'Annex 2 EHV charges'!$A:$O,COLUMN(G308)+4,FALSE)),"")</f>
        <v>1.6</v>
      </c>
      <c r="H308" s="248">
        <f>IFERROR(IF(VLOOKUP($A308,'Annex 2 EHV charges'!$A:$O,COLUMN(H308)+4,FALSE)=0,"",VLOOKUP($A308,'Annex 2 EHV charges'!$A:$O,COLUMN(H308)+4,FALSE)),"")</f>
        <v>1.6</v>
      </c>
    </row>
    <row r="309" spans="1:8" x14ac:dyDescent="0.2">
      <c r="A309" s="80" t="str">
        <f t="array" ref="A309">IFERROR(INDEX('Annex 2 EHV charges'!$A$11:$A$330, MATCH(0, IF(LEN('Annex 2 EHV charges'!$A$11:$A$330)=0,1, COUNTIF(A$4:$A308, 'Annex 2 EHV charges'!$A$11:$A$330)), 0)),"")</f>
        <v>New Import 47</v>
      </c>
      <c r="B309" s="80" t="str">
        <f>IF($A309="","",VLOOKUP($A309,'Annex 2 EHV charges'!$A:$P,2,0))</f>
        <v>New Import 47</v>
      </c>
      <c r="C309" s="81" t="str">
        <f>IF($A309="","",VLOOKUP($A309,'Annex 2 EHV charges'!$A:$P,3,0))</f>
        <v>New Import 47</v>
      </c>
      <c r="D309" s="80" t="str">
        <f>IF($A309="","",VLOOKUP($A309,'Annex 2 EHV charges'!$A:$P,7,0))</f>
        <v>Tolvaddon PV ESS EV 33kV</v>
      </c>
      <c r="E309" s="84">
        <f>IFERROR(IF(VLOOKUP($A309,'Annex 2 EHV charges'!$A:$O,COLUMN(E309)+4,FALSE)=0,"",VLOOKUP($A309,'Annex 2 EHV charges'!$A:$O,COLUMN(E309)+4,FALSE)),"")</f>
        <v>14.91</v>
      </c>
      <c r="F309" s="248">
        <f>IFERROR(IF(VLOOKUP($A309,'Annex 2 EHV charges'!$A:$O,COLUMN(F309)+4,FALSE)=0,"",VLOOKUP($A309,'Annex 2 EHV charges'!$A:$O,COLUMN(F309)+4,FALSE)),"")</f>
        <v>472.45</v>
      </c>
      <c r="G309" s="248">
        <f>IFERROR(IF(VLOOKUP($A309,'Annex 2 EHV charges'!$A:$O,COLUMN(G309)+4,FALSE)=0,"",VLOOKUP($A309,'Annex 2 EHV charges'!$A:$O,COLUMN(G309)+4,FALSE)),"")</f>
        <v>0.87</v>
      </c>
      <c r="H309" s="248">
        <f>IFERROR(IF(VLOOKUP($A309,'Annex 2 EHV charges'!$A:$O,COLUMN(H309)+4,FALSE)=0,"",VLOOKUP($A309,'Annex 2 EHV charges'!$A:$O,COLUMN(H309)+4,FALSE)),"")</f>
        <v>0.87</v>
      </c>
    </row>
    <row r="310" spans="1:8" x14ac:dyDescent="0.2">
      <c r="A310" s="80" t="str">
        <f t="array" ref="A310">IFERROR(INDEX('Annex 2 EHV charges'!$A$11:$A$330, MATCH(0, IF(LEN('Annex 2 EHV charges'!$A$11:$A$330)=0,1, COUNTIF(A$4:$A309, 'Annex 2 EHV charges'!$A$11:$A$330)), 0)),"")</f>
        <v>New Import 48</v>
      </c>
      <c r="B310" s="80" t="str">
        <f>IF($A310="","",VLOOKUP($A310,'Annex 2 EHV charges'!$A:$P,2,0))</f>
        <v>New Import 48</v>
      </c>
      <c r="C310" s="81" t="str">
        <f>IF($A310="","",VLOOKUP($A310,'Annex 2 EHV charges'!$A:$P,3,0))</f>
        <v>New Import 48</v>
      </c>
      <c r="D310" s="80" t="str">
        <f>IF($A310="","",VLOOKUP($A310,'Annex 2 EHV charges'!$A:$P,7,0))</f>
        <v>Tregeen AD(OTHM1)</v>
      </c>
      <c r="E310" s="84">
        <f>IFERROR(IF(VLOOKUP($A310,'Annex 2 EHV charges'!$A:$O,COLUMN(E310)+4,FALSE)=0,"",VLOOKUP($A310,'Annex 2 EHV charges'!$A:$O,COLUMN(E310)+4,FALSE)),"")</f>
        <v>0.20300000000000001</v>
      </c>
      <c r="F310" s="248">
        <f>IFERROR(IF(VLOOKUP($A310,'Annex 2 EHV charges'!$A:$O,COLUMN(F310)+4,FALSE)=0,"",VLOOKUP($A310,'Annex 2 EHV charges'!$A:$O,COLUMN(F310)+4,FALSE)),"")</f>
        <v>3.46</v>
      </c>
      <c r="G310" s="248">
        <f>IFERROR(IF(VLOOKUP($A310,'Annex 2 EHV charges'!$A:$O,COLUMN(G310)+4,FALSE)=0,"",VLOOKUP($A310,'Annex 2 EHV charges'!$A:$O,COLUMN(G310)+4,FALSE)),"")</f>
        <v>0.96</v>
      </c>
      <c r="H310" s="248">
        <f>IFERROR(IF(VLOOKUP($A310,'Annex 2 EHV charges'!$A:$O,COLUMN(H310)+4,FALSE)=0,"",VLOOKUP($A310,'Annex 2 EHV charges'!$A:$O,COLUMN(H310)+4,FALSE)),"")</f>
        <v>0.96</v>
      </c>
    </row>
    <row r="311" spans="1:8" x14ac:dyDescent="0.2">
      <c r="A311" s="80" t="str">
        <f t="array" ref="A311">IFERROR(INDEX('Annex 2 EHV charges'!$A$11:$A$330, MATCH(0, IF(LEN('Annex 2 EHV charges'!$A$11:$A$330)=0,1, COUNTIF(A$4:$A310, 'Annex 2 EHV charges'!$A$11:$A$330)), 0)),"")</f>
        <v>New Import 49</v>
      </c>
      <c r="B311" s="80" t="str">
        <f>IF($A311="","",VLOOKUP($A311,'Annex 2 EHV charges'!$A:$P,2,0))</f>
        <v>New Import 49</v>
      </c>
      <c r="C311" s="81" t="str">
        <f>IF($A311="","",VLOOKUP($A311,'Annex 2 EHV charges'!$A:$P,3,0))</f>
        <v>New Import 49</v>
      </c>
      <c r="D311" s="80" t="str">
        <f>IF($A311="","",VLOOKUP($A311,'Annex 2 EHV charges'!$A:$P,7,0))</f>
        <v>Trenoweth Farm PV</v>
      </c>
      <c r="E311" s="84" t="str">
        <f>IFERROR(IF(VLOOKUP($A311,'Annex 2 EHV charges'!$A:$O,COLUMN(E311)+4,FALSE)=0,"",VLOOKUP($A311,'Annex 2 EHV charges'!$A:$O,COLUMN(E311)+4,FALSE)),"")</f>
        <v/>
      </c>
      <c r="F311" s="248">
        <f>IFERROR(IF(VLOOKUP($A311,'Annex 2 EHV charges'!$A:$O,COLUMN(F311)+4,FALSE)=0,"",VLOOKUP($A311,'Annex 2 EHV charges'!$A:$O,COLUMN(F311)+4,FALSE)),"")</f>
        <v>16.079999999999998</v>
      </c>
      <c r="G311" s="248">
        <f>IFERROR(IF(VLOOKUP($A311,'Annex 2 EHV charges'!$A:$O,COLUMN(G311)+4,FALSE)=0,"",VLOOKUP($A311,'Annex 2 EHV charges'!$A:$O,COLUMN(G311)+4,FALSE)),"")</f>
        <v>5.68</v>
      </c>
      <c r="H311" s="248">
        <f>IFERROR(IF(VLOOKUP($A311,'Annex 2 EHV charges'!$A:$O,COLUMN(H311)+4,FALSE)=0,"",VLOOKUP($A311,'Annex 2 EHV charges'!$A:$O,COLUMN(H311)+4,FALSE)),"")</f>
        <v>5.68</v>
      </c>
    </row>
    <row r="312" spans="1:8" x14ac:dyDescent="0.2">
      <c r="A312" s="80" t="str">
        <f t="array" ref="A312">IFERROR(INDEX('Annex 2 EHV charges'!$A$11:$A$330, MATCH(0, IF(LEN('Annex 2 EHV charges'!$A$11:$A$330)=0,1, COUNTIF(A$4:$A311, 'Annex 2 EHV charges'!$A$11:$A$330)), 0)),"")</f>
        <v>New Import 50</v>
      </c>
      <c r="B312" s="80" t="str">
        <f>IF($A312="","",VLOOKUP($A312,'Annex 2 EHV charges'!$A:$P,2,0))</f>
        <v>New Import 50</v>
      </c>
      <c r="C312" s="81" t="str">
        <f>IF($A312="","",VLOOKUP($A312,'Annex 2 EHV charges'!$A:$P,3,0))</f>
        <v>New Import 50</v>
      </c>
      <c r="D312" s="80" t="str">
        <f>IF($A312="","",VLOOKUP($A312,'Annex 2 EHV charges'!$A:$P,7,0))</f>
        <v>Warne Road</v>
      </c>
      <c r="E312" s="84">
        <f>IFERROR(IF(VLOOKUP($A312,'Annex 2 EHV charges'!$A:$O,COLUMN(E312)+4,FALSE)=0,"",VLOOKUP($A312,'Annex 2 EHV charges'!$A:$O,COLUMN(E312)+4,FALSE)),"")</f>
        <v>8.3000000000000004E-2</v>
      </c>
      <c r="F312" s="248">
        <f>IFERROR(IF(VLOOKUP($A312,'Annex 2 EHV charges'!$A:$O,COLUMN(F312)+4,FALSE)=0,"",VLOOKUP($A312,'Annex 2 EHV charges'!$A:$O,COLUMN(F312)+4,FALSE)),"")</f>
        <v>22.27</v>
      </c>
      <c r="G312" s="248">
        <f>IFERROR(IF(VLOOKUP($A312,'Annex 2 EHV charges'!$A:$O,COLUMN(G312)+4,FALSE)=0,"",VLOOKUP($A312,'Annex 2 EHV charges'!$A:$O,COLUMN(G312)+4,FALSE)),"")</f>
        <v>1.18</v>
      </c>
      <c r="H312" s="248">
        <f>IFERROR(IF(VLOOKUP($A312,'Annex 2 EHV charges'!$A:$O,COLUMN(H312)+4,FALSE)=0,"",VLOOKUP($A312,'Annex 2 EHV charges'!$A:$O,COLUMN(H312)+4,FALSE)),"")</f>
        <v>1.18</v>
      </c>
    </row>
    <row r="313" spans="1:8" x14ac:dyDescent="0.2">
      <c r="A313" s="80" t="str">
        <f t="array" ref="A313">IFERROR(INDEX('Annex 2 EHV charges'!$A$11:$A$330, MATCH(0, IF(LEN('Annex 2 EHV charges'!$A$11:$A$330)=0,1, COUNTIF(A$4:$A312, 'Annex 2 EHV charges'!$A$11:$A$330)), 0)),"")</f>
        <v>New Import 51</v>
      </c>
      <c r="B313" s="80" t="str">
        <f>IF($A313="","",VLOOKUP($A313,'Annex 2 EHV charges'!$A:$P,2,0))</f>
        <v>New Import 51</v>
      </c>
      <c r="C313" s="81" t="str">
        <f>IF($A313="","",VLOOKUP($A313,'Annex 2 EHV charges'!$A:$P,3,0))</f>
        <v>New Import 51</v>
      </c>
      <c r="D313" s="80" t="str">
        <f>IF($A313="","",VLOOKUP($A313,'Annex 2 EHV charges'!$A:$P,7,0))</f>
        <v>Watchet ESS 33kV</v>
      </c>
      <c r="E313" s="84" t="str">
        <f>IFERROR(IF(VLOOKUP($A313,'Annex 2 EHV charges'!$A:$O,COLUMN(E313)+4,FALSE)=0,"",VLOOKUP($A313,'Annex 2 EHV charges'!$A:$O,COLUMN(E313)+4,FALSE)),"")</f>
        <v/>
      </c>
      <c r="F313" s="248">
        <f>IFERROR(IF(VLOOKUP($A313,'Annex 2 EHV charges'!$A:$O,COLUMN(F313)+4,FALSE)=0,"",VLOOKUP($A313,'Annex 2 EHV charges'!$A:$O,COLUMN(F313)+4,FALSE)),"")</f>
        <v>253.65</v>
      </c>
      <c r="G313" s="248">
        <f>IFERROR(IF(VLOOKUP($A313,'Annex 2 EHV charges'!$A:$O,COLUMN(G313)+4,FALSE)=0,"",VLOOKUP($A313,'Annex 2 EHV charges'!$A:$O,COLUMN(G313)+4,FALSE)),"")</f>
        <v>0.69</v>
      </c>
      <c r="H313" s="248">
        <f>IFERROR(IF(VLOOKUP($A313,'Annex 2 EHV charges'!$A:$O,COLUMN(H313)+4,FALSE)=0,"",VLOOKUP($A313,'Annex 2 EHV charges'!$A:$O,COLUMN(H313)+4,FALSE)),"")</f>
        <v>0.69</v>
      </c>
    </row>
    <row r="314" spans="1:8" x14ac:dyDescent="0.2">
      <c r="A314" s="80" t="str">
        <f t="array" ref="A314">IFERROR(INDEX('Annex 2 EHV charges'!$A$11:$A$330, MATCH(0, IF(LEN('Annex 2 EHV charges'!$A$11:$A$330)=0,1, COUNTIF(A$4:$A313, 'Annex 2 EHV charges'!$A$11:$A$330)), 0)),"")</f>
        <v>New Import 52</v>
      </c>
      <c r="B314" s="80" t="str">
        <f>IF($A314="","",VLOOKUP($A314,'Annex 2 EHV charges'!$A:$P,2,0))</f>
        <v>New Import 52</v>
      </c>
      <c r="C314" s="81" t="str">
        <f>IF($A314="","",VLOOKUP($A314,'Annex 2 EHV charges'!$A:$P,3,0))</f>
        <v>New Import 52</v>
      </c>
      <c r="D314" s="80" t="str">
        <f>IF($A314="","",VLOOKUP($A314,'Annex 2 EHV charges'!$A:$P,7,0))</f>
        <v>West Raddon PV 33kV</v>
      </c>
      <c r="E314" s="84">
        <f>IFERROR(IF(VLOOKUP($A314,'Annex 2 EHV charges'!$A:$O,COLUMN(E314)+4,FALSE)=0,"",VLOOKUP($A314,'Annex 2 EHV charges'!$A:$O,COLUMN(E314)+4,FALSE)),"")</f>
        <v>2.8410000000000002</v>
      </c>
      <c r="F314" s="248">
        <f>IFERROR(IF(VLOOKUP($A314,'Annex 2 EHV charges'!$A:$O,COLUMN(F314)+4,FALSE)=0,"",VLOOKUP($A314,'Annex 2 EHV charges'!$A:$O,COLUMN(F314)+4,FALSE)),"")</f>
        <v>106.79</v>
      </c>
      <c r="G314" s="248">
        <f>IFERROR(IF(VLOOKUP($A314,'Annex 2 EHV charges'!$A:$O,COLUMN(G314)+4,FALSE)=0,"",VLOOKUP($A314,'Annex 2 EHV charges'!$A:$O,COLUMN(G314)+4,FALSE)),"")</f>
        <v>3.9</v>
      </c>
      <c r="H314" s="248">
        <f>IFERROR(IF(VLOOKUP($A314,'Annex 2 EHV charges'!$A:$O,COLUMN(H314)+4,FALSE)=0,"",VLOOKUP($A314,'Annex 2 EHV charges'!$A:$O,COLUMN(H314)+4,FALSE)),"")</f>
        <v>3.9</v>
      </c>
    </row>
    <row r="315" spans="1:8" x14ac:dyDescent="0.2">
      <c r="A315" s="80" t="str">
        <f t="array" ref="A315">IFERROR(INDEX('Annex 2 EHV charges'!$A$11:$A$330, MATCH(0, IF(LEN('Annex 2 EHV charges'!$A$11:$A$330)=0,1, COUNTIF(A$4:$A314, 'Annex 2 EHV charges'!$A$11:$A$330)), 0)),"")</f>
        <v>New Import 53</v>
      </c>
      <c r="B315" s="80" t="str">
        <f>IF($A315="","",VLOOKUP($A315,'Annex 2 EHV charges'!$A:$P,2,0))</f>
        <v>New Import 53</v>
      </c>
      <c r="C315" s="81" t="str">
        <f>IF($A315="","",VLOOKUP($A315,'Annex 2 EHV charges'!$A:$P,3,0))</f>
        <v>New Import 53</v>
      </c>
      <c r="D315" s="80" t="str">
        <f>IF($A315="","",VLOOKUP($A315,'Annex 2 EHV charges'!$A:$P,7,0))</f>
        <v>Wyndham Estate PV ESS 33kV</v>
      </c>
      <c r="E315" s="84" t="str">
        <f>IFERROR(IF(VLOOKUP($A315,'Annex 2 EHV charges'!$A:$O,COLUMN(E315)+4,FALSE)=0,"",VLOOKUP($A315,'Annex 2 EHV charges'!$A:$O,COLUMN(E315)+4,FALSE)),"")</f>
        <v/>
      </c>
      <c r="F315" s="248">
        <f>IFERROR(IF(VLOOKUP($A315,'Annex 2 EHV charges'!$A:$O,COLUMN(F315)+4,FALSE)=0,"",VLOOKUP($A315,'Annex 2 EHV charges'!$A:$O,COLUMN(F315)+4,FALSE)),"")</f>
        <v>702.61</v>
      </c>
      <c r="G315" s="248">
        <f>IFERROR(IF(VLOOKUP($A315,'Annex 2 EHV charges'!$A:$O,COLUMN(G315)+4,FALSE)=0,"",VLOOKUP($A315,'Annex 2 EHV charges'!$A:$O,COLUMN(G315)+4,FALSE)),"")</f>
        <v>0.86</v>
      </c>
      <c r="H315" s="248">
        <f>IFERROR(IF(VLOOKUP($A315,'Annex 2 EHV charges'!$A:$O,COLUMN(H315)+4,FALSE)=0,"",VLOOKUP($A315,'Annex 2 EHV charges'!$A:$O,COLUMN(H315)+4,FALSE)),"")</f>
        <v>0.86</v>
      </c>
    </row>
    <row r="316" spans="1:8" x14ac:dyDescent="0.2">
      <c r="A316" s="80" t="str">
        <f t="array" ref="A316">IFERROR(INDEX('Annex 2 EHV charges'!$A$11:$A$330, MATCH(0, IF(LEN('Annex 2 EHV charges'!$A$11:$A$330)=0,1, COUNTIF(A$4:$A315, 'Annex 2 EHV charges'!$A$11:$A$330)), 0)),"")</f>
        <v>New Import 54</v>
      </c>
      <c r="B316" s="80" t="str">
        <f>IF($A316="","",VLOOKUP($A316,'Annex 2 EHV charges'!$A:$P,2,0))</f>
        <v>New Import 54</v>
      </c>
      <c r="C316" s="81" t="str">
        <f>IF($A316="","",VLOOKUP($A316,'Annex 2 EHV charges'!$A:$P,3,0))</f>
        <v>New Import 54</v>
      </c>
      <c r="D316" s="80" t="str">
        <f>IF($A316="","",VLOOKUP($A316,'Annex 2 EHV charges'!$A:$P,7,0))</f>
        <v>Yanel PV 132kV</v>
      </c>
      <c r="E316" s="84" t="str">
        <f>IFERROR(IF(VLOOKUP($A316,'Annex 2 EHV charges'!$A:$O,COLUMN(E316)+4,FALSE)=0,"",VLOOKUP($A316,'Annex 2 EHV charges'!$A:$O,COLUMN(E316)+4,FALSE)),"")</f>
        <v/>
      </c>
      <c r="F316" s="248">
        <f>IFERROR(IF(VLOOKUP($A316,'Annex 2 EHV charges'!$A:$O,COLUMN(F316)+4,FALSE)=0,"",VLOOKUP($A316,'Annex 2 EHV charges'!$A:$O,COLUMN(F316)+4,FALSE)),"")</f>
        <v>2.56</v>
      </c>
      <c r="G316" s="248">
        <f>IFERROR(IF(VLOOKUP($A316,'Annex 2 EHV charges'!$A:$O,COLUMN(G316)+4,FALSE)=0,"",VLOOKUP($A316,'Annex 2 EHV charges'!$A:$O,COLUMN(G316)+4,FALSE)),"")</f>
        <v>1.45</v>
      </c>
      <c r="H316" s="248">
        <f>IFERROR(IF(VLOOKUP($A316,'Annex 2 EHV charges'!$A:$O,COLUMN(H316)+4,FALSE)=0,"",VLOOKUP($A316,'Annex 2 EHV charges'!$A:$O,COLUMN(H316)+4,FALSE)),"")</f>
        <v>1.45</v>
      </c>
    </row>
    <row r="317" spans="1:8" x14ac:dyDescent="0.2">
      <c r="A317" s="80" t="str">
        <f t="array" ref="A317">IFERROR(INDEX('Annex 2 EHV charges'!$A$11:$A$330, MATCH(0, IF(LEN('Annex 2 EHV charges'!$A$11:$A$330)=0,1, COUNTIF(A$4:$A316, 'Annex 2 EHV charges'!$A$11:$A$330)), 0)),"")</f>
        <v/>
      </c>
      <c r="B317" s="80" t="str">
        <f>IF($A317="","",VLOOKUP($A317,'Annex 2 EHV charges'!$A:$P,2,0))</f>
        <v/>
      </c>
      <c r="C317" s="81" t="str">
        <f>IF($A317="","",VLOOKUP($A317,'Annex 2 EHV charges'!$A:$P,3,0))</f>
        <v/>
      </c>
      <c r="D317" s="80" t="str">
        <f>IF($A317="","",VLOOKUP($A317,'Annex 2 EHV charges'!$A:$P,7,0))</f>
        <v/>
      </c>
      <c r="E317" s="84" t="str">
        <f>IFERROR(IF(VLOOKUP($A317,'Annex 2 EHV charges'!$A:$O,COLUMN(E317)+4,FALSE)=0,"",VLOOKUP($A317,'Annex 2 EHV charges'!$A:$O,COLUMN(E317)+4,FALSE)),"")</f>
        <v/>
      </c>
      <c r="F317" s="248" t="str">
        <f>IFERROR(IF(VLOOKUP($A317,'Annex 2 EHV charges'!$A:$O,COLUMN(F317)+4,FALSE)=0,"",VLOOKUP($A317,'Annex 2 EHV charges'!$A:$O,COLUMN(F317)+4,FALSE)),"")</f>
        <v/>
      </c>
      <c r="G317" s="248" t="str">
        <f>IFERROR(IF(VLOOKUP($A317,'Annex 2 EHV charges'!$A:$O,COLUMN(G317)+4,FALSE)=0,"",VLOOKUP($A317,'Annex 2 EHV charges'!$A:$O,COLUMN(G317)+4,FALSE)),"")</f>
        <v/>
      </c>
      <c r="H317" s="248" t="str">
        <f>IFERROR(IF(VLOOKUP($A317,'Annex 2 EHV charges'!$A:$O,COLUMN(H317)+4,FALSE)=0,"",VLOOKUP($A317,'Annex 2 EHV charges'!$A:$O,COLUMN(H317)+4,FALSE)),"")</f>
        <v/>
      </c>
    </row>
    <row r="318" spans="1:8" x14ac:dyDescent="0.2">
      <c r="A318" s="80" t="str">
        <f t="array" ref="A318">IFERROR(INDEX('Annex 2 EHV charges'!$A$11:$A$330, MATCH(0, IF(LEN('Annex 2 EHV charges'!$A$11:$A$330)=0,1, COUNTIF(A$4:$A317, 'Annex 2 EHV charges'!$A$11:$A$330)), 0)),"")</f>
        <v/>
      </c>
      <c r="B318" s="80" t="str">
        <f>IF($A318="","",VLOOKUP($A318,'Annex 2 EHV charges'!$A:$P,2,0))</f>
        <v/>
      </c>
      <c r="C318" s="81" t="str">
        <f>IF($A318="","",VLOOKUP($A318,'Annex 2 EHV charges'!$A:$P,3,0))</f>
        <v/>
      </c>
      <c r="D318" s="80" t="str">
        <f>IF($A318="","",VLOOKUP($A318,'Annex 2 EHV charges'!$A:$P,7,0))</f>
        <v/>
      </c>
      <c r="E318" s="84" t="str">
        <f>IFERROR(IF(VLOOKUP($A318,'Annex 2 EHV charges'!$A:$O,COLUMN(E318)+4,FALSE)=0,"",VLOOKUP($A318,'Annex 2 EHV charges'!$A:$O,COLUMN(E318)+4,FALSE)),"")</f>
        <v/>
      </c>
      <c r="F318" s="248" t="str">
        <f>IFERROR(IF(VLOOKUP($A318,'Annex 2 EHV charges'!$A:$O,COLUMN(F318)+4,FALSE)=0,"",VLOOKUP($A318,'Annex 2 EHV charges'!$A:$O,COLUMN(F318)+4,FALSE)),"")</f>
        <v/>
      </c>
      <c r="G318" s="248" t="str">
        <f>IFERROR(IF(VLOOKUP($A318,'Annex 2 EHV charges'!$A:$O,COLUMN(G318)+4,FALSE)=0,"",VLOOKUP($A318,'Annex 2 EHV charges'!$A:$O,COLUMN(G318)+4,FALSE)),"")</f>
        <v/>
      </c>
      <c r="H318" s="248" t="str">
        <f>IFERROR(IF(VLOOKUP($A318,'Annex 2 EHV charges'!$A:$O,COLUMN(H318)+4,FALSE)=0,"",VLOOKUP($A318,'Annex 2 EHV charges'!$A:$O,COLUMN(H318)+4,FALSE)),"")</f>
        <v/>
      </c>
    </row>
    <row r="319" spans="1:8" x14ac:dyDescent="0.2">
      <c r="A319" s="80" t="str">
        <f t="array" ref="A319">IFERROR(INDEX('Annex 2 EHV charges'!$A$11:$A$330, MATCH(0, IF(LEN('Annex 2 EHV charges'!$A$11:$A$330)=0,1, COUNTIF(A$4:$A318, 'Annex 2 EHV charges'!$A$11:$A$330)), 0)),"")</f>
        <v/>
      </c>
      <c r="B319" s="80" t="str">
        <f>IF($A319="","",VLOOKUP($A319,'Annex 2 EHV charges'!$A:$P,2,0))</f>
        <v/>
      </c>
      <c r="C319" s="81" t="str">
        <f>IF($A319="","",VLOOKUP($A319,'Annex 2 EHV charges'!$A:$P,3,0))</f>
        <v/>
      </c>
      <c r="D319" s="80" t="str">
        <f>IF($A319="","",VLOOKUP($A319,'Annex 2 EHV charges'!$A:$P,7,0))</f>
        <v/>
      </c>
      <c r="E319" s="84" t="str">
        <f>IFERROR(IF(VLOOKUP($A319,'Annex 2 EHV charges'!$A:$O,COLUMN(E319)+4,FALSE)=0,"",VLOOKUP($A319,'Annex 2 EHV charges'!$A:$O,COLUMN(E319)+4,FALSE)),"")</f>
        <v/>
      </c>
      <c r="F319" s="248" t="str">
        <f>IFERROR(IF(VLOOKUP($A319,'Annex 2 EHV charges'!$A:$O,COLUMN(F319)+4,FALSE)=0,"",VLOOKUP($A319,'Annex 2 EHV charges'!$A:$O,COLUMN(F319)+4,FALSE)),"")</f>
        <v/>
      </c>
      <c r="G319" s="248" t="str">
        <f>IFERROR(IF(VLOOKUP($A319,'Annex 2 EHV charges'!$A:$O,COLUMN(G319)+4,FALSE)=0,"",VLOOKUP($A319,'Annex 2 EHV charges'!$A:$O,COLUMN(G319)+4,FALSE)),"")</f>
        <v/>
      </c>
      <c r="H319" s="248" t="str">
        <f>IFERROR(IF(VLOOKUP($A319,'Annex 2 EHV charges'!$A:$O,COLUMN(H319)+4,FALSE)=0,"",VLOOKUP($A319,'Annex 2 EHV charges'!$A:$O,COLUMN(H319)+4,FALSE)),"")</f>
        <v/>
      </c>
    </row>
    <row r="320" spans="1:8" x14ac:dyDescent="0.2">
      <c r="A320" s="80" t="str">
        <f t="array" ref="A320">IFERROR(INDEX('Annex 2 EHV charges'!$A$11:$A$330, MATCH(0, IF(LEN('Annex 2 EHV charges'!$A$11:$A$330)=0,1, COUNTIF(A$4:$A319, 'Annex 2 EHV charges'!$A$11:$A$330)), 0)),"")</f>
        <v/>
      </c>
      <c r="B320" s="80" t="str">
        <f>IF($A320="","",VLOOKUP($A320,'Annex 2 EHV charges'!$A:$P,2,0))</f>
        <v/>
      </c>
      <c r="C320" s="81" t="str">
        <f>IF($A320="","",VLOOKUP($A320,'Annex 2 EHV charges'!$A:$P,3,0))</f>
        <v/>
      </c>
      <c r="D320" s="80" t="str">
        <f>IF($A320="","",VLOOKUP($A320,'Annex 2 EHV charges'!$A:$P,7,0))</f>
        <v/>
      </c>
      <c r="E320" s="84" t="str">
        <f>IFERROR(IF(VLOOKUP($A320,'Annex 2 EHV charges'!$A:$O,COLUMN(E320)+4,FALSE)=0,"",VLOOKUP($A320,'Annex 2 EHV charges'!$A:$O,COLUMN(E320)+4,FALSE)),"")</f>
        <v/>
      </c>
      <c r="F320" s="248" t="str">
        <f>IFERROR(IF(VLOOKUP($A320,'Annex 2 EHV charges'!$A:$O,COLUMN(F320)+4,FALSE)=0,"",VLOOKUP($A320,'Annex 2 EHV charges'!$A:$O,COLUMN(F320)+4,FALSE)),"")</f>
        <v/>
      </c>
      <c r="G320" s="248" t="str">
        <f>IFERROR(IF(VLOOKUP($A320,'Annex 2 EHV charges'!$A:$O,COLUMN(G320)+4,FALSE)=0,"",VLOOKUP($A320,'Annex 2 EHV charges'!$A:$O,COLUMN(G320)+4,FALSE)),"")</f>
        <v/>
      </c>
      <c r="H320" s="248" t="str">
        <f>IFERROR(IF(VLOOKUP($A320,'Annex 2 EHV charges'!$A:$O,COLUMN(H320)+4,FALSE)=0,"",VLOOKUP($A320,'Annex 2 EHV charges'!$A:$O,COLUMN(H320)+4,FALSE)),"")</f>
        <v/>
      </c>
    </row>
    <row r="321" spans="1:8" x14ac:dyDescent="0.2">
      <c r="A321" s="80" t="str">
        <f t="array" ref="A321">IFERROR(INDEX('Annex 2 EHV charges'!$A$11:$A$330, MATCH(0, IF(LEN('Annex 2 EHV charges'!$A$11:$A$330)=0,1, COUNTIF(A$4:$A320, 'Annex 2 EHV charges'!$A$11:$A$330)), 0)),"")</f>
        <v/>
      </c>
      <c r="B321" s="80" t="str">
        <f>IF($A321="","",VLOOKUP($A321,'Annex 2 EHV charges'!$A:$P,2,0))</f>
        <v/>
      </c>
      <c r="C321" s="81" t="str">
        <f>IF($A321="","",VLOOKUP($A321,'Annex 2 EHV charges'!$A:$P,3,0))</f>
        <v/>
      </c>
      <c r="D321" s="80" t="str">
        <f>IF($A321="","",VLOOKUP($A321,'Annex 2 EHV charges'!$A:$P,7,0))</f>
        <v/>
      </c>
      <c r="E321" s="84" t="str">
        <f>IFERROR(IF(VLOOKUP($A321,'Annex 2 EHV charges'!$A:$O,COLUMN(E321)+4,FALSE)=0,"",VLOOKUP($A321,'Annex 2 EHV charges'!$A:$O,COLUMN(E321)+4,FALSE)),"")</f>
        <v/>
      </c>
      <c r="F321" s="248" t="str">
        <f>IFERROR(IF(VLOOKUP($A321,'Annex 2 EHV charges'!$A:$O,COLUMN(F321)+4,FALSE)=0,"",VLOOKUP($A321,'Annex 2 EHV charges'!$A:$O,COLUMN(F321)+4,FALSE)),"")</f>
        <v/>
      </c>
      <c r="G321" s="248" t="str">
        <f>IFERROR(IF(VLOOKUP($A321,'Annex 2 EHV charges'!$A:$O,COLUMN(G321)+4,FALSE)=0,"",VLOOKUP($A321,'Annex 2 EHV charges'!$A:$O,COLUMN(G321)+4,FALSE)),"")</f>
        <v/>
      </c>
      <c r="H321" s="248" t="str">
        <f>IFERROR(IF(VLOOKUP($A321,'Annex 2 EHV charges'!$A:$O,COLUMN(H321)+4,FALSE)=0,"",VLOOKUP($A321,'Annex 2 EHV charges'!$A:$O,COLUMN(H321)+4,FALSE)),"")</f>
        <v/>
      </c>
    </row>
  </sheetData>
  <autoFilter ref="A4:H287"/>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3"/>
  <sheetViews>
    <sheetView topLeftCell="A10" zoomScaleNormal="100" zoomScaleSheetLayoutView="100" workbookViewId="0">
      <selection sqref="A1:H1"/>
    </sheetView>
  </sheetViews>
  <sheetFormatPr defaultRowHeight="12.75" x14ac:dyDescent="0.2"/>
  <cols>
    <col min="1" max="1" width="15.85546875" style="46" bestFit="1" customWidth="1"/>
    <col min="2" max="2" width="15" style="46" bestFit="1" customWidth="1"/>
    <col min="3" max="3" width="15.7109375" style="52" bestFit="1" customWidth="1"/>
    <col min="4" max="4" width="34" style="52" bestFit="1" customWidth="1"/>
    <col min="5" max="5" width="14.7109375" style="53" customWidth="1"/>
    <col min="6" max="7" width="14.7109375" style="54" customWidth="1"/>
    <col min="8" max="8" width="14.7109375" style="46" customWidth="1"/>
    <col min="9" max="9" width="15.5703125" style="46" customWidth="1"/>
    <col min="10" max="16384" width="9.140625" style="46"/>
  </cols>
  <sheetData>
    <row r="1" spans="1:15" ht="66.75" customHeight="1" x14ac:dyDescent="0.2">
      <c r="A1" s="293" t="s">
        <v>111</v>
      </c>
      <c r="B1" s="293"/>
      <c r="C1" s="293"/>
      <c r="D1" s="293"/>
      <c r="E1" s="293"/>
      <c r="F1" s="293"/>
      <c r="G1" s="293"/>
      <c r="H1" s="293"/>
    </row>
    <row r="2" spans="1:15" s="47" customFormat="1" ht="25.5" customHeight="1" x14ac:dyDescent="0.2">
      <c r="A2" s="295" t="str">
        <f>Overview!B4&amp; " - Effective from "&amp;TEXT(Overview!D4,"D MMMM YYYY")&amp;" - "&amp;Overview!E4&amp;" EDCM export charges"</f>
        <v>Western Power Distribution (South West) plc - Effective from 1 April 2023 - Final EDCM export charges</v>
      </c>
      <c r="B2" s="296"/>
      <c r="C2" s="296"/>
      <c r="D2" s="296"/>
      <c r="E2" s="296"/>
      <c r="F2" s="296"/>
      <c r="G2" s="296"/>
      <c r="H2" s="297"/>
    </row>
    <row r="3" spans="1:15" s="73" customFormat="1" ht="18" x14ac:dyDescent="0.2">
      <c r="A3" s="74"/>
      <c r="B3" s="74"/>
      <c r="C3" s="74"/>
      <c r="D3" s="75"/>
      <c r="E3" s="76"/>
      <c r="F3" s="76"/>
      <c r="G3" s="77"/>
      <c r="H3" s="77"/>
      <c r="I3" s="70"/>
      <c r="J3" s="70"/>
      <c r="K3" s="70"/>
      <c r="L3" s="70"/>
      <c r="M3" s="70"/>
      <c r="N3" s="70"/>
      <c r="O3" s="70"/>
    </row>
    <row r="4" spans="1:15" ht="60.75" customHeight="1" x14ac:dyDescent="0.2">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
      <c r="A5" s="81">
        <f t="array" ref="A5">IFERROR(INDEX('Annex 2 EHV charges'!$D$11:$D$330, MATCH(0, IF(LEN('Annex 2 EHV charges'!$D$11:$D$330)=0,1, COUNTIF(A$4:$A4, 'Annex 2 EHV charges'!$D$11:$D$330)), 0)),"")</f>
        <v>529</v>
      </c>
      <c r="B5" s="80">
        <f>IF($A5="","",VLOOKUP($A5,'Annex 2 EHV charges'!$D:$P,2,0))</f>
        <v>529</v>
      </c>
      <c r="C5" s="81" t="str">
        <f>IF($A5="","",VLOOKUP($A5,'Annex 2 EHV charges'!$D:$P,3,0))</f>
        <v>2200042755082</v>
      </c>
      <c r="D5" s="80" t="str">
        <f>IF($A5="","",VLOOKUP($A5,'Annex 2 EHV charges'!$D:$P,4,0))</f>
        <v>Otterham Wind Farm Phase 3  (STOR)</v>
      </c>
      <c r="E5" s="82">
        <f>IFERROR(IF(VLOOKUP($A5,'Annex 2 EHV charges'!$D:$P,COLUMN(E5)+5,FALSE)=0,"",VLOOKUP($A5,'Annex 2 EHV charges'!$D:$P,COLUMN(E5)+5,FALSE)),"")</f>
        <v>-0.79400000000000004</v>
      </c>
      <c r="F5" s="83">
        <f>IFERROR(IF(VLOOKUP($A5,'Annex 2 EHV charges'!$D:$P,COLUMN(F5)+5,FALSE)=0,"",VLOOKUP($A5,'Annex 2 EHV charges'!$D:$P,COLUMN(F5)+5,FALSE)),"")</f>
        <v>736.26</v>
      </c>
      <c r="G5" s="83">
        <f>IFERROR(IF(VLOOKUP($A5,'Annex 2 EHV charges'!$D:$P,COLUMN(G5)+5,FALSE)=0,"",VLOOKUP($A5,'Annex 2 EHV charges'!$D:$P,COLUMN(G5)+5,FALSE)),"")</f>
        <v>0.05</v>
      </c>
      <c r="H5" s="83">
        <f>IFERROR(IF(VLOOKUP($A5,'Annex 2 EHV charges'!$D:$P,COLUMN(H5)+5,FALSE)=0,"",VLOOKUP($A5,'Annex 2 EHV charges'!$D:$P,COLUMN(H5)+5,FALSE)),"")</f>
        <v>0.05</v>
      </c>
    </row>
    <row r="6" spans="1:15" x14ac:dyDescent="0.2">
      <c r="A6" s="81">
        <f t="array" ref="A6">IFERROR(INDEX('Annex 2 EHV charges'!$D$11:$D$330, MATCH(0, IF(LEN('Annex 2 EHV charges'!$D$11:$D$330)=0,1, COUNTIF(A$4:$A5, 'Annex 2 EHV charges'!$D$11:$D$330)), 0)),"")</f>
        <v>373</v>
      </c>
      <c r="B6" s="80">
        <f>IF($A6="","",VLOOKUP($A6,'Annex 2 EHV charges'!$D:$P,2,0))</f>
        <v>373</v>
      </c>
      <c r="C6" s="81" t="str">
        <f>IF($A6="","",VLOOKUP($A6,'Annex 2 EHV charges'!$D:$P,3,0))</f>
        <v>2200042291229</v>
      </c>
      <c r="D6" s="80" t="str">
        <f>IF($A6="","",VLOOKUP($A6,'Annex 2 EHV charges'!$D:$P,4,0))</f>
        <v>Till House</v>
      </c>
      <c r="E6" s="82" t="str">
        <f>IFERROR(IF(VLOOKUP($A6,'Annex 2 EHV charges'!$D:$P,COLUMN(E6)+5,FALSE)=0,"",VLOOKUP($A6,'Annex 2 EHV charges'!$D:$P,COLUMN(E6)+5,FALSE)),"")</f>
        <v/>
      </c>
      <c r="F6" s="83">
        <f>IFERROR(IF(VLOOKUP($A6,'Annex 2 EHV charges'!$D:$P,COLUMN(F6)+5,FALSE)=0,"",VLOOKUP($A6,'Annex 2 EHV charges'!$D:$P,COLUMN(F6)+5,FALSE)),"")</f>
        <v>1027.8599999999999</v>
      </c>
      <c r="G6" s="83">
        <f>IFERROR(IF(VLOOKUP($A6,'Annex 2 EHV charges'!$D:$P,COLUMN(G6)+5,FALSE)=0,"",VLOOKUP($A6,'Annex 2 EHV charges'!$D:$P,COLUMN(G6)+5,FALSE)),"")</f>
        <v>0.05</v>
      </c>
      <c r="H6" s="83">
        <f>IFERROR(IF(VLOOKUP($A6,'Annex 2 EHV charges'!$D:$P,COLUMN(H6)+5,FALSE)=0,"",VLOOKUP($A6,'Annex 2 EHV charges'!$D:$P,COLUMN(H6)+5,FALSE)),"")</f>
        <v>0.05</v>
      </c>
    </row>
    <row r="7" spans="1:15" x14ac:dyDescent="0.2">
      <c r="A7" s="81">
        <f t="array" ref="A7">IFERROR(INDEX('Annex 2 EHV charges'!$D$11:$D$330, MATCH(0, IF(LEN('Annex 2 EHV charges'!$D$11:$D$330)=0,1, COUNTIF(A$4:$A6, 'Annex 2 EHV charges'!$D$11:$D$330)), 0)),"")</f>
        <v>374</v>
      </c>
      <c r="B7" s="80">
        <f>IF($A7="","",VLOOKUP($A7,'Annex 2 EHV charges'!$D:$P,2,0))</f>
        <v>374</v>
      </c>
      <c r="C7" s="81" t="str">
        <f>IF($A7="","",VLOOKUP($A7,'Annex 2 EHV charges'!$D:$P,3,0))</f>
        <v>2200042297587</v>
      </c>
      <c r="D7" s="80" t="str">
        <f>IF($A7="","",VLOOKUP($A7,'Annex 2 EHV charges'!$D:$P,4,0))</f>
        <v>Outlands Wood</v>
      </c>
      <c r="E7" s="82" t="str">
        <f>IFERROR(IF(VLOOKUP($A7,'Annex 2 EHV charges'!$D:$P,COLUMN(E7)+5,FALSE)=0,"",VLOOKUP($A7,'Annex 2 EHV charges'!$D:$P,COLUMN(E7)+5,FALSE)),"")</f>
        <v/>
      </c>
      <c r="F7" s="83">
        <f>IFERROR(IF(VLOOKUP($A7,'Annex 2 EHV charges'!$D:$P,COLUMN(F7)+5,FALSE)=0,"",VLOOKUP($A7,'Annex 2 EHV charges'!$D:$P,COLUMN(F7)+5,FALSE)),"")</f>
        <v>512.45000000000005</v>
      </c>
      <c r="G7" s="83">
        <f>IFERROR(IF(VLOOKUP($A7,'Annex 2 EHV charges'!$D:$P,COLUMN(G7)+5,FALSE)=0,"",VLOOKUP($A7,'Annex 2 EHV charges'!$D:$P,COLUMN(G7)+5,FALSE)),"")</f>
        <v>0.05</v>
      </c>
      <c r="H7" s="83">
        <f>IFERROR(IF(VLOOKUP($A7,'Annex 2 EHV charges'!$D:$P,COLUMN(H7)+5,FALSE)=0,"",VLOOKUP($A7,'Annex 2 EHV charges'!$D:$P,COLUMN(H7)+5,FALSE)),"")</f>
        <v>0.05</v>
      </c>
    </row>
    <row r="8" spans="1:15" x14ac:dyDescent="0.2">
      <c r="A8" s="81">
        <f t="array" ref="A8">IFERROR(INDEX('Annex 2 EHV charges'!$D$11:$D$330, MATCH(0, IF(LEN('Annex 2 EHV charges'!$D$11:$D$330)=0,1, COUNTIF(A$4:$A7, 'Annex 2 EHV charges'!$D$11:$D$330)), 0)),"")</f>
        <v>375</v>
      </c>
      <c r="B8" s="80">
        <f>IF($A8="","",VLOOKUP($A8,'Annex 2 EHV charges'!$D:$P,2,0))</f>
        <v>375</v>
      </c>
      <c r="C8" s="81" t="str">
        <f>IF($A8="","",VLOOKUP($A8,'Annex 2 EHV charges'!$D:$P,3,0))</f>
        <v>2200042305485</v>
      </c>
      <c r="D8" s="80" t="str">
        <f>IF($A8="","",VLOOKUP($A8,'Annex 2 EHV charges'!$D:$P,4,0))</f>
        <v>Culmhead</v>
      </c>
      <c r="E8" s="82" t="str">
        <f>IFERROR(IF(VLOOKUP($A8,'Annex 2 EHV charges'!$D:$P,COLUMN(E8)+5,FALSE)=0,"",VLOOKUP($A8,'Annex 2 EHV charges'!$D:$P,COLUMN(E8)+5,FALSE)),"")</f>
        <v/>
      </c>
      <c r="F8" s="83">
        <f>IFERROR(IF(VLOOKUP($A8,'Annex 2 EHV charges'!$D:$P,COLUMN(F8)+5,FALSE)=0,"",VLOOKUP($A8,'Annex 2 EHV charges'!$D:$P,COLUMN(F8)+5,FALSE)),"")</f>
        <v>1036.72</v>
      </c>
      <c r="G8" s="83">
        <f>IFERROR(IF(VLOOKUP($A8,'Annex 2 EHV charges'!$D:$P,COLUMN(G8)+5,FALSE)=0,"",VLOOKUP($A8,'Annex 2 EHV charges'!$D:$P,COLUMN(G8)+5,FALSE)),"")</f>
        <v>0.05</v>
      </c>
      <c r="H8" s="83">
        <f>IFERROR(IF(VLOOKUP($A8,'Annex 2 EHV charges'!$D:$P,COLUMN(H8)+5,FALSE)=0,"",VLOOKUP($A8,'Annex 2 EHV charges'!$D:$P,COLUMN(H8)+5,FALSE)),"")</f>
        <v>0.05</v>
      </c>
    </row>
    <row r="9" spans="1:15" x14ac:dyDescent="0.2">
      <c r="A9" s="81">
        <f t="array" ref="A9">IFERROR(INDEX('Annex 2 EHV charges'!$D$11:$D$330, MATCH(0, IF(LEN('Annex 2 EHV charges'!$D$11:$D$330)=0,1, COUNTIF(A$4:$A8, 'Annex 2 EHV charges'!$D$11:$D$330)), 0)),"")</f>
        <v>376</v>
      </c>
      <c r="B9" s="80">
        <f>IF($A9="","",VLOOKUP($A9,'Annex 2 EHV charges'!$D:$P,2,0))</f>
        <v>376</v>
      </c>
      <c r="C9" s="81" t="str">
        <f>IF($A9="","",VLOOKUP($A9,'Annex 2 EHV charges'!$D:$P,3,0))</f>
        <v>2200042308040</v>
      </c>
      <c r="D9" s="80" t="str">
        <f>IF($A9="","",VLOOKUP($A9,'Annex 2 EHV charges'!$D:$P,4,0))</f>
        <v>Whitchurch Farm PV</v>
      </c>
      <c r="E9" s="82" t="str">
        <f>IFERROR(IF(VLOOKUP($A9,'Annex 2 EHV charges'!$D:$P,COLUMN(E9)+5,FALSE)=0,"",VLOOKUP($A9,'Annex 2 EHV charges'!$D:$P,COLUMN(E9)+5,FALSE)),"")</f>
        <v/>
      </c>
      <c r="F9" s="83">
        <f>IFERROR(IF(VLOOKUP($A9,'Annex 2 EHV charges'!$D:$P,COLUMN(F9)+5,FALSE)=0,"",VLOOKUP($A9,'Annex 2 EHV charges'!$D:$P,COLUMN(F9)+5,FALSE)),"")</f>
        <v>529.04</v>
      </c>
      <c r="G9" s="83">
        <f>IFERROR(IF(VLOOKUP($A9,'Annex 2 EHV charges'!$D:$P,COLUMN(G9)+5,FALSE)=0,"",VLOOKUP($A9,'Annex 2 EHV charges'!$D:$P,COLUMN(G9)+5,FALSE)),"")</f>
        <v>0.05</v>
      </c>
      <c r="H9" s="83">
        <f>IFERROR(IF(VLOOKUP($A9,'Annex 2 EHV charges'!$D:$P,COLUMN(H9)+5,FALSE)=0,"",VLOOKUP($A9,'Annex 2 EHV charges'!$D:$P,COLUMN(H9)+5,FALSE)),"")</f>
        <v>0.05</v>
      </c>
    </row>
    <row r="10" spans="1:15" x14ac:dyDescent="0.2">
      <c r="A10" s="81">
        <f t="array" ref="A10">IFERROR(INDEX('Annex 2 EHV charges'!$D$11:$D$330, MATCH(0, IF(LEN('Annex 2 EHV charges'!$D$11:$D$330)=0,1, COUNTIF(A$4:$A9, 'Annex 2 EHV charges'!$D$11:$D$330)), 0)),"")</f>
        <v>377</v>
      </c>
      <c r="B10" s="80">
        <f>IF($A10="","",VLOOKUP($A10,'Annex 2 EHV charges'!$D:$P,2,0))</f>
        <v>377</v>
      </c>
      <c r="C10" s="81" t="str">
        <f>IF($A10="","",VLOOKUP($A10,'Annex 2 EHV charges'!$D:$P,3,0))</f>
        <v>2200042312881</v>
      </c>
      <c r="D10" s="80" t="str">
        <f>IF($A10="","",VLOOKUP($A10,'Annex 2 EHV charges'!$D:$P,4,0))</f>
        <v>Kingsland Barton</v>
      </c>
      <c r="E10" s="82" t="str">
        <f>IFERROR(IF(VLOOKUP($A10,'Annex 2 EHV charges'!$D:$P,COLUMN(E10)+5,FALSE)=0,"",VLOOKUP($A10,'Annex 2 EHV charges'!$D:$P,COLUMN(E10)+5,FALSE)),"")</f>
        <v/>
      </c>
      <c r="F10" s="83">
        <f>IFERROR(IF(VLOOKUP($A10,'Annex 2 EHV charges'!$D:$P,COLUMN(F10)+5,FALSE)=0,"",VLOOKUP($A10,'Annex 2 EHV charges'!$D:$P,COLUMN(F10)+5,FALSE)),"")</f>
        <v>501.06</v>
      </c>
      <c r="G10" s="83">
        <f>IFERROR(IF(VLOOKUP($A10,'Annex 2 EHV charges'!$D:$P,COLUMN(G10)+5,FALSE)=0,"",VLOOKUP($A10,'Annex 2 EHV charges'!$D:$P,COLUMN(G10)+5,FALSE)),"")</f>
        <v>0.05</v>
      </c>
      <c r="H10" s="83">
        <f>IFERROR(IF(VLOOKUP($A10,'Annex 2 EHV charges'!$D:$P,COLUMN(H10)+5,FALSE)=0,"",VLOOKUP($A10,'Annex 2 EHV charges'!$D:$P,COLUMN(H10)+5,FALSE)),"")</f>
        <v>0.05</v>
      </c>
    </row>
    <row r="11" spans="1:15" x14ac:dyDescent="0.2">
      <c r="A11" s="81">
        <f t="array" ref="A11">IFERROR(INDEX('Annex 2 EHV charges'!$D$11:$D$330, MATCH(0, IF(LEN('Annex 2 EHV charges'!$D$11:$D$330)=0,1, COUNTIF(A$4:$A10, 'Annex 2 EHV charges'!$D$11:$D$330)), 0)),"")</f>
        <v>378</v>
      </c>
      <c r="B11" s="80">
        <f>IF($A11="","",VLOOKUP($A11,'Annex 2 EHV charges'!$D:$P,2,0))</f>
        <v>378</v>
      </c>
      <c r="C11" s="81" t="str">
        <f>IF($A11="","",VLOOKUP($A11,'Annex 2 EHV charges'!$D:$P,3,0))</f>
        <v>2200042314995</v>
      </c>
      <c r="D11" s="80" t="str">
        <f>IF($A11="","",VLOOKUP($A11,'Annex 2 EHV charges'!$D:$P,4,0))</f>
        <v>Mendip Solar PV Farm</v>
      </c>
      <c r="E11" s="82" t="str">
        <f>IFERROR(IF(VLOOKUP($A11,'Annex 2 EHV charges'!$D:$P,COLUMN(E11)+5,FALSE)=0,"",VLOOKUP($A11,'Annex 2 EHV charges'!$D:$P,COLUMN(E11)+5,FALSE)),"")</f>
        <v/>
      </c>
      <c r="F11" s="83">
        <f>IFERROR(IF(VLOOKUP($A11,'Annex 2 EHV charges'!$D:$P,COLUMN(F11)+5,FALSE)=0,"",VLOOKUP($A11,'Annex 2 EHV charges'!$D:$P,COLUMN(F11)+5,FALSE)),"")</f>
        <v>518.61</v>
      </c>
      <c r="G11" s="83">
        <f>IFERROR(IF(VLOOKUP($A11,'Annex 2 EHV charges'!$D:$P,COLUMN(G11)+5,FALSE)=0,"",VLOOKUP($A11,'Annex 2 EHV charges'!$D:$P,COLUMN(G11)+5,FALSE)),"")</f>
        <v>0.05</v>
      </c>
      <c r="H11" s="83">
        <f>IFERROR(IF(VLOOKUP($A11,'Annex 2 EHV charges'!$D:$P,COLUMN(H11)+5,FALSE)=0,"",VLOOKUP($A11,'Annex 2 EHV charges'!$D:$P,COLUMN(H11)+5,FALSE)),"")</f>
        <v>0.05</v>
      </c>
    </row>
    <row r="12" spans="1:15" x14ac:dyDescent="0.2">
      <c r="A12" s="81">
        <f t="array" ref="A12">IFERROR(INDEX('Annex 2 EHV charges'!$D$11:$D$330, MATCH(0, IF(LEN('Annex 2 EHV charges'!$D$11:$D$330)=0,1, COUNTIF(A$4:$A11, 'Annex 2 EHV charges'!$D$11:$D$330)), 0)),"")</f>
        <v>379</v>
      </c>
      <c r="B12" s="80">
        <f>IF($A12="","",VLOOKUP($A12,'Annex 2 EHV charges'!$D:$P,2,0))</f>
        <v>379</v>
      </c>
      <c r="C12" s="81" t="str">
        <f>IF($A12="","",VLOOKUP($A12,'Annex 2 EHV charges'!$D:$P,3,0))</f>
        <v>2200042315749</v>
      </c>
      <c r="D12" s="80" t="str">
        <f>IF($A12="","",VLOOKUP($A12,'Annex 2 EHV charges'!$D:$P,4,0))</f>
        <v>St Stephen PV</v>
      </c>
      <c r="E12" s="82" t="str">
        <f>IFERROR(IF(VLOOKUP($A12,'Annex 2 EHV charges'!$D:$P,COLUMN(E12)+5,FALSE)=0,"",VLOOKUP($A12,'Annex 2 EHV charges'!$D:$P,COLUMN(E12)+5,FALSE)),"")</f>
        <v/>
      </c>
      <c r="F12" s="83">
        <f>IFERROR(IF(VLOOKUP($A12,'Annex 2 EHV charges'!$D:$P,COLUMN(F12)+5,FALSE)=0,"",VLOOKUP($A12,'Annex 2 EHV charges'!$D:$P,COLUMN(F12)+5,FALSE)),"")</f>
        <v>1143.27</v>
      </c>
      <c r="G12" s="83">
        <f>IFERROR(IF(VLOOKUP($A12,'Annex 2 EHV charges'!$D:$P,COLUMN(G12)+5,FALSE)=0,"",VLOOKUP($A12,'Annex 2 EHV charges'!$D:$P,COLUMN(G12)+5,FALSE)),"")</f>
        <v>0.05</v>
      </c>
      <c r="H12" s="83">
        <f>IFERROR(IF(VLOOKUP($A12,'Annex 2 EHV charges'!$D:$P,COLUMN(H12)+5,FALSE)=0,"",VLOOKUP($A12,'Annex 2 EHV charges'!$D:$P,COLUMN(H12)+5,FALSE)),"")</f>
        <v>0.05</v>
      </c>
    </row>
    <row r="13" spans="1:15" x14ac:dyDescent="0.2">
      <c r="A13" s="81">
        <f t="array" ref="A13">IFERROR(INDEX('Annex 2 EHV charges'!$D$11:$D$330, MATCH(0, IF(LEN('Annex 2 EHV charges'!$D$11:$D$330)=0,1, COUNTIF(A$4:$A12, 'Annex 2 EHV charges'!$D$11:$D$330)), 0)),"")</f>
        <v>380</v>
      </c>
      <c r="B13" s="80">
        <f>IF($A13="","",VLOOKUP($A13,'Annex 2 EHV charges'!$D:$P,2,0))</f>
        <v>380</v>
      </c>
      <c r="C13" s="81" t="str">
        <f>IF($A13="","",VLOOKUP($A13,'Annex 2 EHV charges'!$D:$P,3,0))</f>
        <v>2200042315785</v>
      </c>
      <c r="D13" s="80" t="str">
        <f>IF($A13="","",VLOOKUP($A13,'Annex 2 EHV charges'!$D:$P,4,0))</f>
        <v>Trewidland farm PV</v>
      </c>
      <c r="E13" s="82" t="str">
        <f>IFERROR(IF(VLOOKUP($A13,'Annex 2 EHV charges'!$D:$P,COLUMN(E13)+5,FALSE)=0,"",VLOOKUP($A13,'Annex 2 EHV charges'!$D:$P,COLUMN(E13)+5,FALSE)),"")</f>
        <v/>
      </c>
      <c r="F13" s="83">
        <f>IFERROR(IF(VLOOKUP($A13,'Annex 2 EHV charges'!$D:$P,COLUMN(F13)+5,FALSE)=0,"",VLOOKUP($A13,'Annex 2 EHV charges'!$D:$P,COLUMN(F13)+5,FALSE)),"")</f>
        <v>957.87</v>
      </c>
      <c r="G13" s="83">
        <f>IFERROR(IF(VLOOKUP($A13,'Annex 2 EHV charges'!$D:$P,COLUMN(G13)+5,FALSE)=0,"",VLOOKUP($A13,'Annex 2 EHV charges'!$D:$P,COLUMN(G13)+5,FALSE)),"")</f>
        <v>0.05</v>
      </c>
      <c r="H13" s="83">
        <f>IFERROR(IF(VLOOKUP($A13,'Annex 2 EHV charges'!$D:$P,COLUMN(H13)+5,FALSE)=0,"",VLOOKUP($A13,'Annex 2 EHV charges'!$D:$P,COLUMN(H13)+5,FALSE)),"")</f>
        <v>0.05</v>
      </c>
    </row>
    <row r="14" spans="1:15" x14ac:dyDescent="0.2">
      <c r="A14" s="81">
        <f t="array" ref="A14">IFERROR(INDEX('Annex 2 EHV charges'!$D$11:$D$330, MATCH(0, IF(LEN('Annex 2 EHV charges'!$D$11:$D$330)=0,1, COUNTIF(A$4:$A13, 'Annex 2 EHV charges'!$D$11:$D$330)), 0)),"")</f>
        <v>381</v>
      </c>
      <c r="B14" s="80">
        <f>IF($A14="","",VLOOKUP($A14,'Annex 2 EHV charges'!$D:$P,2,0))</f>
        <v>381</v>
      </c>
      <c r="C14" s="81" t="str">
        <f>IF($A14="","",VLOOKUP($A14,'Annex 2 EHV charges'!$D:$P,3,0))</f>
        <v>2200042316789</v>
      </c>
      <c r="D14" s="80" t="str">
        <f>IF($A14="","",VLOOKUP($A14,'Annex 2 EHV charges'!$D:$P,4,0))</f>
        <v>Watchfield Lawn</v>
      </c>
      <c r="E14" s="82" t="str">
        <f>IFERROR(IF(VLOOKUP($A14,'Annex 2 EHV charges'!$D:$P,COLUMN(E14)+5,FALSE)=0,"",VLOOKUP($A14,'Annex 2 EHV charges'!$D:$P,COLUMN(E14)+5,FALSE)),"")</f>
        <v/>
      </c>
      <c r="F14" s="83">
        <f>IFERROR(IF(VLOOKUP($A14,'Annex 2 EHV charges'!$D:$P,COLUMN(F14)+5,FALSE)=0,"",VLOOKUP($A14,'Annex 2 EHV charges'!$D:$P,COLUMN(F14)+5,FALSE)),"")</f>
        <v>574.51</v>
      </c>
      <c r="G14" s="83">
        <f>IFERROR(IF(VLOOKUP($A14,'Annex 2 EHV charges'!$D:$P,COLUMN(G14)+5,FALSE)=0,"",VLOOKUP($A14,'Annex 2 EHV charges'!$D:$P,COLUMN(G14)+5,FALSE)),"")</f>
        <v>0.05</v>
      </c>
      <c r="H14" s="83">
        <f>IFERROR(IF(VLOOKUP($A14,'Annex 2 EHV charges'!$D:$P,COLUMN(H14)+5,FALSE)=0,"",VLOOKUP($A14,'Annex 2 EHV charges'!$D:$P,COLUMN(H14)+5,FALSE)),"")</f>
        <v>0.05</v>
      </c>
    </row>
    <row r="15" spans="1:15" x14ac:dyDescent="0.2">
      <c r="A15" s="81">
        <f t="array" ref="A15">IFERROR(INDEX('Annex 2 EHV charges'!$D$11:$D$330, MATCH(0, IF(LEN('Annex 2 EHV charges'!$D$11:$D$330)=0,1, COUNTIF(A$4:$A14, 'Annex 2 EHV charges'!$D$11:$D$330)), 0)),"")</f>
        <v>382</v>
      </c>
      <c r="B15" s="80">
        <f>IF($A15="","",VLOOKUP($A15,'Annex 2 EHV charges'!$D:$P,2,0))</f>
        <v>382</v>
      </c>
      <c r="C15" s="81" t="str">
        <f>IF($A15="","",VLOOKUP($A15,'Annex 2 EHV charges'!$D:$P,3,0))</f>
        <v>2200042382639</v>
      </c>
      <c r="D15" s="80" t="str">
        <f>IF($A15="","",VLOOKUP($A15,'Annex 2 EHV charges'!$D:$P,4,0))</f>
        <v>Gover Park</v>
      </c>
      <c r="E15" s="82" t="str">
        <f>IFERROR(IF(VLOOKUP($A15,'Annex 2 EHV charges'!$D:$P,COLUMN(E15)+5,FALSE)=0,"",VLOOKUP($A15,'Annex 2 EHV charges'!$D:$P,COLUMN(E15)+5,FALSE)),"")</f>
        <v/>
      </c>
      <c r="F15" s="83">
        <f>IFERROR(IF(VLOOKUP($A15,'Annex 2 EHV charges'!$D:$P,COLUMN(F15)+5,FALSE)=0,"",VLOOKUP($A15,'Annex 2 EHV charges'!$D:$P,COLUMN(F15)+5,FALSE)),"")</f>
        <v>967.84</v>
      </c>
      <c r="G15" s="83">
        <f>IFERROR(IF(VLOOKUP($A15,'Annex 2 EHV charges'!$D:$P,COLUMN(G15)+5,FALSE)=0,"",VLOOKUP($A15,'Annex 2 EHV charges'!$D:$P,COLUMN(G15)+5,FALSE)),"")</f>
        <v>0.05</v>
      </c>
      <c r="H15" s="83">
        <f>IFERROR(IF(VLOOKUP($A15,'Annex 2 EHV charges'!$D:$P,COLUMN(H15)+5,FALSE)=0,"",VLOOKUP($A15,'Annex 2 EHV charges'!$D:$P,COLUMN(H15)+5,FALSE)),"")</f>
        <v>0.05</v>
      </c>
    </row>
    <row r="16" spans="1:15" x14ac:dyDescent="0.2">
      <c r="A16" s="81">
        <f t="array" ref="A16">IFERROR(INDEX('Annex 2 EHV charges'!$D$11:$D$330, MATCH(0, IF(LEN('Annex 2 EHV charges'!$D$11:$D$330)=0,1, COUNTIF(A$4:$A15, 'Annex 2 EHV charges'!$D$11:$D$330)), 0)),"")</f>
        <v>383</v>
      </c>
      <c r="B16" s="80">
        <f>IF($A16="","",VLOOKUP($A16,'Annex 2 EHV charges'!$D:$P,2,0))</f>
        <v>383</v>
      </c>
      <c r="C16" s="81" t="str">
        <f>IF($A16="","",VLOOKUP($A16,'Annex 2 EHV charges'!$D:$P,3,0))</f>
        <v>2200042323137</v>
      </c>
      <c r="D16" s="80" t="str">
        <f>IF($A16="","",VLOOKUP($A16,'Annex 2 EHV charges'!$D:$P,4,0))</f>
        <v>North Wayton</v>
      </c>
      <c r="E16" s="82" t="str">
        <f>IFERROR(IF(VLOOKUP($A16,'Annex 2 EHV charges'!$D:$P,COLUMN(E16)+5,FALSE)=0,"",VLOOKUP($A16,'Annex 2 EHV charges'!$D:$P,COLUMN(E16)+5,FALSE)),"")</f>
        <v/>
      </c>
      <c r="F16" s="83">
        <f>IFERROR(IF(VLOOKUP($A16,'Annex 2 EHV charges'!$D:$P,COLUMN(F16)+5,FALSE)=0,"",VLOOKUP($A16,'Annex 2 EHV charges'!$D:$P,COLUMN(F16)+5,FALSE)),"")</f>
        <v>858.09</v>
      </c>
      <c r="G16" s="83">
        <f>IFERROR(IF(VLOOKUP($A16,'Annex 2 EHV charges'!$D:$P,COLUMN(G16)+5,FALSE)=0,"",VLOOKUP($A16,'Annex 2 EHV charges'!$D:$P,COLUMN(G16)+5,FALSE)),"")</f>
        <v>0.05</v>
      </c>
      <c r="H16" s="83">
        <f>IFERROR(IF(VLOOKUP($A16,'Annex 2 EHV charges'!$D:$P,COLUMN(H16)+5,FALSE)=0,"",VLOOKUP($A16,'Annex 2 EHV charges'!$D:$P,COLUMN(H16)+5,FALSE)),"")</f>
        <v>0.05</v>
      </c>
    </row>
    <row r="17" spans="1:8" x14ac:dyDescent="0.2">
      <c r="A17" s="81">
        <f t="array" ref="A17">IFERROR(INDEX('Annex 2 EHV charges'!$D$11:$D$330, MATCH(0, IF(LEN('Annex 2 EHV charges'!$D$11:$D$330)=0,1, COUNTIF(A$4:$A16, 'Annex 2 EHV charges'!$D$11:$D$330)), 0)),"")</f>
        <v>384</v>
      </c>
      <c r="B17" s="80">
        <f>IF($A17="","",VLOOKUP($A17,'Annex 2 EHV charges'!$D:$P,2,0))</f>
        <v>384</v>
      </c>
      <c r="C17" s="81" t="str">
        <f>IF($A17="","",VLOOKUP($A17,'Annex 2 EHV charges'!$D:$P,3,0))</f>
        <v>2200042324460</v>
      </c>
      <c r="D17" s="80" t="str">
        <f>IF($A17="","",VLOOKUP($A17,'Annex 2 EHV charges'!$D:$P,4,0))</f>
        <v>Week Farm</v>
      </c>
      <c r="E17" s="82" t="str">
        <f>IFERROR(IF(VLOOKUP($A17,'Annex 2 EHV charges'!$D:$P,COLUMN(E17)+5,FALSE)=0,"",VLOOKUP($A17,'Annex 2 EHV charges'!$D:$P,COLUMN(E17)+5,FALSE)),"")</f>
        <v/>
      </c>
      <c r="F17" s="83">
        <f>IFERROR(IF(VLOOKUP($A17,'Annex 2 EHV charges'!$D:$P,COLUMN(F17)+5,FALSE)=0,"",VLOOKUP($A17,'Annex 2 EHV charges'!$D:$P,COLUMN(F17)+5,FALSE)),"")</f>
        <v>1425.61</v>
      </c>
      <c r="G17" s="83">
        <f>IFERROR(IF(VLOOKUP($A17,'Annex 2 EHV charges'!$D:$P,COLUMN(G17)+5,FALSE)=0,"",VLOOKUP($A17,'Annex 2 EHV charges'!$D:$P,COLUMN(G17)+5,FALSE)),"")</f>
        <v>0.05</v>
      </c>
      <c r="H17" s="83">
        <f>IFERROR(IF(VLOOKUP($A17,'Annex 2 EHV charges'!$D:$P,COLUMN(H17)+5,FALSE)=0,"",VLOOKUP($A17,'Annex 2 EHV charges'!$D:$P,COLUMN(H17)+5,FALSE)),"")</f>
        <v>0.05</v>
      </c>
    </row>
    <row r="18" spans="1:8" x14ac:dyDescent="0.2">
      <c r="A18" s="81">
        <f t="array" ref="A18">IFERROR(INDEX('Annex 2 EHV charges'!$D$11:$D$330, MATCH(0, IF(LEN('Annex 2 EHV charges'!$D$11:$D$330)=0,1, COUNTIF(A$4:$A17, 'Annex 2 EHV charges'!$D$11:$D$330)), 0)),"")</f>
        <v>385</v>
      </c>
      <c r="B18" s="80">
        <f>IF($A18="","",VLOOKUP($A18,'Annex 2 EHV charges'!$D:$P,2,0))</f>
        <v>385</v>
      </c>
      <c r="C18" s="81" t="str">
        <f>IF($A18="","",VLOOKUP($A18,'Annex 2 EHV charges'!$D:$P,3,0))</f>
        <v>2200042326059</v>
      </c>
      <c r="D18" s="80" t="str">
        <f>IF($A18="","",VLOOKUP($A18,'Annex 2 EHV charges'!$D:$P,4,0))</f>
        <v>Cullompton</v>
      </c>
      <c r="E18" s="82" t="str">
        <f>IFERROR(IF(VLOOKUP($A18,'Annex 2 EHV charges'!$D:$P,COLUMN(E18)+5,FALSE)=0,"",VLOOKUP($A18,'Annex 2 EHV charges'!$D:$P,COLUMN(E18)+5,FALSE)),"")</f>
        <v/>
      </c>
      <c r="F18" s="83">
        <f>IFERROR(IF(VLOOKUP($A18,'Annex 2 EHV charges'!$D:$P,COLUMN(F18)+5,FALSE)=0,"",VLOOKUP($A18,'Annex 2 EHV charges'!$D:$P,COLUMN(F18)+5,FALSE)),"")</f>
        <v>1183.18</v>
      </c>
      <c r="G18" s="83">
        <f>IFERROR(IF(VLOOKUP($A18,'Annex 2 EHV charges'!$D:$P,COLUMN(G18)+5,FALSE)=0,"",VLOOKUP($A18,'Annex 2 EHV charges'!$D:$P,COLUMN(G18)+5,FALSE)),"")</f>
        <v>0.05</v>
      </c>
      <c r="H18" s="83">
        <f>IFERROR(IF(VLOOKUP($A18,'Annex 2 EHV charges'!$D:$P,COLUMN(H18)+5,FALSE)=0,"",VLOOKUP($A18,'Annex 2 EHV charges'!$D:$P,COLUMN(H18)+5,FALSE)),"")</f>
        <v>0.05</v>
      </c>
    </row>
    <row r="19" spans="1:8" x14ac:dyDescent="0.2">
      <c r="A19" s="81">
        <f t="array" ref="A19">IFERROR(INDEX('Annex 2 EHV charges'!$D$11:$D$330, MATCH(0, IF(LEN('Annex 2 EHV charges'!$D$11:$D$330)=0,1, COUNTIF(A$4:$A18, 'Annex 2 EHV charges'!$D$11:$D$330)), 0)),"")</f>
        <v>386</v>
      </c>
      <c r="B19" s="80">
        <f>IF($A19="","",VLOOKUP($A19,'Annex 2 EHV charges'!$D:$P,2,0))</f>
        <v>386</v>
      </c>
      <c r="C19" s="81" t="str">
        <f>IF($A19="","",VLOOKUP($A19,'Annex 2 EHV charges'!$D:$P,3,0))</f>
        <v>2200042329087</v>
      </c>
      <c r="D19" s="80" t="str">
        <f>IF($A19="","",VLOOKUP($A19,'Annex 2 EHV charges'!$D:$P,4,0))</f>
        <v>Dinder Farm</v>
      </c>
      <c r="E19" s="82" t="str">
        <f>IFERROR(IF(VLOOKUP($A19,'Annex 2 EHV charges'!$D:$P,COLUMN(E19)+5,FALSE)=0,"",VLOOKUP($A19,'Annex 2 EHV charges'!$D:$P,COLUMN(E19)+5,FALSE)),"")</f>
        <v/>
      </c>
      <c r="F19" s="83">
        <f>IFERROR(IF(VLOOKUP($A19,'Annex 2 EHV charges'!$D:$P,COLUMN(F19)+5,FALSE)=0,"",VLOOKUP($A19,'Annex 2 EHV charges'!$D:$P,COLUMN(F19)+5,FALSE)),"")</f>
        <v>681.82</v>
      </c>
      <c r="G19" s="83">
        <f>IFERROR(IF(VLOOKUP($A19,'Annex 2 EHV charges'!$D:$P,COLUMN(G19)+5,FALSE)=0,"",VLOOKUP($A19,'Annex 2 EHV charges'!$D:$P,COLUMN(G19)+5,FALSE)),"")</f>
        <v>0.05</v>
      </c>
      <c r="H19" s="83">
        <f>IFERROR(IF(VLOOKUP($A19,'Annex 2 EHV charges'!$D:$P,COLUMN(H19)+5,FALSE)=0,"",VLOOKUP($A19,'Annex 2 EHV charges'!$D:$P,COLUMN(H19)+5,FALSE)),"")</f>
        <v>0.05</v>
      </c>
    </row>
    <row r="20" spans="1:8" x14ac:dyDescent="0.2">
      <c r="A20" s="81">
        <f t="array" ref="A20">IFERROR(INDEX('Annex 2 EHV charges'!$D$11:$D$330, MATCH(0, IF(LEN('Annex 2 EHV charges'!$D$11:$D$330)=0,1, COUNTIF(A$4:$A19, 'Annex 2 EHV charges'!$D$11:$D$330)), 0)),"")</f>
        <v>388</v>
      </c>
      <c r="B20" s="80">
        <f>IF($A20="","",VLOOKUP($A20,'Annex 2 EHV charges'!$D:$P,2,0))</f>
        <v>388</v>
      </c>
      <c r="C20" s="81" t="str">
        <f>IF($A20="","",VLOOKUP($A20,'Annex 2 EHV charges'!$D:$P,3,0))</f>
        <v>2200042329069</v>
      </c>
      <c r="D20" s="80" t="str">
        <f>IF($A20="","",VLOOKUP($A20,'Annex 2 EHV charges'!$D:$P,4,0))</f>
        <v>Pitts Farm</v>
      </c>
      <c r="E20" s="82" t="str">
        <f>IFERROR(IF(VLOOKUP($A20,'Annex 2 EHV charges'!$D:$P,COLUMN(E20)+5,FALSE)=0,"",VLOOKUP($A20,'Annex 2 EHV charges'!$D:$P,COLUMN(E20)+5,FALSE)),"")</f>
        <v/>
      </c>
      <c r="F20" s="83">
        <f>IFERROR(IF(VLOOKUP($A20,'Annex 2 EHV charges'!$D:$P,COLUMN(F20)+5,FALSE)=0,"",VLOOKUP($A20,'Annex 2 EHV charges'!$D:$P,COLUMN(F20)+5,FALSE)),"")</f>
        <v>677.79</v>
      </c>
      <c r="G20" s="83">
        <f>IFERROR(IF(VLOOKUP($A20,'Annex 2 EHV charges'!$D:$P,COLUMN(G20)+5,FALSE)=0,"",VLOOKUP($A20,'Annex 2 EHV charges'!$D:$P,COLUMN(G20)+5,FALSE)),"")</f>
        <v>0.05</v>
      </c>
      <c r="H20" s="83">
        <f>IFERROR(IF(VLOOKUP($A20,'Annex 2 EHV charges'!$D:$P,COLUMN(H20)+5,FALSE)=0,"",VLOOKUP($A20,'Annex 2 EHV charges'!$D:$P,COLUMN(H20)+5,FALSE)),"")</f>
        <v>0.05</v>
      </c>
    </row>
    <row r="21" spans="1:8" x14ac:dyDescent="0.2">
      <c r="A21" s="81">
        <f t="array" ref="A21">IFERROR(INDEX('Annex 2 EHV charges'!$D$11:$D$330, MATCH(0, IF(LEN('Annex 2 EHV charges'!$D$11:$D$330)=0,1, COUNTIF(A$4:$A20, 'Annex 2 EHV charges'!$D$11:$D$330)), 0)),"")</f>
        <v>389</v>
      </c>
      <c r="B21" s="80">
        <f>IF($A21="","",VLOOKUP($A21,'Annex 2 EHV charges'!$D:$P,2,0))</f>
        <v>389</v>
      </c>
      <c r="C21" s="81" t="str">
        <f>IF($A21="","",VLOOKUP($A21,'Annex 2 EHV charges'!$D:$P,3,0))</f>
        <v>2200042333687</v>
      </c>
      <c r="D21" s="80" t="str">
        <f>IF($A21="","",VLOOKUP($A21,'Annex 2 EHV charges'!$D:$P,4,0))</f>
        <v>Kerriers</v>
      </c>
      <c r="E21" s="82" t="str">
        <f>IFERROR(IF(VLOOKUP($A21,'Annex 2 EHV charges'!$D:$P,COLUMN(E21)+5,FALSE)=0,"",VLOOKUP($A21,'Annex 2 EHV charges'!$D:$P,COLUMN(E21)+5,FALSE)),"")</f>
        <v/>
      </c>
      <c r="F21" s="83">
        <f>IFERROR(IF(VLOOKUP($A21,'Annex 2 EHV charges'!$D:$P,COLUMN(F21)+5,FALSE)=0,"",VLOOKUP($A21,'Annex 2 EHV charges'!$D:$P,COLUMN(F21)+5,FALSE)),"")</f>
        <v>3776.17</v>
      </c>
      <c r="G21" s="83">
        <f>IFERROR(IF(VLOOKUP($A21,'Annex 2 EHV charges'!$D:$P,COLUMN(G21)+5,FALSE)=0,"",VLOOKUP($A21,'Annex 2 EHV charges'!$D:$P,COLUMN(G21)+5,FALSE)),"")</f>
        <v>0.05</v>
      </c>
      <c r="H21" s="83">
        <f>IFERROR(IF(VLOOKUP($A21,'Annex 2 EHV charges'!$D:$P,COLUMN(H21)+5,FALSE)=0,"",VLOOKUP($A21,'Annex 2 EHV charges'!$D:$P,COLUMN(H21)+5,FALSE)),"")</f>
        <v>0.05</v>
      </c>
    </row>
    <row r="22" spans="1:8" x14ac:dyDescent="0.2">
      <c r="A22" s="81">
        <f t="array" ref="A22">IFERROR(INDEX('Annex 2 EHV charges'!$D$11:$D$330, MATCH(0, IF(LEN('Annex 2 EHV charges'!$D$11:$D$330)=0,1, COUNTIF(A$4:$A21, 'Annex 2 EHV charges'!$D$11:$D$330)), 0)),"")</f>
        <v>390</v>
      </c>
      <c r="B22" s="80">
        <f>IF($A22="","",VLOOKUP($A22,'Annex 2 EHV charges'!$D:$P,2,0))</f>
        <v>390</v>
      </c>
      <c r="C22" s="81" t="str">
        <f>IF($A22="","",VLOOKUP($A22,'Annex 2 EHV charges'!$D:$P,3,0))</f>
        <v>2200042333710</v>
      </c>
      <c r="D22" s="80" t="str">
        <f>IF($A22="","",VLOOKUP($A22,'Annex 2 EHV charges'!$D:$P,4,0))</f>
        <v>Ernesettle Lane</v>
      </c>
      <c r="E22" s="82">
        <f>IFERROR(IF(VLOOKUP($A22,'Annex 2 EHV charges'!$D:$P,COLUMN(E22)+5,FALSE)=0,"",VLOOKUP($A22,'Annex 2 EHV charges'!$D:$P,COLUMN(E22)+5,FALSE)),"")</f>
        <v>-0.61699999999999999</v>
      </c>
      <c r="F22" s="83">
        <f>IFERROR(IF(VLOOKUP($A22,'Annex 2 EHV charges'!$D:$P,COLUMN(F22)+5,FALSE)=0,"",VLOOKUP($A22,'Annex 2 EHV charges'!$D:$P,COLUMN(F22)+5,FALSE)),"")</f>
        <v>493.42</v>
      </c>
      <c r="G22" s="83">
        <f>IFERROR(IF(VLOOKUP($A22,'Annex 2 EHV charges'!$D:$P,COLUMN(G22)+5,FALSE)=0,"",VLOOKUP($A22,'Annex 2 EHV charges'!$D:$P,COLUMN(G22)+5,FALSE)),"")</f>
        <v>0.05</v>
      </c>
      <c r="H22" s="83">
        <f>IFERROR(IF(VLOOKUP($A22,'Annex 2 EHV charges'!$D:$P,COLUMN(H22)+5,FALSE)=0,"",VLOOKUP($A22,'Annex 2 EHV charges'!$D:$P,COLUMN(H22)+5,FALSE)),"")</f>
        <v>0.05</v>
      </c>
    </row>
    <row r="23" spans="1:8" x14ac:dyDescent="0.2">
      <c r="A23" s="81">
        <f t="array" ref="A23">IFERROR(INDEX('Annex 2 EHV charges'!$D$11:$D$330, MATCH(0, IF(LEN('Annex 2 EHV charges'!$D$11:$D$330)=0,1, COUNTIF(A$4:$A22, 'Annex 2 EHV charges'!$D$11:$D$330)), 0)),"")</f>
        <v>392</v>
      </c>
      <c r="B23" s="80">
        <f>IF($A23="","",VLOOKUP($A23,'Annex 2 EHV charges'!$D:$P,2,0))</f>
        <v>392</v>
      </c>
      <c r="C23" s="81" t="str">
        <f>IF($A23="","",VLOOKUP($A23,'Annex 2 EHV charges'!$D:$P,3,0))</f>
        <v>2200042340230</v>
      </c>
      <c r="D23" s="80" t="str">
        <f>IF($A23="","",VLOOKUP($A23,'Annex 2 EHV charges'!$D:$P,4,0))</f>
        <v>Goonhilly Solar Park</v>
      </c>
      <c r="E23" s="82" t="str">
        <f>IFERROR(IF(VLOOKUP($A23,'Annex 2 EHV charges'!$D:$P,COLUMN(E23)+5,FALSE)=0,"",VLOOKUP($A23,'Annex 2 EHV charges'!$D:$P,COLUMN(E23)+5,FALSE)),"")</f>
        <v/>
      </c>
      <c r="F23" s="83">
        <f>IFERROR(IF(VLOOKUP($A23,'Annex 2 EHV charges'!$D:$P,COLUMN(F23)+5,FALSE)=0,"",VLOOKUP($A23,'Annex 2 EHV charges'!$D:$P,COLUMN(F23)+5,FALSE)),"")</f>
        <v>491.12</v>
      </c>
      <c r="G23" s="83">
        <f>IFERROR(IF(VLOOKUP($A23,'Annex 2 EHV charges'!$D:$P,COLUMN(G23)+5,FALSE)=0,"",VLOOKUP($A23,'Annex 2 EHV charges'!$D:$P,COLUMN(G23)+5,FALSE)),"")</f>
        <v>0.05</v>
      </c>
      <c r="H23" s="83">
        <f>IFERROR(IF(VLOOKUP($A23,'Annex 2 EHV charges'!$D:$P,COLUMN(H23)+5,FALSE)=0,"",VLOOKUP($A23,'Annex 2 EHV charges'!$D:$P,COLUMN(H23)+5,FALSE)),"")</f>
        <v>0.05</v>
      </c>
    </row>
    <row r="24" spans="1:8" x14ac:dyDescent="0.2">
      <c r="A24" s="81">
        <f t="array" ref="A24">IFERROR(INDEX('Annex 2 EHV charges'!$D$11:$D$330, MATCH(0, IF(LEN('Annex 2 EHV charges'!$D$11:$D$330)=0,1, COUNTIF(A$4:$A23, 'Annex 2 EHV charges'!$D$11:$D$330)), 0)),"")</f>
        <v>393</v>
      </c>
      <c r="B24" s="80">
        <f>IF($A24="","",VLOOKUP($A24,'Annex 2 EHV charges'!$D:$P,2,0))</f>
        <v>393</v>
      </c>
      <c r="C24" s="81" t="str">
        <f>IF($A24="","",VLOOKUP($A24,'Annex 2 EHV charges'!$D:$P,3,0))</f>
        <v>2200042348674</v>
      </c>
      <c r="D24" s="80" t="str">
        <f>IF($A24="","",VLOOKUP($A24,'Annex 2 EHV charges'!$D:$P,4,0))</f>
        <v>Nanteague</v>
      </c>
      <c r="E24" s="82" t="str">
        <f>IFERROR(IF(VLOOKUP($A24,'Annex 2 EHV charges'!$D:$P,COLUMN(E24)+5,FALSE)=0,"",VLOOKUP($A24,'Annex 2 EHV charges'!$D:$P,COLUMN(E24)+5,FALSE)),"")</f>
        <v/>
      </c>
      <c r="F24" s="83">
        <f>IFERROR(IF(VLOOKUP($A24,'Annex 2 EHV charges'!$D:$P,COLUMN(F24)+5,FALSE)=0,"",VLOOKUP($A24,'Annex 2 EHV charges'!$D:$P,COLUMN(F24)+5,FALSE)),"")</f>
        <v>1869.7</v>
      </c>
      <c r="G24" s="83">
        <f>IFERROR(IF(VLOOKUP($A24,'Annex 2 EHV charges'!$D:$P,COLUMN(G24)+5,FALSE)=0,"",VLOOKUP($A24,'Annex 2 EHV charges'!$D:$P,COLUMN(G24)+5,FALSE)),"")</f>
        <v>0.05</v>
      </c>
      <c r="H24" s="83">
        <f>IFERROR(IF(VLOOKUP($A24,'Annex 2 EHV charges'!$D:$P,COLUMN(H24)+5,FALSE)=0,"",VLOOKUP($A24,'Annex 2 EHV charges'!$D:$P,COLUMN(H24)+5,FALSE)),"")</f>
        <v>0.05</v>
      </c>
    </row>
    <row r="25" spans="1:8" x14ac:dyDescent="0.2">
      <c r="A25" s="81">
        <f t="array" ref="A25">IFERROR(INDEX('Annex 2 EHV charges'!$D$11:$D$330, MATCH(0, IF(LEN('Annex 2 EHV charges'!$D$11:$D$330)=0,1, COUNTIF(A$4:$A24, 'Annex 2 EHV charges'!$D$11:$D$330)), 0)),"")</f>
        <v>394</v>
      </c>
      <c r="B25" s="80">
        <f>IF($A25="","",VLOOKUP($A25,'Annex 2 EHV charges'!$D:$P,2,0))</f>
        <v>394</v>
      </c>
      <c r="C25" s="81" t="str">
        <f>IF($A25="","",VLOOKUP($A25,'Annex 2 EHV charges'!$D:$P,3,0))</f>
        <v>2200042340824</v>
      </c>
      <c r="D25" s="80" t="str">
        <f>IF($A25="","",VLOOKUP($A25,'Annex 2 EHV charges'!$D:$P,4,0))</f>
        <v>Bidwell Dartington PV</v>
      </c>
      <c r="E25" s="82" t="str">
        <f>IFERROR(IF(VLOOKUP($A25,'Annex 2 EHV charges'!$D:$P,COLUMN(E25)+5,FALSE)=0,"",VLOOKUP($A25,'Annex 2 EHV charges'!$D:$P,COLUMN(E25)+5,FALSE)),"")</f>
        <v/>
      </c>
      <c r="F25" s="83">
        <f>IFERROR(IF(VLOOKUP($A25,'Annex 2 EHV charges'!$D:$P,COLUMN(F25)+5,FALSE)=0,"",VLOOKUP($A25,'Annex 2 EHV charges'!$D:$P,COLUMN(F25)+5,FALSE)),"")</f>
        <v>941.95</v>
      </c>
      <c r="G25" s="83">
        <f>IFERROR(IF(VLOOKUP($A25,'Annex 2 EHV charges'!$D:$P,COLUMN(G25)+5,FALSE)=0,"",VLOOKUP($A25,'Annex 2 EHV charges'!$D:$P,COLUMN(G25)+5,FALSE)),"")</f>
        <v>0.05</v>
      </c>
      <c r="H25" s="83">
        <f>IFERROR(IF(VLOOKUP($A25,'Annex 2 EHV charges'!$D:$P,COLUMN(H25)+5,FALSE)=0,"",VLOOKUP($A25,'Annex 2 EHV charges'!$D:$P,COLUMN(H25)+5,FALSE)),"")</f>
        <v>0.05</v>
      </c>
    </row>
    <row r="26" spans="1:8" x14ac:dyDescent="0.2">
      <c r="A26" s="81">
        <f t="array" ref="A26">IFERROR(INDEX('Annex 2 EHV charges'!$D$11:$D$330, MATCH(0, IF(LEN('Annex 2 EHV charges'!$D$11:$D$330)=0,1, COUNTIF(A$4:$A25, 'Annex 2 EHV charges'!$D$11:$D$330)), 0)),"")</f>
        <v>395</v>
      </c>
      <c r="B26" s="80">
        <f>IF($A26="","",VLOOKUP($A26,'Annex 2 EHV charges'!$D:$P,2,0))</f>
        <v>395</v>
      </c>
      <c r="C26" s="81" t="str">
        <f>IF($A26="","",VLOOKUP($A26,'Annex 2 EHV charges'!$D:$P,3,0))</f>
        <v>2200042343221</v>
      </c>
      <c r="D26" s="80" t="str">
        <f>IF($A26="","",VLOOKUP($A26,'Annex 2 EHV charges'!$D:$P,4,0))</f>
        <v>New Row Farm</v>
      </c>
      <c r="E26" s="82" t="str">
        <f>IFERROR(IF(VLOOKUP($A26,'Annex 2 EHV charges'!$D:$P,COLUMN(E26)+5,FALSE)=0,"",VLOOKUP($A26,'Annex 2 EHV charges'!$D:$P,COLUMN(E26)+5,FALSE)),"")</f>
        <v/>
      </c>
      <c r="F26" s="83">
        <f>IFERROR(IF(VLOOKUP($A26,'Annex 2 EHV charges'!$D:$P,COLUMN(F26)+5,FALSE)=0,"",VLOOKUP($A26,'Annex 2 EHV charges'!$D:$P,COLUMN(F26)+5,FALSE)),"")</f>
        <v>715.36</v>
      </c>
      <c r="G26" s="83">
        <f>IFERROR(IF(VLOOKUP($A26,'Annex 2 EHV charges'!$D:$P,COLUMN(G26)+5,FALSE)=0,"",VLOOKUP($A26,'Annex 2 EHV charges'!$D:$P,COLUMN(G26)+5,FALSE)),"")</f>
        <v>0.05</v>
      </c>
      <c r="H26" s="83">
        <f>IFERROR(IF(VLOOKUP($A26,'Annex 2 EHV charges'!$D:$P,COLUMN(H26)+5,FALSE)=0,"",VLOOKUP($A26,'Annex 2 EHV charges'!$D:$P,COLUMN(H26)+5,FALSE)),"")</f>
        <v>0.05</v>
      </c>
    </row>
    <row r="27" spans="1:8" x14ac:dyDescent="0.2">
      <c r="A27" s="81">
        <f t="array" ref="A27">IFERROR(INDEX('Annex 2 EHV charges'!$D$11:$D$330, MATCH(0, IF(LEN('Annex 2 EHV charges'!$D$11:$D$330)=0,1, COUNTIF(A$4:$A26, 'Annex 2 EHV charges'!$D$11:$D$330)), 0)),"")</f>
        <v>396</v>
      </c>
      <c r="B27" s="80">
        <f>IF($A27="","",VLOOKUP($A27,'Annex 2 EHV charges'!$D:$P,2,0))</f>
        <v>396</v>
      </c>
      <c r="C27" s="81" t="str">
        <f>IF($A27="","",VLOOKUP($A27,'Annex 2 EHV charges'!$D:$P,3,0))</f>
        <v>2200042354214</v>
      </c>
      <c r="D27" s="80" t="str">
        <f>IF($A27="","",VLOOKUP($A27,'Annex 2 EHV charges'!$D:$P,4,0))</f>
        <v>Woodland Barton Windfarm</v>
      </c>
      <c r="E27" s="82" t="str">
        <f>IFERROR(IF(VLOOKUP($A27,'Annex 2 EHV charges'!$D:$P,COLUMN(E27)+5,FALSE)=0,"",VLOOKUP($A27,'Annex 2 EHV charges'!$D:$P,COLUMN(E27)+5,FALSE)),"")</f>
        <v/>
      </c>
      <c r="F27" s="83">
        <f>IFERROR(IF(VLOOKUP($A27,'Annex 2 EHV charges'!$D:$P,COLUMN(F27)+5,FALSE)=0,"",VLOOKUP($A27,'Annex 2 EHV charges'!$D:$P,COLUMN(F27)+5,FALSE)),"")</f>
        <v>3108.61</v>
      </c>
      <c r="G27" s="83">
        <f>IFERROR(IF(VLOOKUP($A27,'Annex 2 EHV charges'!$D:$P,COLUMN(G27)+5,FALSE)=0,"",VLOOKUP($A27,'Annex 2 EHV charges'!$D:$P,COLUMN(G27)+5,FALSE)),"")</f>
        <v>0.05</v>
      </c>
      <c r="H27" s="83">
        <f>IFERROR(IF(VLOOKUP($A27,'Annex 2 EHV charges'!$D:$P,COLUMN(H27)+5,FALSE)=0,"",VLOOKUP($A27,'Annex 2 EHV charges'!$D:$P,COLUMN(H27)+5,FALSE)),"")</f>
        <v>0.05</v>
      </c>
    </row>
    <row r="28" spans="1:8" x14ac:dyDescent="0.2">
      <c r="A28" s="81">
        <f t="array" ref="A28">IFERROR(INDEX('Annex 2 EHV charges'!$D$11:$D$330, MATCH(0, IF(LEN('Annex 2 EHV charges'!$D$11:$D$330)=0,1, COUNTIF(A$4:$A27, 'Annex 2 EHV charges'!$D$11:$D$330)), 0)),"")</f>
        <v>397</v>
      </c>
      <c r="B28" s="80">
        <f>IF($A28="","",VLOOKUP($A28,'Annex 2 EHV charges'!$D:$P,2,0))</f>
        <v>397</v>
      </c>
      <c r="C28" s="81" t="str">
        <f>IF($A28="","",VLOOKUP($A28,'Annex 2 EHV charges'!$D:$P,3,0))</f>
        <v>2200042387502</v>
      </c>
      <c r="D28" s="80" t="str">
        <f>IF($A28="","",VLOOKUP($A28,'Annex 2 EHV charges'!$D:$P,4,0))</f>
        <v>Four Burrows 2</v>
      </c>
      <c r="E28" s="82" t="str">
        <f>IFERROR(IF(VLOOKUP($A28,'Annex 2 EHV charges'!$D:$P,COLUMN(E28)+5,FALSE)=0,"",VLOOKUP($A28,'Annex 2 EHV charges'!$D:$P,COLUMN(E28)+5,FALSE)),"")</f>
        <v/>
      </c>
      <c r="F28" s="83">
        <f>IFERROR(IF(VLOOKUP($A28,'Annex 2 EHV charges'!$D:$P,COLUMN(F28)+5,FALSE)=0,"",VLOOKUP($A28,'Annex 2 EHV charges'!$D:$P,COLUMN(F28)+5,FALSE)),"")</f>
        <v>1060.03</v>
      </c>
      <c r="G28" s="83">
        <f>IFERROR(IF(VLOOKUP($A28,'Annex 2 EHV charges'!$D:$P,COLUMN(G28)+5,FALSE)=0,"",VLOOKUP($A28,'Annex 2 EHV charges'!$D:$P,COLUMN(G28)+5,FALSE)),"")</f>
        <v>0.05</v>
      </c>
      <c r="H28" s="83">
        <f>IFERROR(IF(VLOOKUP($A28,'Annex 2 EHV charges'!$D:$P,COLUMN(H28)+5,FALSE)=0,"",VLOOKUP($A28,'Annex 2 EHV charges'!$D:$P,COLUMN(H28)+5,FALSE)),"")</f>
        <v>0.05</v>
      </c>
    </row>
    <row r="29" spans="1:8" x14ac:dyDescent="0.2">
      <c r="A29" s="81">
        <f t="array" ref="A29">IFERROR(INDEX('Annex 2 EHV charges'!$D$11:$D$330, MATCH(0, IF(LEN('Annex 2 EHV charges'!$D$11:$D$330)=0,1, COUNTIF(A$4:$A28, 'Annex 2 EHV charges'!$D$11:$D$330)), 0)),"")</f>
        <v>398</v>
      </c>
      <c r="B29" s="80">
        <f>IF($A29="","",VLOOKUP($A29,'Annex 2 EHV charges'!$D:$P,2,0))</f>
        <v>398</v>
      </c>
      <c r="C29" s="81" t="str">
        <f>IF($A29="","",VLOOKUP($A29,'Annex 2 EHV charges'!$D:$P,3,0))</f>
        <v>2200042398220</v>
      </c>
      <c r="D29" s="80" t="str">
        <f>IF($A29="","",VLOOKUP($A29,'Annex 2 EHV charges'!$D:$P,4,0))</f>
        <v>Redlands Farm</v>
      </c>
      <c r="E29" s="82" t="str">
        <f>IFERROR(IF(VLOOKUP($A29,'Annex 2 EHV charges'!$D:$P,COLUMN(E29)+5,FALSE)=0,"",VLOOKUP($A29,'Annex 2 EHV charges'!$D:$P,COLUMN(E29)+5,FALSE)),"")</f>
        <v/>
      </c>
      <c r="F29" s="83">
        <f>IFERROR(IF(VLOOKUP($A29,'Annex 2 EHV charges'!$D:$P,COLUMN(F29)+5,FALSE)=0,"",VLOOKUP($A29,'Annex 2 EHV charges'!$D:$P,COLUMN(F29)+5,FALSE)),"")</f>
        <v>1140.1600000000001</v>
      </c>
      <c r="G29" s="83">
        <f>IFERROR(IF(VLOOKUP($A29,'Annex 2 EHV charges'!$D:$P,COLUMN(G29)+5,FALSE)=0,"",VLOOKUP($A29,'Annex 2 EHV charges'!$D:$P,COLUMN(G29)+5,FALSE)),"")</f>
        <v>0.05</v>
      </c>
      <c r="H29" s="83">
        <f>IFERROR(IF(VLOOKUP($A29,'Annex 2 EHV charges'!$D:$P,COLUMN(H29)+5,FALSE)=0,"",VLOOKUP($A29,'Annex 2 EHV charges'!$D:$P,COLUMN(H29)+5,FALSE)),"")</f>
        <v>0.05</v>
      </c>
    </row>
    <row r="30" spans="1:8" x14ac:dyDescent="0.2">
      <c r="A30" s="81">
        <f t="array" ref="A30">IFERROR(INDEX('Annex 2 EHV charges'!$D$11:$D$330, MATCH(0, IF(LEN('Annex 2 EHV charges'!$D$11:$D$330)=0,1, COUNTIF(A$4:$A29, 'Annex 2 EHV charges'!$D$11:$D$330)), 0)),"")</f>
        <v>399</v>
      </c>
      <c r="B30" s="80">
        <f>IF($A30="","",VLOOKUP($A30,'Annex 2 EHV charges'!$D:$P,2,0))</f>
        <v>399</v>
      </c>
      <c r="C30" s="81" t="str">
        <f>IF($A30="","",VLOOKUP($A30,'Annex 2 EHV charges'!$D:$P,3,0))</f>
        <v>2200042400891</v>
      </c>
      <c r="D30" s="80" t="str">
        <f>IF($A30="","",VLOOKUP($A30,'Annex 2 EHV charges'!$D:$P,4,0))</f>
        <v>Tengore Lane PV</v>
      </c>
      <c r="E30" s="82" t="str">
        <f>IFERROR(IF(VLOOKUP($A30,'Annex 2 EHV charges'!$D:$P,COLUMN(E30)+5,FALSE)=0,"",VLOOKUP($A30,'Annex 2 EHV charges'!$D:$P,COLUMN(E30)+5,FALSE)),"")</f>
        <v/>
      </c>
      <c r="F30" s="83">
        <f>IFERROR(IF(VLOOKUP($A30,'Annex 2 EHV charges'!$D:$P,COLUMN(F30)+5,FALSE)=0,"",VLOOKUP($A30,'Annex 2 EHV charges'!$D:$P,COLUMN(F30)+5,FALSE)),"")</f>
        <v>820.83</v>
      </c>
      <c r="G30" s="83">
        <f>IFERROR(IF(VLOOKUP($A30,'Annex 2 EHV charges'!$D:$P,COLUMN(G30)+5,FALSE)=0,"",VLOOKUP($A30,'Annex 2 EHV charges'!$D:$P,COLUMN(G30)+5,FALSE)),"")</f>
        <v>0.05</v>
      </c>
      <c r="H30" s="83">
        <f>IFERROR(IF(VLOOKUP($A30,'Annex 2 EHV charges'!$D:$P,COLUMN(H30)+5,FALSE)=0,"",VLOOKUP($A30,'Annex 2 EHV charges'!$D:$P,COLUMN(H30)+5,FALSE)),"")</f>
        <v>0.05</v>
      </c>
    </row>
    <row r="31" spans="1:8" x14ac:dyDescent="0.2">
      <c r="A31" s="81">
        <f t="array" ref="A31">IFERROR(INDEX('Annex 2 EHV charges'!$D$11:$D$330, MATCH(0, IF(LEN('Annex 2 EHV charges'!$D$11:$D$330)=0,1, COUNTIF(A$4:$A30, 'Annex 2 EHV charges'!$D$11:$D$330)), 0)),"")</f>
        <v>400</v>
      </c>
      <c r="B31" s="80">
        <f>IF($A31="","",VLOOKUP($A31,'Annex 2 EHV charges'!$D:$P,2,0))</f>
        <v>400</v>
      </c>
      <c r="C31" s="81" t="str">
        <f>IF($A31="","",VLOOKUP($A31,'Annex 2 EHV charges'!$D:$P,3,0))</f>
        <v>2200042400873</v>
      </c>
      <c r="D31" s="80" t="str">
        <f>IF($A31="","",VLOOKUP($A31,'Annex 2 EHV charges'!$D:$P,4,0))</f>
        <v>Liverton Farm</v>
      </c>
      <c r="E31" s="82">
        <f>IFERROR(IF(VLOOKUP($A31,'Annex 2 EHV charges'!$D:$P,COLUMN(E31)+5,FALSE)=0,"",VLOOKUP($A31,'Annex 2 EHV charges'!$D:$P,COLUMN(E31)+5,FALSE)),"")</f>
        <v>-0.88700000000000001</v>
      </c>
      <c r="F31" s="83">
        <f>IFERROR(IF(VLOOKUP($A31,'Annex 2 EHV charges'!$D:$P,COLUMN(F31)+5,FALSE)=0,"",VLOOKUP($A31,'Annex 2 EHV charges'!$D:$P,COLUMN(F31)+5,FALSE)),"")</f>
        <v>503.87</v>
      </c>
      <c r="G31" s="83">
        <f>IFERROR(IF(VLOOKUP($A31,'Annex 2 EHV charges'!$D:$P,COLUMN(G31)+5,FALSE)=0,"",VLOOKUP($A31,'Annex 2 EHV charges'!$D:$P,COLUMN(G31)+5,FALSE)),"")</f>
        <v>0.05</v>
      </c>
      <c r="H31" s="83">
        <f>IFERROR(IF(VLOOKUP($A31,'Annex 2 EHV charges'!$D:$P,COLUMN(H31)+5,FALSE)=0,"",VLOOKUP($A31,'Annex 2 EHV charges'!$D:$P,COLUMN(H31)+5,FALSE)),"")</f>
        <v>0.05</v>
      </c>
    </row>
    <row r="32" spans="1:8" x14ac:dyDescent="0.2">
      <c r="A32" s="81">
        <f t="array" ref="A32">IFERROR(INDEX('Annex 2 EHV charges'!$D$11:$D$330, MATCH(0, IF(LEN('Annex 2 EHV charges'!$D$11:$D$330)=0,1, COUNTIF(A$4:$A31, 'Annex 2 EHV charges'!$D$11:$D$330)), 0)),"")</f>
        <v>401</v>
      </c>
      <c r="B32" s="80">
        <f>IF($A32="","",VLOOKUP($A32,'Annex 2 EHV charges'!$D:$P,2,0))</f>
        <v>401</v>
      </c>
      <c r="C32" s="81" t="str">
        <f>IF($A32="","",VLOOKUP($A32,'Annex 2 EHV charges'!$D:$P,3,0))</f>
        <v>2200042407879</v>
      </c>
      <c r="D32" s="80" t="str">
        <f>IF($A32="","",VLOOKUP($A32,'Annex 2 EHV charges'!$D:$P,4,0))</f>
        <v>Yonder Parks Farm</v>
      </c>
      <c r="E32" s="82" t="str">
        <f>IFERROR(IF(VLOOKUP($A32,'Annex 2 EHV charges'!$D:$P,COLUMN(E32)+5,FALSE)=0,"",VLOOKUP($A32,'Annex 2 EHV charges'!$D:$P,COLUMN(E32)+5,FALSE)),"")</f>
        <v/>
      </c>
      <c r="F32" s="83">
        <f>IFERROR(IF(VLOOKUP($A32,'Annex 2 EHV charges'!$D:$P,COLUMN(F32)+5,FALSE)=0,"",VLOOKUP($A32,'Annex 2 EHV charges'!$D:$P,COLUMN(F32)+5,FALSE)),"")</f>
        <v>1179.0899999999999</v>
      </c>
      <c r="G32" s="83">
        <f>IFERROR(IF(VLOOKUP($A32,'Annex 2 EHV charges'!$D:$P,COLUMN(G32)+5,FALSE)=0,"",VLOOKUP($A32,'Annex 2 EHV charges'!$D:$P,COLUMN(G32)+5,FALSE)),"")</f>
        <v>0.05</v>
      </c>
      <c r="H32" s="83">
        <f>IFERROR(IF(VLOOKUP($A32,'Annex 2 EHV charges'!$D:$P,COLUMN(H32)+5,FALSE)=0,"",VLOOKUP($A32,'Annex 2 EHV charges'!$D:$P,COLUMN(H32)+5,FALSE)),"")</f>
        <v>0.05</v>
      </c>
    </row>
    <row r="33" spans="1:8" x14ac:dyDescent="0.2">
      <c r="A33" s="81">
        <f t="array" ref="A33">IFERROR(INDEX('Annex 2 EHV charges'!$D$11:$D$330, MATCH(0, IF(LEN('Annex 2 EHV charges'!$D$11:$D$330)=0,1, COUNTIF(A$4:$A32, 'Annex 2 EHV charges'!$D$11:$D$330)), 0)),"")</f>
        <v>402</v>
      </c>
      <c r="B33" s="80">
        <f>IF($A33="","",VLOOKUP($A33,'Annex 2 EHV charges'!$D:$P,2,0))</f>
        <v>402</v>
      </c>
      <c r="C33" s="81" t="str">
        <f>IF($A33="","",VLOOKUP($A33,'Annex 2 EHV charges'!$D:$P,3,0))</f>
        <v>2200042410339</v>
      </c>
      <c r="D33" s="80" t="str">
        <f>IF($A33="","",VLOOKUP($A33,'Annex 2 EHV charges'!$D:$P,4,0))</f>
        <v>Somerton Door</v>
      </c>
      <c r="E33" s="82" t="str">
        <f>IFERROR(IF(VLOOKUP($A33,'Annex 2 EHV charges'!$D:$P,COLUMN(E33)+5,FALSE)=0,"",VLOOKUP($A33,'Annex 2 EHV charges'!$D:$P,COLUMN(E33)+5,FALSE)),"")</f>
        <v/>
      </c>
      <c r="F33" s="83">
        <f>IFERROR(IF(VLOOKUP($A33,'Annex 2 EHV charges'!$D:$P,COLUMN(F33)+5,FALSE)=0,"",VLOOKUP($A33,'Annex 2 EHV charges'!$D:$P,COLUMN(F33)+5,FALSE)),"")</f>
        <v>486.21</v>
      </c>
      <c r="G33" s="83">
        <f>IFERROR(IF(VLOOKUP($A33,'Annex 2 EHV charges'!$D:$P,COLUMN(G33)+5,FALSE)=0,"",VLOOKUP($A33,'Annex 2 EHV charges'!$D:$P,COLUMN(G33)+5,FALSE)),"")</f>
        <v>0.05</v>
      </c>
      <c r="H33" s="83">
        <f>IFERROR(IF(VLOOKUP($A33,'Annex 2 EHV charges'!$D:$P,COLUMN(H33)+5,FALSE)=0,"",VLOOKUP($A33,'Annex 2 EHV charges'!$D:$P,COLUMN(H33)+5,FALSE)),"")</f>
        <v>0.05</v>
      </c>
    </row>
    <row r="34" spans="1:8" x14ac:dyDescent="0.2">
      <c r="A34" s="81">
        <f t="array" ref="A34">IFERROR(INDEX('Annex 2 EHV charges'!$D$11:$D$330, MATCH(0, IF(LEN('Annex 2 EHV charges'!$D$11:$D$330)=0,1, COUNTIF(A$4:$A33, 'Annex 2 EHV charges'!$D$11:$D$330)), 0)),"")</f>
        <v>403</v>
      </c>
      <c r="B34" s="80">
        <f>IF($A34="","",VLOOKUP($A34,'Annex 2 EHV charges'!$D:$P,2,0))</f>
        <v>403</v>
      </c>
      <c r="C34" s="81" t="str">
        <f>IF($A34="","",VLOOKUP($A34,'Annex 2 EHV charges'!$D:$P,3,0))</f>
        <v>2200042414867</v>
      </c>
      <c r="D34" s="80" t="str">
        <f>IF($A34="","",VLOOKUP($A34,'Annex 2 EHV charges'!$D:$P,4,0))</f>
        <v>Carditch Drove</v>
      </c>
      <c r="E34" s="82" t="str">
        <f>IFERROR(IF(VLOOKUP($A34,'Annex 2 EHV charges'!$D:$P,COLUMN(E34)+5,FALSE)=0,"",VLOOKUP($A34,'Annex 2 EHV charges'!$D:$P,COLUMN(E34)+5,FALSE)),"")</f>
        <v/>
      </c>
      <c r="F34" s="83">
        <f>IFERROR(IF(VLOOKUP($A34,'Annex 2 EHV charges'!$D:$P,COLUMN(F34)+5,FALSE)=0,"",VLOOKUP($A34,'Annex 2 EHV charges'!$D:$P,COLUMN(F34)+5,FALSE)),"")</f>
        <v>501.8</v>
      </c>
      <c r="G34" s="83">
        <f>IFERROR(IF(VLOOKUP($A34,'Annex 2 EHV charges'!$D:$P,COLUMN(G34)+5,FALSE)=0,"",VLOOKUP($A34,'Annex 2 EHV charges'!$D:$P,COLUMN(G34)+5,FALSE)),"")</f>
        <v>0.05</v>
      </c>
      <c r="H34" s="83">
        <f>IFERROR(IF(VLOOKUP($A34,'Annex 2 EHV charges'!$D:$P,COLUMN(H34)+5,FALSE)=0,"",VLOOKUP($A34,'Annex 2 EHV charges'!$D:$P,COLUMN(H34)+5,FALSE)),"")</f>
        <v>0.05</v>
      </c>
    </row>
    <row r="35" spans="1:8" x14ac:dyDescent="0.2">
      <c r="A35" s="81">
        <f t="array" ref="A35">IFERROR(INDEX('Annex 2 EHV charges'!$D$11:$D$330, MATCH(0, IF(LEN('Annex 2 EHV charges'!$D$11:$D$330)=0,1, COUNTIF(A$4:$A34, 'Annex 2 EHV charges'!$D$11:$D$330)), 0)),"")</f>
        <v>404</v>
      </c>
      <c r="B35" s="80">
        <f>IF($A35="","",VLOOKUP($A35,'Annex 2 EHV charges'!$D:$P,2,0))</f>
        <v>404</v>
      </c>
      <c r="C35" s="81" t="str">
        <f>IF($A35="","",VLOOKUP($A35,'Annex 2 EHV charges'!$D:$P,3,0))</f>
        <v>2200042417803</v>
      </c>
      <c r="D35" s="80" t="str">
        <f>IF($A35="","",VLOOKUP($A35,'Annex 2 EHV charges'!$D:$P,4,0))</f>
        <v>Capelands Farm</v>
      </c>
      <c r="E35" s="82" t="str">
        <f>IFERROR(IF(VLOOKUP($A35,'Annex 2 EHV charges'!$D:$P,COLUMN(E35)+5,FALSE)=0,"",VLOOKUP($A35,'Annex 2 EHV charges'!$D:$P,COLUMN(E35)+5,FALSE)),"")</f>
        <v/>
      </c>
      <c r="F35" s="83">
        <f>IFERROR(IF(VLOOKUP($A35,'Annex 2 EHV charges'!$D:$P,COLUMN(F35)+5,FALSE)=0,"",VLOOKUP($A35,'Annex 2 EHV charges'!$D:$P,COLUMN(F35)+5,FALSE)),"")</f>
        <v>512.11</v>
      </c>
      <c r="G35" s="83">
        <f>IFERROR(IF(VLOOKUP($A35,'Annex 2 EHV charges'!$D:$P,COLUMN(G35)+5,FALSE)=0,"",VLOOKUP($A35,'Annex 2 EHV charges'!$D:$P,COLUMN(G35)+5,FALSE)),"")</f>
        <v>0.05</v>
      </c>
      <c r="H35" s="83">
        <f>IFERROR(IF(VLOOKUP($A35,'Annex 2 EHV charges'!$D:$P,COLUMN(H35)+5,FALSE)=0,"",VLOOKUP($A35,'Annex 2 EHV charges'!$D:$P,COLUMN(H35)+5,FALSE)),"")</f>
        <v>0.05</v>
      </c>
    </row>
    <row r="36" spans="1:8" x14ac:dyDescent="0.2">
      <c r="A36" s="81">
        <f t="array" ref="A36">IFERROR(INDEX('Annex 2 EHV charges'!$D$11:$D$330, MATCH(0, IF(LEN('Annex 2 EHV charges'!$D$11:$D$330)=0,1, COUNTIF(A$4:$A35, 'Annex 2 EHV charges'!$D$11:$D$330)), 0)),"")</f>
        <v>405</v>
      </c>
      <c r="B36" s="80">
        <f>IF($A36="","",VLOOKUP($A36,'Annex 2 EHV charges'!$D:$P,2,0))</f>
        <v>405</v>
      </c>
      <c r="C36" s="81" t="str">
        <f>IF($A36="","",VLOOKUP($A36,'Annex 2 EHV charges'!$D:$P,3,0))</f>
        <v>2200042418807</v>
      </c>
      <c r="D36" s="80" t="str">
        <f>IF($A36="","",VLOOKUP($A36,'Annex 2 EHV charges'!$D:$P,4,0))</f>
        <v>East Youlstone WF</v>
      </c>
      <c r="E36" s="82" t="str">
        <f>IFERROR(IF(VLOOKUP($A36,'Annex 2 EHV charges'!$D:$P,COLUMN(E36)+5,FALSE)=0,"",VLOOKUP($A36,'Annex 2 EHV charges'!$D:$P,COLUMN(E36)+5,FALSE)),"")</f>
        <v/>
      </c>
      <c r="F36" s="83">
        <f>IFERROR(IF(VLOOKUP($A36,'Annex 2 EHV charges'!$D:$P,COLUMN(F36)+5,FALSE)=0,"",VLOOKUP($A36,'Annex 2 EHV charges'!$D:$P,COLUMN(F36)+5,FALSE)),"")</f>
        <v>2756.92</v>
      </c>
      <c r="G36" s="83">
        <f>IFERROR(IF(VLOOKUP($A36,'Annex 2 EHV charges'!$D:$P,COLUMN(G36)+5,FALSE)=0,"",VLOOKUP($A36,'Annex 2 EHV charges'!$D:$P,COLUMN(G36)+5,FALSE)),"")</f>
        <v>0.05</v>
      </c>
      <c r="H36" s="83">
        <f>IFERROR(IF(VLOOKUP($A36,'Annex 2 EHV charges'!$D:$P,COLUMN(H36)+5,FALSE)=0,"",VLOOKUP($A36,'Annex 2 EHV charges'!$D:$P,COLUMN(H36)+5,FALSE)),"")</f>
        <v>0.05</v>
      </c>
    </row>
    <row r="37" spans="1:8" x14ac:dyDescent="0.2">
      <c r="A37" s="81">
        <f t="array" ref="A37">IFERROR(INDEX('Annex 2 EHV charges'!$D$11:$D$330, MATCH(0, IF(LEN('Annex 2 EHV charges'!$D$11:$D$330)=0,1, COUNTIF(A$4:$A36, 'Annex 2 EHV charges'!$D$11:$D$330)), 0)),"")</f>
        <v>406</v>
      </c>
      <c r="B37" s="80">
        <f>IF($A37="","",VLOOKUP($A37,'Annex 2 EHV charges'!$D:$P,2,0))</f>
        <v>406</v>
      </c>
      <c r="C37" s="81" t="str">
        <f>IF($A37="","",VLOOKUP($A37,'Annex 2 EHV charges'!$D:$P,3,0))</f>
        <v>2200042437368</v>
      </c>
      <c r="D37" s="80" t="str">
        <f>IF($A37="","",VLOOKUP($A37,'Annex 2 EHV charges'!$D:$P,4,0))</f>
        <v>Francis Court Farm</v>
      </c>
      <c r="E37" s="82" t="str">
        <f>IFERROR(IF(VLOOKUP($A37,'Annex 2 EHV charges'!$D:$P,COLUMN(E37)+5,FALSE)=0,"",VLOOKUP($A37,'Annex 2 EHV charges'!$D:$P,COLUMN(E37)+5,FALSE)),"")</f>
        <v/>
      </c>
      <c r="F37" s="83">
        <f>IFERROR(IF(VLOOKUP($A37,'Annex 2 EHV charges'!$D:$P,COLUMN(F37)+5,FALSE)=0,"",VLOOKUP($A37,'Annex 2 EHV charges'!$D:$P,COLUMN(F37)+5,FALSE)),"")</f>
        <v>668.58</v>
      </c>
      <c r="G37" s="83">
        <f>IFERROR(IF(VLOOKUP($A37,'Annex 2 EHV charges'!$D:$P,COLUMN(G37)+5,FALSE)=0,"",VLOOKUP($A37,'Annex 2 EHV charges'!$D:$P,COLUMN(G37)+5,FALSE)),"")</f>
        <v>0.05</v>
      </c>
      <c r="H37" s="83">
        <f>IFERROR(IF(VLOOKUP($A37,'Annex 2 EHV charges'!$D:$P,COLUMN(H37)+5,FALSE)=0,"",VLOOKUP($A37,'Annex 2 EHV charges'!$D:$P,COLUMN(H37)+5,FALSE)),"")</f>
        <v>0.05</v>
      </c>
    </row>
    <row r="38" spans="1:8" x14ac:dyDescent="0.2">
      <c r="A38" s="81">
        <f t="array" ref="A38">IFERROR(INDEX('Annex 2 EHV charges'!$D$11:$D$330, MATCH(0, IF(LEN('Annex 2 EHV charges'!$D$11:$D$330)=0,1, COUNTIF(A$4:$A37, 'Annex 2 EHV charges'!$D$11:$D$330)), 0)),"")</f>
        <v>407</v>
      </c>
      <c r="B38" s="80">
        <f>IF($A38="","",VLOOKUP($A38,'Annex 2 EHV charges'!$D:$P,2,0))</f>
        <v>407</v>
      </c>
      <c r="C38" s="81" t="str">
        <f>IF($A38="","",VLOOKUP($A38,'Annex 2 EHV charges'!$D:$P,3,0))</f>
        <v>2200042443325</v>
      </c>
      <c r="D38" s="80" t="str">
        <f>IF($A38="","",VLOOKUP($A38,'Annex 2 EHV charges'!$D:$P,4,0))</f>
        <v>Northwood</v>
      </c>
      <c r="E38" s="82" t="str">
        <f>IFERROR(IF(VLOOKUP($A38,'Annex 2 EHV charges'!$D:$P,COLUMN(E38)+5,FALSE)=0,"",VLOOKUP($A38,'Annex 2 EHV charges'!$D:$P,COLUMN(E38)+5,FALSE)),"")</f>
        <v/>
      </c>
      <c r="F38" s="83">
        <f>IFERROR(IF(VLOOKUP($A38,'Annex 2 EHV charges'!$D:$P,COLUMN(F38)+5,FALSE)=0,"",VLOOKUP($A38,'Annex 2 EHV charges'!$D:$P,COLUMN(F38)+5,FALSE)),"")</f>
        <v>879.13</v>
      </c>
      <c r="G38" s="83">
        <f>IFERROR(IF(VLOOKUP($A38,'Annex 2 EHV charges'!$D:$P,COLUMN(G38)+5,FALSE)=0,"",VLOOKUP($A38,'Annex 2 EHV charges'!$D:$P,COLUMN(G38)+5,FALSE)),"")</f>
        <v>0.05</v>
      </c>
      <c r="H38" s="83">
        <f>IFERROR(IF(VLOOKUP($A38,'Annex 2 EHV charges'!$D:$P,COLUMN(H38)+5,FALSE)=0,"",VLOOKUP($A38,'Annex 2 EHV charges'!$D:$P,COLUMN(H38)+5,FALSE)),"")</f>
        <v>0.05</v>
      </c>
    </row>
    <row r="39" spans="1:8" x14ac:dyDescent="0.2">
      <c r="A39" s="81">
        <f t="array" ref="A39">IFERROR(INDEX('Annex 2 EHV charges'!$D$11:$D$330, MATCH(0, IF(LEN('Annex 2 EHV charges'!$D$11:$D$330)=0,1, COUNTIF(A$4:$A38, 'Annex 2 EHV charges'!$D$11:$D$330)), 0)),"")</f>
        <v>408</v>
      </c>
      <c r="B39" s="80">
        <f>IF($A39="","",VLOOKUP($A39,'Annex 2 EHV charges'!$D:$P,2,0))</f>
        <v>408</v>
      </c>
      <c r="C39" s="81" t="str">
        <f>IF($A39="","",VLOOKUP($A39,'Annex 2 EHV charges'!$D:$P,3,0))</f>
        <v>2200042443361</v>
      </c>
      <c r="D39" s="80" t="str">
        <f>IF($A39="","",VLOOKUP($A39,'Annex 2 EHV charges'!$D:$P,4,0))</f>
        <v>Tricky Warren</v>
      </c>
      <c r="E39" s="82" t="str">
        <f>IFERROR(IF(VLOOKUP($A39,'Annex 2 EHV charges'!$D:$P,COLUMN(E39)+5,FALSE)=0,"",VLOOKUP($A39,'Annex 2 EHV charges'!$D:$P,COLUMN(E39)+5,FALSE)),"")</f>
        <v/>
      </c>
      <c r="F39" s="83">
        <f>IFERROR(IF(VLOOKUP($A39,'Annex 2 EHV charges'!$D:$P,COLUMN(F39)+5,FALSE)=0,"",VLOOKUP($A39,'Annex 2 EHV charges'!$D:$P,COLUMN(F39)+5,FALSE)),"")</f>
        <v>560.12</v>
      </c>
      <c r="G39" s="83">
        <f>IFERROR(IF(VLOOKUP($A39,'Annex 2 EHV charges'!$D:$P,COLUMN(G39)+5,FALSE)=0,"",VLOOKUP($A39,'Annex 2 EHV charges'!$D:$P,COLUMN(G39)+5,FALSE)),"")</f>
        <v>0.05</v>
      </c>
      <c r="H39" s="83">
        <f>IFERROR(IF(VLOOKUP($A39,'Annex 2 EHV charges'!$D:$P,COLUMN(H39)+5,FALSE)=0,"",VLOOKUP($A39,'Annex 2 EHV charges'!$D:$P,COLUMN(H39)+5,FALSE)),"")</f>
        <v>0.05</v>
      </c>
    </row>
    <row r="40" spans="1:8" x14ac:dyDescent="0.2">
      <c r="A40" s="81">
        <f t="array" ref="A40">IFERROR(INDEX('Annex 2 EHV charges'!$D$11:$D$330, MATCH(0, IF(LEN('Annex 2 EHV charges'!$D$11:$D$330)=0,1, COUNTIF(A$4:$A39, 'Annex 2 EHV charges'!$D$11:$D$330)), 0)),"")</f>
        <v>409</v>
      </c>
      <c r="B40" s="80">
        <f>IF($A40="","",VLOOKUP($A40,'Annex 2 EHV charges'!$D:$P,2,0))</f>
        <v>409</v>
      </c>
      <c r="C40" s="81" t="str">
        <f>IF($A40="","",VLOOKUP($A40,'Annex 2 EHV charges'!$D:$P,3,0))</f>
        <v>2200042447019</v>
      </c>
      <c r="D40" s="80" t="str">
        <f>IF($A40="","",VLOOKUP($A40,'Annex 2 EHV charges'!$D:$P,4,0))</f>
        <v>Iwood Lane</v>
      </c>
      <c r="E40" s="82" t="str">
        <f>IFERROR(IF(VLOOKUP($A40,'Annex 2 EHV charges'!$D:$P,COLUMN(E40)+5,FALSE)=0,"",VLOOKUP($A40,'Annex 2 EHV charges'!$D:$P,COLUMN(E40)+5,FALSE)),"")</f>
        <v/>
      </c>
      <c r="F40" s="83">
        <f>IFERROR(IF(VLOOKUP($A40,'Annex 2 EHV charges'!$D:$P,COLUMN(F40)+5,FALSE)=0,"",VLOOKUP($A40,'Annex 2 EHV charges'!$D:$P,COLUMN(F40)+5,FALSE)),"")</f>
        <v>580.25</v>
      </c>
      <c r="G40" s="83">
        <f>IFERROR(IF(VLOOKUP($A40,'Annex 2 EHV charges'!$D:$P,COLUMN(G40)+5,FALSE)=0,"",VLOOKUP($A40,'Annex 2 EHV charges'!$D:$P,COLUMN(G40)+5,FALSE)),"")</f>
        <v>0.05</v>
      </c>
      <c r="H40" s="83">
        <f>IFERROR(IF(VLOOKUP($A40,'Annex 2 EHV charges'!$D:$P,COLUMN(H40)+5,FALSE)=0,"",VLOOKUP($A40,'Annex 2 EHV charges'!$D:$P,COLUMN(H40)+5,FALSE)),"")</f>
        <v>0.05</v>
      </c>
    </row>
    <row r="41" spans="1:8" x14ac:dyDescent="0.2">
      <c r="A41" s="81">
        <f t="array" ref="A41">IFERROR(INDEX('Annex 2 EHV charges'!$D$11:$D$330, MATCH(0, IF(LEN('Annex 2 EHV charges'!$D$11:$D$330)=0,1, COUNTIF(A$4:$A40, 'Annex 2 EHV charges'!$D$11:$D$330)), 0)),"")</f>
        <v>410</v>
      </c>
      <c r="B41" s="80">
        <f>IF($A41="","",VLOOKUP($A41,'Annex 2 EHV charges'!$D:$P,2,0))</f>
        <v>410</v>
      </c>
      <c r="C41" s="81" t="str">
        <f>IF($A41="","",VLOOKUP($A41,'Annex 2 EHV charges'!$D:$P,3,0))</f>
        <v>2200042446993</v>
      </c>
      <c r="D41" s="80" t="str">
        <f>IF($A41="","",VLOOKUP($A41,'Annex 2 EHV charges'!$D:$P,4,0))</f>
        <v>Rydon Farm</v>
      </c>
      <c r="E41" s="82" t="str">
        <f>IFERROR(IF(VLOOKUP($A41,'Annex 2 EHV charges'!$D:$P,COLUMN(E41)+5,FALSE)=0,"",VLOOKUP($A41,'Annex 2 EHV charges'!$D:$P,COLUMN(E41)+5,FALSE)),"")</f>
        <v/>
      </c>
      <c r="F41" s="83">
        <f>IFERROR(IF(VLOOKUP($A41,'Annex 2 EHV charges'!$D:$P,COLUMN(F41)+5,FALSE)=0,"",VLOOKUP($A41,'Annex 2 EHV charges'!$D:$P,COLUMN(F41)+5,FALSE)),"")</f>
        <v>2621.97</v>
      </c>
      <c r="G41" s="83">
        <f>IFERROR(IF(VLOOKUP($A41,'Annex 2 EHV charges'!$D:$P,COLUMN(G41)+5,FALSE)=0,"",VLOOKUP($A41,'Annex 2 EHV charges'!$D:$P,COLUMN(G41)+5,FALSE)),"")</f>
        <v>0.05</v>
      </c>
      <c r="H41" s="83">
        <f>IFERROR(IF(VLOOKUP($A41,'Annex 2 EHV charges'!$D:$P,COLUMN(H41)+5,FALSE)=0,"",VLOOKUP($A41,'Annex 2 EHV charges'!$D:$P,COLUMN(H41)+5,FALSE)),"")</f>
        <v>0.05</v>
      </c>
    </row>
    <row r="42" spans="1:8" x14ac:dyDescent="0.2">
      <c r="A42" s="81">
        <f t="array" ref="A42">IFERROR(INDEX('Annex 2 EHV charges'!$D$11:$D$330, MATCH(0, IF(LEN('Annex 2 EHV charges'!$D$11:$D$330)=0,1, COUNTIF(A$4:$A41, 'Annex 2 EHV charges'!$D$11:$D$330)), 0)),"")</f>
        <v>411</v>
      </c>
      <c r="B42" s="80">
        <f>IF($A42="","",VLOOKUP($A42,'Annex 2 EHV charges'!$D:$P,2,0))</f>
        <v>411</v>
      </c>
      <c r="C42" s="81" t="str">
        <f>IF($A42="","",VLOOKUP($A42,'Annex 2 EHV charges'!$D:$P,3,0))</f>
        <v>2200042446975</v>
      </c>
      <c r="D42" s="80" t="str">
        <f>IF($A42="","",VLOOKUP($A42,'Annex 2 EHV charges'!$D:$P,4,0))</f>
        <v>Balls Wood</v>
      </c>
      <c r="E42" s="82" t="str">
        <f>IFERROR(IF(VLOOKUP($A42,'Annex 2 EHV charges'!$D:$P,COLUMN(E42)+5,FALSE)=0,"",VLOOKUP($A42,'Annex 2 EHV charges'!$D:$P,COLUMN(E42)+5,FALSE)),"")</f>
        <v/>
      </c>
      <c r="F42" s="83">
        <f>IFERROR(IF(VLOOKUP($A42,'Annex 2 EHV charges'!$D:$P,COLUMN(F42)+5,FALSE)=0,"",VLOOKUP($A42,'Annex 2 EHV charges'!$D:$P,COLUMN(F42)+5,FALSE)),"")</f>
        <v>2334.41</v>
      </c>
      <c r="G42" s="83">
        <f>IFERROR(IF(VLOOKUP($A42,'Annex 2 EHV charges'!$D:$P,COLUMN(G42)+5,FALSE)=0,"",VLOOKUP($A42,'Annex 2 EHV charges'!$D:$P,COLUMN(G42)+5,FALSE)),"")</f>
        <v>0.05</v>
      </c>
      <c r="H42" s="83">
        <f>IFERROR(IF(VLOOKUP($A42,'Annex 2 EHV charges'!$D:$P,COLUMN(H42)+5,FALSE)=0,"",VLOOKUP($A42,'Annex 2 EHV charges'!$D:$P,COLUMN(H42)+5,FALSE)),"")</f>
        <v>0.05</v>
      </c>
    </row>
    <row r="43" spans="1:8" x14ac:dyDescent="0.2">
      <c r="A43" s="81">
        <f t="array" ref="A43">IFERROR(INDEX('Annex 2 EHV charges'!$D$11:$D$330, MATCH(0, IF(LEN('Annex 2 EHV charges'!$D$11:$D$330)=0,1, COUNTIF(A$4:$A42, 'Annex 2 EHV charges'!$D$11:$D$330)), 0)),"")</f>
        <v>412</v>
      </c>
      <c r="B43" s="80">
        <f>IF($A43="","",VLOOKUP($A43,'Annex 2 EHV charges'!$D:$P,2,0))</f>
        <v>412</v>
      </c>
      <c r="C43" s="81" t="str">
        <f>IF($A43="","",VLOOKUP($A43,'Annex 2 EHV charges'!$D:$P,3,0))</f>
        <v>2200042457499</v>
      </c>
      <c r="D43" s="80" t="str">
        <f>IF($A43="","",VLOOKUP($A43,'Annex 2 EHV charges'!$D:$P,4,0))</f>
        <v>Ashlawn Farm</v>
      </c>
      <c r="E43" s="82" t="str">
        <f>IFERROR(IF(VLOOKUP($A43,'Annex 2 EHV charges'!$D:$P,COLUMN(E43)+5,FALSE)=0,"",VLOOKUP($A43,'Annex 2 EHV charges'!$D:$P,COLUMN(E43)+5,FALSE)),"")</f>
        <v/>
      </c>
      <c r="F43" s="83">
        <f>IFERROR(IF(VLOOKUP($A43,'Annex 2 EHV charges'!$D:$P,COLUMN(F43)+5,FALSE)=0,"",VLOOKUP($A43,'Annex 2 EHV charges'!$D:$P,COLUMN(F43)+5,FALSE)),"")</f>
        <v>1154.43</v>
      </c>
      <c r="G43" s="83">
        <f>IFERROR(IF(VLOOKUP($A43,'Annex 2 EHV charges'!$D:$P,COLUMN(G43)+5,FALSE)=0,"",VLOOKUP($A43,'Annex 2 EHV charges'!$D:$P,COLUMN(G43)+5,FALSE)),"")</f>
        <v>0.05</v>
      </c>
      <c r="H43" s="83">
        <f>IFERROR(IF(VLOOKUP($A43,'Annex 2 EHV charges'!$D:$P,COLUMN(H43)+5,FALSE)=0,"",VLOOKUP($A43,'Annex 2 EHV charges'!$D:$P,COLUMN(H43)+5,FALSE)),"")</f>
        <v>0.05</v>
      </c>
    </row>
    <row r="44" spans="1:8" x14ac:dyDescent="0.2">
      <c r="A44" s="81">
        <f t="array" ref="A44">IFERROR(INDEX('Annex 2 EHV charges'!$D$11:$D$330, MATCH(0, IF(LEN('Annex 2 EHV charges'!$D$11:$D$330)=0,1, COUNTIF(A$4:$A43, 'Annex 2 EHV charges'!$D$11:$D$330)), 0)),"")</f>
        <v>413</v>
      </c>
      <c r="B44" s="80">
        <f>IF($A44="","",VLOOKUP($A44,'Annex 2 EHV charges'!$D:$P,2,0))</f>
        <v>413</v>
      </c>
      <c r="C44" s="81" t="str">
        <f>IF($A44="","",VLOOKUP($A44,'Annex 2 EHV charges'!$D:$P,3,0))</f>
        <v>2200042457912</v>
      </c>
      <c r="D44" s="80" t="str">
        <f>IF($A44="","",VLOOKUP($A44,'Annex 2 EHV charges'!$D:$P,4,0))</f>
        <v>Pencoose Farm</v>
      </c>
      <c r="E44" s="82" t="str">
        <f>IFERROR(IF(VLOOKUP($A44,'Annex 2 EHV charges'!$D:$P,COLUMN(E44)+5,FALSE)=0,"",VLOOKUP($A44,'Annex 2 EHV charges'!$D:$P,COLUMN(E44)+5,FALSE)),"")</f>
        <v/>
      </c>
      <c r="F44" s="83">
        <f>IFERROR(IF(VLOOKUP($A44,'Annex 2 EHV charges'!$D:$P,COLUMN(F44)+5,FALSE)=0,"",VLOOKUP($A44,'Annex 2 EHV charges'!$D:$P,COLUMN(F44)+5,FALSE)),"")</f>
        <v>1056.55</v>
      </c>
      <c r="G44" s="83">
        <f>IFERROR(IF(VLOOKUP($A44,'Annex 2 EHV charges'!$D:$P,COLUMN(G44)+5,FALSE)=0,"",VLOOKUP($A44,'Annex 2 EHV charges'!$D:$P,COLUMN(G44)+5,FALSE)),"")</f>
        <v>0.05</v>
      </c>
      <c r="H44" s="83">
        <f>IFERROR(IF(VLOOKUP($A44,'Annex 2 EHV charges'!$D:$P,COLUMN(H44)+5,FALSE)=0,"",VLOOKUP($A44,'Annex 2 EHV charges'!$D:$P,COLUMN(H44)+5,FALSE)),"")</f>
        <v>0.05</v>
      </c>
    </row>
    <row r="45" spans="1:8" x14ac:dyDescent="0.2">
      <c r="A45" s="81">
        <f t="array" ref="A45">IFERROR(INDEX('Annex 2 EHV charges'!$D$11:$D$330, MATCH(0, IF(LEN('Annex 2 EHV charges'!$D$11:$D$330)=0,1, COUNTIF(A$4:$A44, 'Annex 2 EHV charges'!$D$11:$D$330)), 0)),"")</f>
        <v>414</v>
      </c>
      <c r="B45" s="80">
        <f>IF($A45="","",VLOOKUP($A45,'Annex 2 EHV charges'!$D:$P,2,0))</f>
        <v>414</v>
      </c>
      <c r="C45" s="81" t="str">
        <f>IF($A45="","",VLOOKUP($A45,'Annex 2 EHV charges'!$D:$P,3,0))</f>
        <v>2200042457995</v>
      </c>
      <c r="D45" s="80" t="str">
        <f>IF($A45="","",VLOOKUP($A45,'Annex 2 EHV charges'!$D:$P,4,0))</f>
        <v>Hawkers Farm</v>
      </c>
      <c r="E45" s="82" t="str">
        <f>IFERROR(IF(VLOOKUP($A45,'Annex 2 EHV charges'!$D:$P,COLUMN(E45)+5,FALSE)=0,"",VLOOKUP($A45,'Annex 2 EHV charges'!$D:$P,COLUMN(E45)+5,FALSE)),"")</f>
        <v/>
      </c>
      <c r="F45" s="83">
        <f>IFERROR(IF(VLOOKUP($A45,'Annex 2 EHV charges'!$D:$P,COLUMN(F45)+5,FALSE)=0,"",VLOOKUP($A45,'Annex 2 EHV charges'!$D:$P,COLUMN(F45)+5,FALSE)),"")</f>
        <v>472.96</v>
      </c>
      <c r="G45" s="83">
        <f>IFERROR(IF(VLOOKUP($A45,'Annex 2 EHV charges'!$D:$P,COLUMN(G45)+5,FALSE)=0,"",VLOOKUP($A45,'Annex 2 EHV charges'!$D:$P,COLUMN(G45)+5,FALSE)),"")</f>
        <v>0.05</v>
      </c>
      <c r="H45" s="83">
        <f>IFERROR(IF(VLOOKUP($A45,'Annex 2 EHV charges'!$D:$P,COLUMN(H45)+5,FALSE)=0,"",VLOOKUP($A45,'Annex 2 EHV charges'!$D:$P,COLUMN(H45)+5,FALSE)),"")</f>
        <v>0.05</v>
      </c>
    </row>
    <row r="46" spans="1:8" x14ac:dyDescent="0.2">
      <c r="A46" s="81">
        <f t="array" ref="A46">IFERROR(INDEX('Annex 2 EHV charges'!$D$11:$D$330, MATCH(0, IF(LEN('Annex 2 EHV charges'!$D$11:$D$330)=0,1, COUNTIF(A$4:$A45, 'Annex 2 EHV charges'!$D$11:$D$330)), 0)),"")</f>
        <v>415</v>
      </c>
      <c r="B46" s="80">
        <f>IF($A46="","",VLOOKUP($A46,'Annex 2 EHV charges'!$D:$P,2,0))</f>
        <v>415</v>
      </c>
      <c r="C46" s="81" t="str">
        <f>IF($A46="","",VLOOKUP($A46,'Annex 2 EHV charges'!$D:$P,3,0))</f>
        <v>2200042459566</v>
      </c>
      <c r="D46" s="80" t="str">
        <f>IF($A46="","",VLOOKUP($A46,'Annex 2 EHV charges'!$D:$P,4,0))</f>
        <v>Hurcott</v>
      </c>
      <c r="E46" s="82" t="str">
        <f>IFERROR(IF(VLOOKUP($A46,'Annex 2 EHV charges'!$D:$P,COLUMN(E46)+5,FALSE)=0,"",VLOOKUP($A46,'Annex 2 EHV charges'!$D:$P,COLUMN(E46)+5,FALSE)),"")</f>
        <v/>
      </c>
      <c r="F46" s="83">
        <f>IFERROR(IF(VLOOKUP($A46,'Annex 2 EHV charges'!$D:$P,COLUMN(F46)+5,FALSE)=0,"",VLOOKUP($A46,'Annex 2 EHV charges'!$D:$P,COLUMN(F46)+5,FALSE)),"")</f>
        <v>527.14</v>
      </c>
      <c r="G46" s="83">
        <f>IFERROR(IF(VLOOKUP($A46,'Annex 2 EHV charges'!$D:$P,COLUMN(G46)+5,FALSE)=0,"",VLOOKUP($A46,'Annex 2 EHV charges'!$D:$P,COLUMN(G46)+5,FALSE)),"")</f>
        <v>0.05</v>
      </c>
      <c r="H46" s="83">
        <f>IFERROR(IF(VLOOKUP($A46,'Annex 2 EHV charges'!$D:$P,COLUMN(H46)+5,FALSE)=0,"",VLOOKUP($A46,'Annex 2 EHV charges'!$D:$P,COLUMN(H46)+5,FALSE)),"")</f>
        <v>0.05</v>
      </c>
    </row>
    <row r="47" spans="1:8" x14ac:dyDescent="0.2">
      <c r="A47" s="81">
        <f t="array" ref="A47">IFERROR(INDEX('Annex 2 EHV charges'!$D$11:$D$330, MATCH(0, IF(LEN('Annex 2 EHV charges'!$D$11:$D$330)=0,1, COUNTIF(A$4:$A46, 'Annex 2 EHV charges'!$D$11:$D$330)), 0)),"")</f>
        <v>416</v>
      </c>
      <c r="B47" s="80">
        <f>IF($A47="","",VLOOKUP($A47,'Annex 2 EHV charges'!$D:$P,2,0))</f>
        <v>416</v>
      </c>
      <c r="C47" s="81" t="str">
        <f>IF($A47="","",VLOOKUP($A47,'Annex 2 EHV charges'!$D:$P,3,0))</f>
        <v>2200042461306</v>
      </c>
      <c r="D47" s="80" t="str">
        <f>IF($A47="","",VLOOKUP($A47,'Annex 2 EHV charges'!$D:$P,4,0))</f>
        <v>Garvinack</v>
      </c>
      <c r="E47" s="82" t="str">
        <f>IFERROR(IF(VLOOKUP($A47,'Annex 2 EHV charges'!$D:$P,COLUMN(E47)+5,FALSE)=0,"",VLOOKUP($A47,'Annex 2 EHV charges'!$D:$P,COLUMN(E47)+5,FALSE)),"")</f>
        <v/>
      </c>
      <c r="F47" s="83">
        <f>IFERROR(IF(VLOOKUP($A47,'Annex 2 EHV charges'!$D:$P,COLUMN(F47)+5,FALSE)=0,"",VLOOKUP($A47,'Annex 2 EHV charges'!$D:$P,COLUMN(F47)+5,FALSE)),"")</f>
        <v>989.81</v>
      </c>
      <c r="G47" s="83">
        <f>IFERROR(IF(VLOOKUP($A47,'Annex 2 EHV charges'!$D:$P,COLUMN(G47)+5,FALSE)=0,"",VLOOKUP($A47,'Annex 2 EHV charges'!$D:$P,COLUMN(G47)+5,FALSE)),"")</f>
        <v>0.05</v>
      </c>
      <c r="H47" s="83">
        <f>IFERROR(IF(VLOOKUP($A47,'Annex 2 EHV charges'!$D:$P,COLUMN(H47)+5,FALSE)=0,"",VLOOKUP($A47,'Annex 2 EHV charges'!$D:$P,COLUMN(H47)+5,FALSE)),"")</f>
        <v>0.05</v>
      </c>
    </row>
    <row r="48" spans="1:8" x14ac:dyDescent="0.2">
      <c r="A48" s="81">
        <f t="array" ref="A48">IFERROR(INDEX('Annex 2 EHV charges'!$D$11:$D$330, MATCH(0, IF(LEN('Annex 2 EHV charges'!$D$11:$D$330)=0,1, COUNTIF(A$4:$A47, 'Annex 2 EHV charges'!$D$11:$D$330)), 0)),"")</f>
        <v>417</v>
      </c>
      <c r="B48" s="80">
        <f>IF($A48="","",VLOOKUP($A48,'Annex 2 EHV charges'!$D:$P,2,0))</f>
        <v>417</v>
      </c>
      <c r="C48" s="81" t="str">
        <f>IF($A48="","",VLOOKUP($A48,'Annex 2 EHV charges'!$D:$P,3,0))</f>
        <v>2200042462188</v>
      </c>
      <c r="D48" s="80" t="str">
        <f>IF($A48="","",VLOOKUP($A48,'Annex 2 EHV charges'!$D:$P,4,0))</f>
        <v>New Barton</v>
      </c>
      <c r="E48" s="82" t="str">
        <f>IFERROR(IF(VLOOKUP($A48,'Annex 2 EHV charges'!$D:$P,COLUMN(E48)+5,FALSE)=0,"",VLOOKUP($A48,'Annex 2 EHV charges'!$D:$P,COLUMN(E48)+5,FALSE)),"")</f>
        <v/>
      </c>
      <c r="F48" s="83">
        <f>IFERROR(IF(VLOOKUP($A48,'Annex 2 EHV charges'!$D:$P,COLUMN(F48)+5,FALSE)=0,"",VLOOKUP($A48,'Annex 2 EHV charges'!$D:$P,COLUMN(F48)+5,FALSE)),"")</f>
        <v>5213.49</v>
      </c>
      <c r="G48" s="83">
        <f>IFERROR(IF(VLOOKUP($A48,'Annex 2 EHV charges'!$D:$P,COLUMN(G48)+5,FALSE)=0,"",VLOOKUP($A48,'Annex 2 EHV charges'!$D:$P,COLUMN(G48)+5,FALSE)),"")</f>
        <v>0.05</v>
      </c>
      <c r="H48" s="83">
        <f>IFERROR(IF(VLOOKUP($A48,'Annex 2 EHV charges'!$D:$P,COLUMN(H48)+5,FALSE)=0,"",VLOOKUP($A48,'Annex 2 EHV charges'!$D:$P,COLUMN(H48)+5,FALSE)),"")</f>
        <v>0.05</v>
      </c>
    </row>
    <row r="49" spans="1:8" x14ac:dyDescent="0.2">
      <c r="A49" s="81">
        <f t="array" ref="A49">IFERROR(INDEX('Annex 2 EHV charges'!$D$11:$D$330, MATCH(0, IF(LEN('Annex 2 EHV charges'!$D$11:$D$330)=0,1, COUNTIF(A$4:$A48, 'Annex 2 EHV charges'!$D$11:$D$330)), 0)),"")</f>
        <v>418</v>
      </c>
      <c r="B49" s="80">
        <f>IF($A49="","",VLOOKUP($A49,'Annex 2 EHV charges'!$D:$P,2,0))</f>
        <v>418</v>
      </c>
      <c r="C49" s="81" t="str">
        <f>IF($A49="","",VLOOKUP($A49,'Annex 2 EHV charges'!$D:$P,3,0))</f>
        <v>2200042465170</v>
      </c>
      <c r="D49" s="80" t="str">
        <f>IF($A49="","",VLOOKUP($A49,'Annex 2 EHV charges'!$D:$P,4,0))</f>
        <v>Coombeshead Farm</v>
      </c>
      <c r="E49" s="82" t="str">
        <f>IFERROR(IF(VLOOKUP($A49,'Annex 2 EHV charges'!$D:$P,COLUMN(E49)+5,FALSE)=0,"",VLOOKUP($A49,'Annex 2 EHV charges'!$D:$P,COLUMN(E49)+5,FALSE)),"")</f>
        <v/>
      </c>
      <c r="F49" s="83">
        <f>IFERROR(IF(VLOOKUP($A49,'Annex 2 EHV charges'!$D:$P,COLUMN(F49)+5,FALSE)=0,"",VLOOKUP($A49,'Annex 2 EHV charges'!$D:$P,COLUMN(F49)+5,FALSE)),"")</f>
        <v>573.09</v>
      </c>
      <c r="G49" s="83">
        <f>IFERROR(IF(VLOOKUP($A49,'Annex 2 EHV charges'!$D:$P,COLUMN(G49)+5,FALSE)=0,"",VLOOKUP($A49,'Annex 2 EHV charges'!$D:$P,COLUMN(G49)+5,FALSE)),"")</f>
        <v>0.05</v>
      </c>
      <c r="H49" s="83">
        <f>IFERROR(IF(VLOOKUP($A49,'Annex 2 EHV charges'!$D:$P,COLUMN(H49)+5,FALSE)=0,"",VLOOKUP($A49,'Annex 2 EHV charges'!$D:$P,COLUMN(H49)+5,FALSE)),"")</f>
        <v>0.05</v>
      </c>
    </row>
    <row r="50" spans="1:8" x14ac:dyDescent="0.2">
      <c r="A50" s="81">
        <f t="array" ref="A50">IFERROR(INDEX('Annex 2 EHV charges'!$D$11:$D$330, MATCH(0, IF(LEN('Annex 2 EHV charges'!$D$11:$D$330)=0,1, COUNTIF(A$4:$A49, 'Annex 2 EHV charges'!$D$11:$D$330)), 0)),"")</f>
        <v>419</v>
      </c>
      <c r="B50" s="80">
        <f>IF($A50="","",VLOOKUP($A50,'Annex 2 EHV charges'!$D:$P,2,0))</f>
        <v>419</v>
      </c>
      <c r="C50" s="81" t="str">
        <f>IF($A50="","",VLOOKUP($A50,'Annex 2 EHV charges'!$D:$P,3,0))</f>
        <v>2200042465198</v>
      </c>
      <c r="D50" s="80" t="str">
        <f>IF($A50="","",VLOOKUP($A50,'Annex 2 EHV charges'!$D:$P,4,0))</f>
        <v>Walland Farm</v>
      </c>
      <c r="E50" s="82" t="str">
        <f>IFERROR(IF(VLOOKUP($A50,'Annex 2 EHV charges'!$D:$P,COLUMN(E50)+5,FALSE)=0,"",VLOOKUP($A50,'Annex 2 EHV charges'!$D:$P,COLUMN(E50)+5,FALSE)),"")</f>
        <v/>
      </c>
      <c r="F50" s="83">
        <f>IFERROR(IF(VLOOKUP($A50,'Annex 2 EHV charges'!$D:$P,COLUMN(F50)+5,FALSE)=0,"",VLOOKUP($A50,'Annex 2 EHV charges'!$D:$P,COLUMN(F50)+5,FALSE)),"")</f>
        <v>508.79</v>
      </c>
      <c r="G50" s="83">
        <f>IFERROR(IF(VLOOKUP($A50,'Annex 2 EHV charges'!$D:$P,COLUMN(G50)+5,FALSE)=0,"",VLOOKUP($A50,'Annex 2 EHV charges'!$D:$P,COLUMN(G50)+5,FALSE)),"")</f>
        <v>0.05</v>
      </c>
      <c r="H50" s="83">
        <f>IFERROR(IF(VLOOKUP($A50,'Annex 2 EHV charges'!$D:$P,COLUMN(H50)+5,FALSE)=0,"",VLOOKUP($A50,'Annex 2 EHV charges'!$D:$P,COLUMN(H50)+5,FALSE)),"")</f>
        <v>0.05</v>
      </c>
    </row>
    <row r="51" spans="1:8" x14ac:dyDescent="0.2">
      <c r="A51" s="81">
        <f t="array" ref="A51">IFERROR(INDEX('Annex 2 EHV charges'!$D$11:$D$330, MATCH(0, IF(LEN('Annex 2 EHV charges'!$D$11:$D$330)=0,1, COUNTIF(A$4:$A50, 'Annex 2 EHV charges'!$D$11:$D$330)), 0)),"")</f>
        <v>420</v>
      </c>
      <c r="B51" s="80">
        <f>IF($A51="","",VLOOKUP($A51,'Annex 2 EHV charges'!$D:$P,2,0))</f>
        <v>420</v>
      </c>
      <c r="C51" s="81" t="str">
        <f>IF($A51="","",VLOOKUP($A51,'Annex 2 EHV charges'!$D:$P,3,0))</f>
        <v>2200042467600</v>
      </c>
      <c r="D51" s="80" t="str">
        <f>IF($A51="","",VLOOKUP($A51,'Annex 2 EHV charges'!$D:$P,4,0))</f>
        <v xml:space="preserve">Ashcombe </v>
      </c>
      <c r="E51" s="82" t="str">
        <f>IFERROR(IF(VLOOKUP($A51,'Annex 2 EHV charges'!$D:$P,COLUMN(E51)+5,FALSE)=0,"",VLOOKUP($A51,'Annex 2 EHV charges'!$D:$P,COLUMN(E51)+5,FALSE)),"")</f>
        <v/>
      </c>
      <c r="F51" s="83">
        <f>IFERROR(IF(VLOOKUP($A51,'Annex 2 EHV charges'!$D:$P,COLUMN(F51)+5,FALSE)=0,"",VLOOKUP($A51,'Annex 2 EHV charges'!$D:$P,COLUMN(F51)+5,FALSE)),"")</f>
        <v>706.86</v>
      </c>
      <c r="G51" s="83">
        <f>IFERROR(IF(VLOOKUP($A51,'Annex 2 EHV charges'!$D:$P,COLUMN(G51)+5,FALSE)=0,"",VLOOKUP($A51,'Annex 2 EHV charges'!$D:$P,COLUMN(G51)+5,FALSE)),"")</f>
        <v>0.05</v>
      </c>
      <c r="H51" s="83">
        <f>IFERROR(IF(VLOOKUP($A51,'Annex 2 EHV charges'!$D:$P,COLUMN(H51)+5,FALSE)=0,"",VLOOKUP($A51,'Annex 2 EHV charges'!$D:$P,COLUMN(H51)+5,FALSE)),"")</f>
        <v>0.05</v>
      </c>
    </row>
    <row r="52" spans="1:8" x14ac:dyDescent="0.2">
      <c r="A52" s="81">
        <f t="array" ref="A52">IFERROR(INDEX('Annex 2 EHV charges'!$D$11:$D$330, MATCH(0, IF(LEN('Annex 2 EHV charges'!$D$11:$D$330)=0,1, COUNTIF(A$4:$A51, 'Annex 2 EHV charges'!$D$11:$D$330)), 0)),"")</f>
        <v>421</v>
      </c>
      <c r="B52" s="80">
        <f>IF($A52="","",VLOOKUP($A52,'Annex 2 EHV charges'!$D:$P,2,0))</f>
        <v>421</v>
      </c>
      <c r="C52" s="81" t="str">
        <f>IF($A52="","",VLOOKUP($A52,'Annex 2 EHV charges'!$D:$P,3,0))</f>
        <v>2200042469893</v>
      </c>
      <c r="D52" s="80" t="str">
        <f>IF($A52="","",VLOOKUP($A52,'Annex 2 EHV charges'!$D:$P,4,0))</f>
        <v>Newnham Farm</v>
      </c>
      <c r="E52" s="82" t="str">
        <f>IFERROR(IF(VLOOKUP($A52,'Annex 2 EHV charges'!$D:$P,COLUMN(E52)+5,FALSE)=0,"",VLOOKUP($A52,'Annex 2 EHV charges'!$D:$P,COLUMN(E52)+5,FALSE)),"")</f>
        <v/>
      </c>
      <c r="F52" s="83">
        <f>IFERROR(IF(VLOOKUP($A52,'Annex 2 EHV charges'!$D:$P,COLUMN(F52)+5,FALSE)=0,"",VLOOKUP($A52,'Annex 2 EHV charges'!$D:$P,COLUMN(F52)+5,FALSE)),"")</f>
        <v>3537.9</v>
      </c>
      <c r="G52" s="83">
        <f>IFERROR(IF(VLOOKUP($A52,'Annex 2 EHV charges'!$D:$P,COLUMN(G52)+5,FALSE)=0,"",VLOOKUP($A52,'Annex 2 EHV charges'!$D:$P,COLUMN(G52)+5,FALSE)),"")</f>
        <v>0.05</v>
      </c>
      <c r="H52" s="83">
        <f>IFERROR(IF(VLOOKUP($A52,'Annex 2 EHV charges'!$D:$P,COLUMN(H52)+5,FALSE)=0,"",VLOOKUP($A52,'Annex 2 EHV charges'!$D:$P,COLUMN(H52)+5,FALSE)),"")</f>
        <v>0.05</v>
      </c>
    </row>
    <row r="53" spans="1:8" x14ac:dyDescent="0.2">
      <c r="A53" s="81">
        <f t="array" ref="A53">IFERROR(INDEX('Annex 2 EHV charges'!$D$11:$D$330, MATCH(0, IF(LEN('Annex 2 EHV charges'!$D$11:$D$330)=0,1, COUNTIF(A$4:$A52, 'Annex 2 EHV charges'!$D$11:$D$330)), 0)),"")</f>
        <v>422</v>
      </c>
      <c r="B53" s="80">
        <f>IF($A53="","",VLOOKUP($A53,'Annex 2 EHV charges'!$D:$P,2,0))</f>
        <v>422</v>
      </c>
      <c r="C53" s="81" t="str">
        <f>IF($A53="","",VLOOKUP($A53,'Annex 2 EHV charges'!$D:$P,3,0))</f>
        <v>2200042473472</v>
      </c>
      <c r="D53" s="80" t="str">
        <f>IF($A53="","",VLOOKUP($A53,'Annex 2 EHV charges'!$D:$P,4,0))</f>
        <v>Roskrow Barton PV</v>
      </c>
      <c r="E53" s="82" t="str">
        <f>IFERROR(IF(VLOOKUP($A53,'Annex 2 EHV charges'!$D:$P,COLUMN(E53)+5,FALSE)=0,"",VLOOKUP($A53,'Annex 2 EHV charges'!$D:$P,COLUMN(E53)+5,FALSE)),"")</f>
        <v/>
      </c>
      <c r="F53" s="83">
        <f>IFERROR(IF(VLOOKUP($A53,'Annex 2 EHV charges'!$D:$P,COLUMN(F53)+5,FALSE)=0,"",VLOOKUP($A53,'Annex 2 EHV charges'!$D:$P,COLUMN(F53)+5,FALSE)),"")</f>
        <v>938.91</v>
      </c>
      <c r="G53" s="83">
        <f>IFERROR(IF(VLOOKUP($A53,'Annex 2 EHV charges'!$D:$P,COLUMN(G53)+5,FALSE)=0,"",VLOOKUP($A53,'Annex 2 EHV charges'!$D:$P,COLUMN(G53)+5,FALSE)),"")</f>
        <v>0.05</v>
      </c>
      <c r="H53" s="83">
        <f>IFERROR(IF(VLOOKUP($A53,'Annex 2 EHV charges'!$D:$P,COLUMN(H53)+5,FALSE)=0,"",VLOOKUP($A53,'Annex 2 EHV charges'!$D:$P,COLUMN(H53)+5,FALSE)),"")</f>
        <v>0.05</v>
      </c>
    </row>
    <row r="54" spans="1:8" x14ac:dyDescent="0.2">
      <c r="A54" s="81">
        <f t="array" ref="A54">IFERROR(INDEX('Annex 2 EHV charges'!$D$11:$D$330, MATCH(0, IF(LEN('Annex 2 EHV charges'!$D$11:$D$330)=0,1, COUNTIF(A$4:$A53, 'Annex 2 EHV charges'!$D$11:$D$330)), 0)),"")</f>
        <v>423</v>
      </c>
      <c r="B54" s="80">
        <f>IF($A54="","",VLOOKUP($A54,'Annex 2 EHV charges'!$D:$P,2,0))</f>
        <v>423</v>
      </c>
      <c r="C54" s="81" t="str">
        <f>IF($A54="","",VLOOKUP($A54,'Annex 2 EHV charges'!$D:$P,3,0))</f>
        <v>2200042473454</v>
      </c>
      <c r="D54" s="80" t="str">
        <f>IF($A54="","",VLOOKUP($A54,'Annex 2 EHV charges'!$D:$P,4,0))</f>
        <v>Parkview Solar</v>
      </c>
      <c r="E54" s="82" t="str">
        <f>IFERROR(IF(VLOOKUP($A54,'Annex 2 EHV charges'!$D:$P,COLUMN(E54)+5,FALSE)=0,"",VLOOKUP($A54,'Annex 2 EHV charges'!$D:$P,COLUMN(E54)+5,FALSE)),"")</f>
        <v/>
      </c>
      <c r="F54" s="83">
        <f>IFERROR(IF(VLOOKUP($A54,'Annex 2 EHV charges'!$D:$P,COLUMN(F54)+5,FALSE)=0,"",VLOOKUP($A54,'Annex 2 EHV charges'!$D:$P,COLUMN(F54)+5,FALSE)),"")</f>
        <v>588.66</v>
      </c>
      <c r="G54" s="83">
        <f>IFERROR(IF(VLOOKUP($A54,'Annex 2 EHV charges'!$D:$P,COLUMN(G54)+5,FALSE)=0,"",VLOOKUP($A54,'Annex 2 EHV charges'!$D:$P,COLUMN(G54)+5,FALSE)),"")</f>
        <v>0.05</v>
      </c>
      <c r="H54" s="83">
        <f>IFERROR(IF(VLOOKUP($A54,'Annex 2 EHV charges'!$D:$P,COLUMN(H54)+5,FALSE)=0,"",VLOOKUP($A54,'Annex 2 EHV charges'!$D:$P,COLUMN(H54)+5,FALSE)),"")</f>
        <v>0.05</v>
      </c>
    </row>
    <row r="55" spans="1:8" x14ac:dyDescent="0.2">
      <c r="A55" s="81">
        <f t="array" ref="A55">IFERROR(INDEX('Annex 2 EHV charges'!$D$11:$D$330, MATCH(0, IF(LEN('Annex 2 EHV charges'!$D$11:$D$330)=0,1, COUNTIF(A$4:$A54, 'Annex 2 EHV charges'!$D$11:$D$330)), 0)),"")</f>
        <v>424</v>
      </c>
      <c r="B55" s="80">
        <f>IF($A55="","",VLOOKUP($A55,'Annex 2 EHV charges'!$D:$P,2,0))</f>
        <v>424</v>
      </c>
      <c r="C55" s="81" t="str">
        <f>IF($A55="","",VLOOKUP($A55,'Annex 2 EHV charges'!$D:$P,3,0))</f>
        <v>2200042475178</v>
      </c>
      <c r="D55" s="80" t="str">
        <f>IF($A55="","",VLOOKUP($A55,'Annex 2 EHV charges'!$D:$P,4,0))</f>
        <v>Towerhead Farm</v>
      </c>
      <c r="E55" s="82" t="str">
        <f>IFERROR(IF(VLOOKUP($A55,'Annex 2 EHV charges'!$D:$P,COLUMN(E55)+5,FALSE)=0,"",VLOOKUP($A55,'Annex 2 EHV charges'!$D:$P,COLUMN(E55)+5,FALSE)),"")</f>
        <v/>
      </c>
      <c r="F55" s="83">
        <f>IFERROR(IF(VLOOKUP($A55,'Annex 2 EHV charges'!$D:$P,COLUMN(F55)+5,FALSE)=0,"",VLOOKUP($A55,'Annex 2 EHV charges'!$D:$P,COLUMN(F55)+5,FALSE)),"")</f>
        <v>1124.4100000000001</v>
      </c>
      <c r="G55" s="83">
        <f>IFERROR(IF(VLOOKUP($A55,'Annex 2 EHV charges'!$D:$P,COLUMN(G55)+5,FALSE)=0,"",VLOOKUP($A55,'Annex 2 EHV charges'!$D:$P,COLUMN(G55)+5,FALSE)),"")</f>
        <v>0.05</v>
      </c>
      <c r="H55" s="83">
        <f>IFERROR(IF(VLOOKUP($A55,'Annex 2 EHV charges'!$D:$P,COLUMN(H55)+5,FALSE)=0,"",VLOOKUP($A55,'Annex 2 EHV charges'!$D:$P,COLUMN(H55)+5,FALSE)),"")</f>
        <v>0.05</v>
      </c>
    </row>
    <row r="56" spans="1:8" x14ac:dyDescent="0.2">
      <c r="A56" s="81">
        <f t="array" ref="A56">IFERROR(INDEX('Annex 2 EHV charges'!$D$11:$D$330, MATCH(0, IF(LEN('Annex 2 EHV charges'!$D$11:$D$330)=0,1, COUNTIF(A$4:$A55, 'Annex 2 EHV charges'!$D$11:$D$330)), 0)),"")</f>
        <v>425</v>
      </c>
      <c r="B56" s="80">
        <f>IF($A56="","",VLOOKUP($A56,'Annex 2 EHV charges'!$D:$P,2,0))</f>
        <v>425</v>
      </c>
      <c r="C56" s="81" t="str">
        <f>IF($A56="","",VLOOKUP($A56,'Annex 2 EHV charges'!$D:$P,3,0))</f>
        <v>2200042475201</v>
      </c>
      <c r="D56" s="80" t="str">
        <f>IF($A56="","",VLOOKUP($A56,'Annex 2 EHV charges'!$D:$P,4,0))</f>
        <v xml:space="preserve">Rookery Farm </v>
      </c>
      <c r="E56" s="82" t="str">
        <f>IFERROR(IF(VLOOKUP($A56,'Annex 2 EHV charges'!$D:$P,COLUMN(E56)+5,FALSE)=0,"",VLOOKUP($A56,'Annex 2 EHV charges'!$D:$P,COLUMN(E56)+5,FALSE)),"")</f>
        <v/>
      </c>
      <c r="F56" s="83">
        <f>IFERROR(IF(VLOOKUP($A56,'Annex 2 EHV charges'!$D:$P,COLUMN(F56)+5,FALSE)=0,"",VLOOKUP($A56,'Annex 2 EHV charges'!$D:$P,COLUMN(F56)+5,FALSE)),"")</f>
        <v>973.54</v>
      </c>
      <c r="G56" s="83">
        <f>IFERROR(IF(VLOOKUP($A56,'Annex 2 EHV charges'!$D:$P,COLUMN(G56)+5,FALSE)=0,"",VLOOKUP($A56,'Annex 2 EHV charges'!$D:$P,COLUMN(G56)+5,FALSE)),"")</f>
        <v>0.05</v>
      </c>
      <c r="H56" s="83">
        <f>IFERROR(IF(VLOOKUP($A56,'Annex 2 EHV charges'!$D:$P,COLUMN(H56)+5,FALSE)=0,"",VLOOKUP($A56,'Annex 2 EHV charges'!$D:$P,COLUMN(H56)+5,FALSE)),"")</f>
        <v>0.05</v>
      </c>
    </row>
    <row r="57" spans="1:8" x14ac:dyDescent="0.2">
      <c r="A57" s="81">
        <f t="array" ref="A57">IFERROR(INDEX('Annex 2 EHV charges'!$D$11:$D$330, MATCH(0, IF(LEN('Annex 2 EHV charges'!$D$11:$D$330)=0,1, COUNTIF(A$4:$A56, 'Annex 2 EHV charges'!$D$11:$D$330)), 0)),"")</f>
        <v>426</v>
      </c>
      <c r="B57" s="80">
        <f>IF($A57="","",VLOOKUP($A57,'Annex 2 EHV charges'!$D:$P,2,0))</f>
        <v>426</v>
      </c>
      <c r="C57" s="81" t="str">
        <f>IF($A57="","",VLOOKUP($A57,'Annex 2 EHV charges'!$D:$P,3,0))</f>
        <v>2200042475424</v>
      </c>
      <c r="D57" s="80" t="str">
        <f>IF($A57="","",VLOOKUP($A57,'Annex 2 EHV charges'!$D:$P,4,0))</f>
        <v>Bystock Farm</v>
      </c>
      <c r="E57" s="82" t="str">
        <f>IFERROR(IF(VLOOKUP($A57,'Annex 2 EHV charges'!$D:$P,COLUMN(E57)+5,FALSE)=0,"",VLOOKUP($A57,'Annex 2 EHV charges'!$D:$P,COLUMN(E57)+5,FALSE)),"")</f>
        <v/>
      </c>
      <c r="F57" s="83">
        <f>IFERROR(IF(VLOOKUP($A57,'Annex 2 EHV charges'!$D:$P,COLUMN(F57)+5,FALSE)=0,"",VLOOKUP($A57,'Annex 2 EHV charges'!$D:$P,COLUMN(F57)+5,FALSE)),"")</f>
        <v>1368.45</v>
      </c>
      <c r="G57" s="83">
        <f>IFERROR(IF(VLOOKUP($A57,'Annex 2 EHV charges'!$D:$P,COLUMN(G57)+5,FALSE)=0,"",VLOOKUP($A57,'Annex 2 EHV charges'!$D:$P,COLUMN(G57)+5,FALSE)),"")</f>
        <v>0.05</v>
      </c>
      <c r="H57" s="83">
        <f>IFERROR(IF(VLOOKUP($A57,'Annex 2 EHV charges'!$D:$P,COLUMN(H57)+5,FALSE)=0,"",VLOOKUP($A57,'Annex 2 EHV charges'!$D:$P,COLUMN(H57)+5,FALSE)),"")</f>
        <v>0.05</v>
      </c>
    </row>
    <row r="58" spans="1:8" x14ac:dyDescent="0.2">
      <c r="A58" s="81">
        <f t="array" ref="A58">IFERROR(INDEX('Annex 2 EHV charges'!$D$11:$D$330, MATCH(0, IF(LEN('Annex 2 EHV charges'!$D$11:$D$330)=0,1, COUNTIF(A$4:$A57, 'Annex 2 EHV charges'!$D$11:$D$330)), 0)),"")</f>
        <v>427</v>
      </c>
      <c r="B58" s="80">
        <f>IF($A58="","",VLOOKUP($A58,'Annex 2 EHV charges'!$D:$P,2,0))</f>
        <v>427</v>
      </c>
      <c r="C58" s="81" t="str">
        <f>IF($A58="","",VLOOKUP($A58,'Annex 2 EHV charges'!$D:$P,3,0))</f>
        <v>2200042573488</v>
      </c>
      <c r="D58" s="80" t="str">
        <f>IF($A58="","",VLOOKUP($A58,'Annex 2 EHV charges'!$D:$P,4,0))</f>
        <v>Pylle PV Site 1</v>
      </c>
      <c r="E58" s="82" t="str">
        <f>IFERROR(IF(VLOOKUP($A58,'Annex 2 EHV charges'!$D:$P,COLUMN(E58)+5,FALSE)=0,"",VLOOKUP($A58,'Annex 2 EHV charges'!$D:$P,COLUMN(E58)+5,FALSE)),"")</f>
        <v/>
      </c>
      <c r="F58" s="83">
        <f>IFERROR(IF(VLOOKUP($A58,'Annex 2 EHV charges'!$D:$P,COLUMN(F58)+5,FALSE)=0,"",VLOOKUP($A58,'Annex 2 EHV charges'!$D:$P,COLUMN(F58)+5,FALSE)),"")</f>
        <v>413.62</v>
      </c>
      <c r="G58" s="83">
        <f>IFERROR(IF(VLOOKUP($A58,'Annex 2 EHV charges'!$D:$P,COLUMN(G58)+5,FALSE)=0,"",VLOOKUP($A58,'Annex 2 EHV charges'!$D:$P,COLUMN(G58)+5,FALSE)),"")</f>
        <v>0.05</v>
      </c>
      <c r="H58" s="83">
        <f>IFERROR(IF(VLOOKUP($A58,'Annex 2 EHV charges'!$D:$P,COLUMN(H58)+5,FALSE)=0,"",VLOOKUP($A58,'Annex 2 EHV charges'!$D:$P,COLUMN(H58)+5,FALSE)),"")</f>
        <v>0.05</v>
      </c>
    </row>
    <row r="59" spans="1:8" x14ac:dyDescent="0.2">
      <c r="A59" s="81">
        <f t="array" ref="A59">IFERROR(INDEX('Annex 2 EHV charges'!$D$11:$D$330, MATCH(0, IF(LEN('Annex 2 EHV charges'!$D$11:$D$330)=0,1, COUNTIF(A$4:$A58, 'Annex 2 EHV charges'!$D$11:$D$330)), 0)),"")</f>
        <v>445</v>
      </c>
      <c r="B59" s="80">
        <f>IF($A59="","",VLOOKUP($A59,'Annex 2 EHV charges'!$D:$P,2,0))</f>
        <v>445</v>
      </c>
      <c r="C59" s="81" t="str">
        <f>IF($A59="","",VLOOKUP($A59,'Annex 2 EHV charges'!$D:$P,3,0))</f>
        <v>2200042573502</v>
      </c>
      <c r="D59" s="80" t="str">
        <f>IF($A59="","",VLOOKUP($A59,'Annex 2 EHV charges'!$D:$P,4,0))</f>
        <v>Pylle PV Site 2</v>
      </c>
      <c r="E59" s="82" t="str">
        <f>IFERROR(IF(VLOOKUP($A59,'Annex 2 EHV charges'!$D:$P,COLUMN(E59)+5,FALSE)=0,"",VLOOKUP($A59,'Annex 2 EHV charges'!$D:$P,COLUMN(E59)+5,FALSE)),"")</f>
        <v/>
      </c>
      <c r="F59" s="83">
        <f>IFERROR(IF(VLOOKUP($A59,'Annex 2 EHV charges'!$D:$P,COLUMN(F59)+5,FALSE)=0,"",VLOOKUP($A59,'Annex 2 EHV charges'!$D:$P,COLUMN(F59)+5,FALSE)),"")</f>
        <v>413.62</v>
      </c>
      <c r="G59" s="83">
        <f>IFERROR(IF(VLOOKUP($A59,'Annex 2 EHV charges'!$D:$P,COLUMN(G59)+5,FALSE)=0,"",VLOOKUP($A59,'Annex 2 EHV charges'!$D:$P,COLUMN(G59)+5,FALSE)),"")</f>
        <v>0.05</v>
      </c>
      <c r="H59" s="83">
        <f>IFERROR(IF(VLOOKUP($A59,'Annex 2 EHV charges'!$D:$P,COLUMN(H59)+5,FALSE)=0,"",VLOOKUP($A59,'Annex 2 EHV charges'!$D:$P,COLUMN(H59)+5,FALSE)),"")</f>
        <v>0.05</v>
      </c>
    </row>
    <row r="60" spans="1:8" x14ac:dyDescent="0.2">
      <c r="A60" s="81">
        <f t="array" ref="A60">IFERROR(INDEX('Annex 2 EHV charges'!$D$11:$D$330, MATCH(0, IF(LEN('Annex 2 EHV charges'!$D$11:$D$330)=0,1, COUNTIF(A$4:$A59, 'Annex 2 EHV charges'!$D$11:$D$330)), 0)),"")</f>
        <v>428</v>
      </c>
      <c r="B60" s="80">
        <f>IF($A60="","",VLOOKUP($A60,'Annex 2 EHV charges'!$D:$P,2,0))</f>
        <v>428</v>
      </c>
      <c r="C60" s="81" t="str">
        <f>IF($A60="","",VLOOKUP($A60,'Annex 2 EHV charges'!$D:$P,3,0))</f>
        <v>2200042475832</v>
      </c>
      <c r="D60" s="80" t="str">
        <f>IF($A60="","",VLOOKUP($A60,'Annex 2 EHV charges'!$D:$P,4,0))</f>
        <v>Burthy PV</v>
      </c>
      <c r="E60" s="82" t="str">
        <f>IFERROR(IF(VLOOKUP($A60,'Annex 2 EHV charges'!$D:$P,COLUMN(E60)+5,FALSE)=0,"",VLOOKUP($A60,'Annex 2 EHV charges'!$D:$P,COLUMN(E60)+5,FALSE)),"")</f>
        <v/>
      </c>
      <c r="F60" s="83">
        <f>IFERROR(IF(VLOOKUP($A60,'Annex 2 EHV charges'!$D:$P,COLUMN(F60)+5,FALSE)=0,"",VLOOKUP($A60,'Annex 2 EHV charges'!$D:$P,COLUMN(F60)+5,FALSE)),"")</f>
        <v>705.79</v>
      </c>
      <c r="G60" s="83">
        <f>IFERROR(IF(VLOOKUP($A60,'Annex 2 EHV charges'!$D:$P,COLUMN(G60)+5,FALSE)=0,"",VLOOKUP($A60,'Annex 2 EHV charges'!$D:$P,COLUMN(G60)+5,FALSE)),"")</f>
        <v>0.05</v>
      </c>
      <c r="H60" s="83">
        <f>IFERROR(IF(VLOOKUP($A60,'Annex 2 EHV charges'!$D:$P,COLUMN(H60)+5,FALSE)=0,"",VLOOKUP($A60,'Annex 2 EHV charges'!$D:$P,COLUMN(H60)+5,FALSE)),"")</f>
        <v>0.05</v>
      </c>
    </row>
    <row r="61" spans="1:8" x14ac:dyDescent="0.2">
      <c r="A61" s="81">
        <f t="array" ref="A61">IFERROR(INDEX('Annex 2 EHV charges'!$D$11:$D$330, MATCH(0, IF(LEN('Annex 2 EHV charges'!$D$11:$D$330)=0,1, COUNTIF(A$4:$A60, 'Annex 2 EHV charges'!$D$11:$D$330)), 0)),"")</f>
        <v>429</v>
      </c>
      <c r="B61" s="80">
        <f>IF($A61="","",VLOOKUP($A61,'Annex 2 EHV charges'!$D:$P,2,0))</f>
        <v>429</v>
      </c>
      <c r="C61" s="81" t="str">
        <f>IF($A61="","",VLOOKUP($A61,'Annex 2 EHV charges'!$D:$P,3,0))</f>
        <v>2200042480656</v>
      </c>
      <c r="D61" s="80" t="str">
        <f>IF($A61="","",VLOOKUP($A61,'Annex 2 EHV charges'!$D:$P,4,0))</f>
        <v>Wilton Farm PV</v>
      </c>
      <c r="E61" s="82" t="str">
        <f>IFERROR(IF(VLOOKUP($A61,'Annex 2 EHV charges'!$D:$P,COLUMN(E61)+5,FALSE)=0,"",VLOOKUP($A61,'Annex 2 EHV charges'!$D:$P,COLUMN(E61)+5,FALSE)),"")</f>
        <v/>
      </c>
      <c r="F61" s="83">
        <f>IFERROR(IF(VLOOKUP($A61,'Annex 2 EHV charges'!$D:$P,COLUMN(F61)+5,FALSE)=0,"",VLOOKUP($A61,'Annex 2 EHV charges'!$D:$P,COLUMN(F61)+5,FALSE)),"")</f>
        <v>667.34</v>
      </c>
      <c r="G61" s="83">
        <f>IFERROR(IF(VLOOKUP($A61,'Annex 2 EHV charges'!$D:$P,COLUMN(G61)+5,FALSE)=0,"",VLOOKUP($A61,'Annex 2 EHV charges'!$D:$P,COLUMN(G61)+5,FALSE)),"")</f>
        <v>0.05</v>
      </c>
      <c r="H61" s="83">
        <f>IFERROR(IF(VLOOKUP($A61,'Annex 2 EHV charges'!$D:$P,COLUMN(H61)+5,FALSE)=0,"",VLOOKUP($A61,'Annex 2 EHV charges'!$D:$P,COLUMN(H61)+5,FALSE)),"")</f>
        <v>0.05</v>
      </c>
    </row>
    <row r="62" spans="1:8" x14ac:dyDescent="0.2">
      <c r="A62" s="81">
        <f t="array" ref="A62">IFERROR(INDEX('Annex 2 EHV charges'!$D$11:$D$330, MATCH(0, IF(LEN('Annex 2 EHV charges'!$D$11:$D$330)=0,1, COUNTIF(A$4:$A61, 'Annex 2 EHV charges'!$D$11:$D$330)), 0)),"")</f>
        <v>431</v>
      </c>
      <c r="B62" s="80">
        <f>IF($A62="","",VLOOKUP($A62,'Annex 2 EHV charges'!$D:$P,2,0))</f>
        <v>431</v>
      </c>
      <c r="C62" s="81" t="str">
        <f>IF($A62="","",VLOOKUP($A62,'Annex 2 EHV charges'!$D:$P,3,0))</f>
        <v>2200042484882</v>
      </c>
      <c r="D62" s="80" t="str">
        <f>IF($A62="","",VLOOKUP($A62,'Annex 2 EHV charges'!$D:$P,4,0))</f>
        <v>Woodmanton (Coombe) Farm</v>
      </c>
      <c r="E62" s="82" t="str">
        <f>IFERROR(IF(VLOOKUP($A62,'Annex 2 EHV charges'!$D:$P,COLUMN(E62)+5,FALSE)=0,"",VLOOKUP($A62,'Annex 2 EHV charges'!$D:$P,COLUMN(E62)+5,FALSE)),"")</f>
        <v/>
      </c>
      <c r="F62" s="83">
        <f>IFERROR(IF(VLOOKUP($A62,'Annex 2 EHV charges'!$D:$P,COLUMN(F62)+5,FALSE)=0,"",VLOOKUP($A62,'Annex 2 EHV charges'!$D:$P,COLUMN(F62)+5,FALSE)),"")</f>
        <v>1203.22</v>
      </c>
      <c r="G62" s="83">
        <f>IFERROR(IF(VLOOKUP($A62,'Annex 2 EHV charges'!$D:$P,COLUMN(G62)+5,FALSE)=0,"",VLOOKUP($A62,'Annex 2 EHV charges'!$D:$P,COLUMN(G62)+5,FALSE)),"")</f>
        <v>0.05</v>
      </c>
      <c r="H62" s="83">
        <f>IFERROR(IF(VLOOKUP($A62,'Annex 2 EHV charges'!$D:$P,COLUMN(H62)+5,FALSE)=0,"",VLOOKUP($A62,'Annex 2 EHV charges'!$D:$P,COLUMN(H62)+5,FALSE)),"")</f>
        <v>0.05</v>
      </c>
    </row>
    <row r="63" spans="1:8" x14ac:dyDescent="0.2">
      <c r="A63" s="81">
        <f t="array" ref="A63">IFERROR(INDEX('Annex 2 EHV charges'!$D$11:$D$330, MATCH(0, IF(LEN('Annex 2 EHV charges'!$D$11:$D$330)=0,1, COUNTIF(A$4:$A62, 'Annex 2 EHV charges'!$D$11:$D$330)), 0)),"")</f>
        <v>432</v>
      </c>
      <c r="B63" s="80">
        <f>IF($A63="","",VLOOKUP($A63,'Annex 2 EHV charges'!$D:$P,2,0))</f>
        <v>432</v>
      </c>
      <c r="C63" s="81" t="str">
        <f>IF($A63="","",VLOOKUP($A63,'Annex 2 EHV charges'!$D:$P,3,0))</f>
        <v>2200042484855</v>
      </c>
      <c r="D63" s="80" t="str">
        <f>IF($A63="","",VLOOKUP($A63,'Annex 2 EHV charges'!$D:$P,4,0))</f>
        <v xml:space="preserve">Higher Bye Farm </v>
      </c>
      <c r="E63" s="82" t="str">
        <f>IFERROR(IF(VLOOKUP($A63,'Annex 2 EHV charges'!$D:$P,COLUMN(E63)+5,FALSE)=0,"",VLOOKUP($A63,'Annex 2 EHV charges'!$D:$P,COLUMN(E63)+5,FALSE)),"")</f>
        <v/>
      </c>
      <c r="F63" s="83">
        <f>IFERROR(IF(VLOOKUP($A63,'Annex 2 EHV charges'!$D:$P,COLUMN(F63)+5,FALSE)=0,"",VLOOKUP($A63,'Annex 2 EHV charges'!$D:$P,COLUMN(F63)+5,FALSE)),"")</f>
        <v>817.9</v>
      </c>
      <c r="G63" s="83">
        <f>IFERROR(IF(VLOOKUP($A63,'Annex 2 EHV charges'!$D:$P,COLUMN(G63)+5,FALSE)=0,"",VLOOKUP($A63,'Annex 2 EHV charges'!$D:$P,COLUMN(G63)+5,FALSE)),"")</f>
        <v>0.05</v>
      </c>
      <c r="H63" s="83">
        <f>IFERROR(IF(VLOOKUP($A63,'Annex 2 EHV charges'!$D:$P,COLUMN(H63)+5,FALSE)=0,"",VLOOKUP($A63,'Annex 2 EHV charges'!$D:$P,COLUMN(H63)+5,FALSE)),"")</f>
        <v>0.05</v>
      </c>
    </row>
    <row r="64" spans="1:8" x14ac:dyDescent="0.2">
      <c r="A64" s="81">
        <f t="array" ref="A64">IFERROR(INDEX('Annex 2 EHV charges'!$D$11:$D$330, MATCH(0, IF(LEN('Annex 2 EHV charges'!$D$11:$D$330)=0,1, COUNTIF(A$4:$A63, 'Annex 2 EHV charges'!$D$11:$D$330)), 0)),"")</f>
        <v>433</v>
      </c>
      <c r="B64" s="80">
        <f>IF($A64="","",VLOOKUP($A64,'Annex 2 EHV charges'!$D:$P,2,0))</f>
        <v>433</v>
      </c>
      <c r="C64" s="81" t="str">
        <f>IF($A64="","",VLOOKUP($A64,'Annex 2 EHV charges'!$D:$P,3,0))</f>
        <v>2200042530740</v>
      </c>
      <c r="D64" s="80" t="str">
        <f>IF($A64="","",VLOOKUP($A64,'Annex 2 EHV charges'!$D:$P,4,0))</f>
        <v>Wilton Farm WF</v>
      </c>
      <c r="E64" s="82" t="str">
        <f>IFERROR(IF(VLOOKUP($A64,'Annex 2 EHV charges'!$D:$P,COLUMN(E64)+5,FALSE)=0,"",VLOOKUP($A64,'Annex 2 EHV charges'!$D:$P,COLUMN(E64)+5,FALSE)),"")</f>
        <v/>
      </c>
      <c r="F64" s="83">
        <f>IFERROR(IF(VLOOKUP($A64,'Annex 2 EHV charges'!$D:$P,COLUMN(F64)+5,FALSE)=0,"",VLOOKUP($A64,'Annex 2 EHV charges'!$D:$P,COLUMN(F64)+5,FALSE)),"")</f>
        <v>703.63</v>
      </c>
      <c r="G64" s="83">
        <f>IFERROR(IF(VLOOKUP($A64,'Annex 2 EHV charges'!$D:$P,COLUMN(G64)+5,FALSE)=0,"",VLOOKUP($A64,'Annex 2 EHV charges'!$D:$P,COLUMN(G64)+5,FALSE)),"")</f>
        <v>0.05</v>
      </c>
      <c r="H64" s="83">
        <f>IFERROR(IF(VLOOKUP($A64,'Annex 2 EHV charges'!$D:$P,COLUMN(H64)+5,FALSE)=0,"",VLOOKUP($A64,'Annex 2 EHV charges'!$D:$P,COLUMN(H64)+5,FALSE)),"")</f>
        <v>0.05</v>
      </c>
    </row>
    <row r="65" spans="1:8" x14ac:dyDescent="0.2">
      <c r="A65" s="81">
        <f t="array" ref="A65">IFERROR(INDEX('Annex 2 EHV charges'!$D$11:$D$330, MATCH(0, IF(LEN('Annex 2 EHV charges'!$D$11:$D$330)=0,1, COUNTIF(A$4:$A64, 'Annex 2 EHV charges'!$D$11:$D$330)), 0)),"")</f>
        <v>434</v>
      </c>
      <c r="B65" s="80">
        <f>IF($A65="","",VLOOKUP($A65,'Annex 2 EHV charges'!$D:$P,2,0))</f>
        <v>434</v>
      </c>
      <c r="C65" s="81" t="str">
        <f>IF($A65="","",VLOOKUP($A65,'Annex 2 EHV charges'!$D:$P,3,0))</f>
        <v>2200042533420</v>
      </c>
      <c r="D65" s="80" t="str">
        <f>IF($A65="","",VLOOKUP($A65,'Annex 2 EHV charges'!$D:$P,4,0))</f>
        <v>Denzell Downs WF</v>
      </c>
      <c r="E65" s="82" t="str">
        <f>IFERROR(IF(VLOOKUP($A65,'Annex 2 EHV charges'!$D:$P,COLUMN(E65)+5,FALSE)=0,"",VLOOKUP($A65,'Annex 2 EHV charges'!$D:$P,COLUMN(E65)+5,FALSE)),"")</f>
        <v/>
      </c>
      <c r="F65" s="83">
        <f>IFERROR(IF(VLOOKUP($A65,'Annex 2 EHV charges'!$D:$P,COLUMN(F65)+5,FALSE)=0,"",VLOOKUP($A65,'Annex 2 EHV charges'!$D:$P,COLUMN(F65)+5,FALSE)),"")</f>
        <v>4026.62</v>
      </c>
      <c r="G65" s="83">
        <f>IFERROR(IF(VLOOKUP($A65,'Annex 2 EHV charges'!$D:$P,COLUMN(G65)+5,FALSE)=0,"",VLOOKUP($A65,'Annex 2 EHV charges'!$D:$P,COLUMN(G65)+5,FALSE)),"")</f>
        <v>0.05</v>
      </c>
      <c r="H65" s="83">
        <f>IFERROR(IF(VLOOKUP($A65,'Annex 2 EHV charges'!$D:$P,COLUMN(H65)+5,FALSE)=0,"",VLOOKUP($A65,'Annex 2 EHV charges'!$D:$P,COLUMN(H65)+5,FALSE)),"")</f>
        <v>0.05</v>
      </c>
    </row>
    <row r="66" spans="1:8" x14ac:dyDescent="0.2">
      <c r="A66" s="81">
        <f t="array" ref="A66">IFERROR(INDEX('Annex 2 EHV charges'!$D$11:$D$330, MATCH(0, IF(LEN('Annex 2 EHV charges'!$D$11:$D$330)=0,1, COUNTIF(A$4:$A65, 'Annex 2 EHV charges'!$D$11:$D$330)), 0)),"")</f>
        <v>435</v>
      </c>
      <c r="B66" s="80">
        <f>IF($A66="","",VLOOKUP($A66,'Annex 2 EHV charges'!$D:$P,2,0))</f>
        <v>435</v>
      </c>
      <c r="C66" s="81" t="str">
        <f>IF($A66="","",VLOOKUP($A66,'Annex 2 EHV charges'!$D:$P,3,0))</f>
        <v>2200042541635</v>
      </c>
      <c r="D66" s="80" t="str">
        <f>IF($A66="","",VLOOKUP($A66,'Annex 2 EHV charges'!$D:$P,4,0))</f>
        <v>Puriton Landfill PV_1 Rainbow</v>
      </c>
      <c r="E66" s="82" t="str">
        <f>IFERROR(IF(VLOOKUP($A66,'Annex 2 EHV charges'!$D:$P,COLUMN(E66)+5,FALSE)=0,"",VLOOKUP($A66,'Annex 2 EHV charges'!$D:$P,COLUMN(E66)+5,FALSE)),"")</f>
        <v/>
      </c>
      <c r="F66" s="83">
        <f>IFERROR(IF(VLOOKUP($A66,'Annex 2 EHV charges'!$D:$P,COLUMN(F66)+5,FALSE)=0,"",VLOOKUP($A66,'Annex 2 EHV charges'!$D:$P,COLUMN(F66)+5,FALSE)),"")</f>
        <v>434.79</v>
      </c>
      <c r="G66" s="83">
        <f>IFERROR(IF(VLOOKUP($A66,'Annex 2 EHV charges'!$D:$P,COLUMN(G66)+5,FALSE)=0,"",VLOOKUP($A66,'Annex 2 EHV charges'!$D:$P,COLUMN(G66)+5,FALSE)),"")</f>
        <v>0.05</v>
      </c>
      <c r="H66" s="83">
        <f>IFERROR(IF(VLOOKUP($A66,'Annex 2 EHV charges'!$D:$P,COLUMN(H66)+5,FALSE)=0,"",VLOOKUP($A66,'Annex 2 EHV charges'!$D:$P,COLUMN(H66)+5,FALSE)),"")</f>
        <v>0.05</v>
      </c>
    </row>
    <row r="67" spans="1:8" x14ac:dyDescent="0.2">
      <c r="A67" s="81">
        <f t="array" ref="A67">IFERROR(INDEX('Annex 2 EHV charges'!$D$11:$D$330, MATCH(0, IF(LEN('Annex 2 EHV charges'!$D$11:$D$330)=0,1, COUNTIF(A$4:$A66, 'Annex 2 EHV charges'!$D$11:$D$330)), 0)),"")</f>
        <v>436</v>
      </c>
      <c r="B67" s="80">
        <f>IF($A67="","",VLOOKUP($A67,'Annex 2 EHV charges'!$D:$P,2,0))</f>
        <v>436</v>
      </c>
      <c r="C67" s="81" t="str">
        <f>IF($A67="","",VLOOKUP($A67,'Annex 2 EHV charges'!$D:$P,3,0))</f>
        <v>2200042557290</v>
      </c>
      <c r="D67" s="80" t="str">
        <f>IF($A67="","",VLOOKUP($A67,'Annex 2 EHV charges'!$D:$P,4,0))</f>
        <v>Portworthy Dams PV_1</v>
      </c>
      <c r="E67" s="82" t="str">
        <f>IFERROR(IF(VLOOKUP($A67,'Annex 2 EHV charges'!$D:$P,COLUMN(E67)+5,FALSE)=0,"",VLOOKUP($A67,'Annex 2 EHV charges'!$D:$P,COLUMN(E67)+5,FALSE)),"")</f>
        <v/>
      </c>
      <c r="F67" s="83">
        <f>IFERROR(IF(VLOOKUP($A67,'Annex 2 EHV charges'!$D:$P,COLUMN(F67)+5,FALSE)=0,"",VLOOKUP($A67,'Annex 2 EHV charges'!$D:$P,COLUMN(F67)+5,FALSE)),"")</f>
        <v>603.49</v>
      </c>
      <c r="G67" s="83">
        <f>IFERROR(IF(VLOOKUP($A67,'Annex 2 EHV charges'!$D:$P,COLUMN(G67)+5,FALSE)=0,"",VLOOKUP($A67,'Annex 2 EHV charges'!$D:$P,COLUMN(G67)+5,FALSE)),"")</f>
        <v>0.05</v>
      </c>
      <c r="H67" s="83">
        <f>IFERROR(IF(VLOOKUP($A67,'Annex 2 EHV charges'!$D:$P,COLUMN(H67)+5,FALSE)=0,"",VLOOKUP($A67,'Annex 2 EHV charges'!$D:$P,COLUMN(H67)+5,FALSE)),"")</f>
        <v>0.05</v>
      </c>
    </row>
    <row r="68" spans="1:8" x14ac:dyDescent="0.2">
      <c r="A68" s="81">
        <f t="array" ref="A68">IFERROR(INDEX('Annex 2 EHV charges'!$D$11:$D$330, MATCH(0, IF(LEN('Annex 2 EHV charges'!$D$11:$D$330)=0,1, COUNTIF(A$4:$A67, 'Annex 2 EHV charges'!$D$11:$D$330)), 0)),"")</f>
        <v>437</v>
      </c>
      <c r="B68" s="80">
        <f>IF($A68="","",VLOOKUP($A68,'Annex 2 EHV charges'!$D:$P,2,0))</f>
        <v>437</v>
      </c>
      <c r="C68" s="81" t="str">
        <f>IF($A68="","",VLOOKUP($A68,'Annex 2 EHV charges'!$D:$P,3,0))</f>
        <v>2200042542763</v>
      </c>
      <c r="D68" s="80" t="str">
        <f>IF($A68="","",VLOOKUP($A68,'Annex 2 EHV charges'!$D:$P,4,0))</f>
        <v>Wick Farm PV_1 Export</v>
      </c>
      <c r="E68" s="82" t="str">
        <f>IFERROR(IF(VLOOKUP($A68,'Annex 2 EHV charges'!$D:$P,COLUMN(E68)+5,FALSE)=0,"",VLOOKUP($A68,'Annex 2 EHV charges'!$D:$P,COLUMN(E68)+5,FALSE)),"")</f>
        <v/>
      </c>
      <c r="F68" s="83">
        <f>IFERROR(IF(VLOOKUP($A68,'Annex 2 EHV charges'!$D:$P,COLUMN(F68)+5,FALSE)=0,"",VLOOKUP($A68,'Annex 2 EHV charges'!$D:$P,COLUMN(F68)+5,FALSE)),"")</f>
        <v>242.53</v>
      </c>
      <c r="G68" s="83">
        <f>IFERROR(IF(VLOOKUP($A68,'Annex 2 EHV charges'!$D:$P,COLUMN(G68)+5,FALSE)=0,"",VLOOKUP($A68,'Annex 2 EHV charges'!$D:$P,COLUMN(G68)+5,FALSE)),"")</f>
        <v>0.05</v>
      </c>
      <c r="H68" s="83">
        <f>IFERROR(IF(VLOOKUP($A68,'Annex 2 EHV charges'!$D:$P,COLUMN(H68)+5,FALSE)=0,"",VLOOKUP($A68,'Annex 2 EHV charges'!$D:$P,COLUMN(H68)+5,FALSE)),"")</f>
        <v>0.05</v>
      </c>
    </row>
    <row r="69" spans="1:8" x14ac:dyDescent="0.2">
      <c r="A69" s="81">
        <f t="array" ref="A69">IFERROR(INDEX('Annex 2 EHV charges'!$D$11:$D$330, MATCH(0, IF(LEN('Annex 2 EHV charges'!$D$11:$D$330)=0,1, COUNTIF(A$4:$A68, 'Annex 2 EHV charges'!$D$11:$D$330)), 0)),"")</f>
        <v>438</v>
      </c>
      <c r="B69" s="80">
        <f>IF($A69="","",VLOOKUP($A69,'Annex 2 EHV charges'!$D:$P,2,0))</f>
        <v>438</v>
      </c>
      <c r="C69" s="81" t="str">
        <f>IF($A69="","",VLOOKUP($A69,'Annex 2 EHV charges'!$D:$P,3,0))</f>
        <v>2200042542781</v>
      </c>
      <c r="D69" s="80" t="str">
        <f>IF($A69="","",VLOOKUP($A69,'Annex 2 EHV charges'!$D:$P,4,0))</f>
        <v>Wick Farm PV_2 Export</v>
      </c>
      <c r="E69" s="82" t="str">
        <f>IFERROR(IF(VLOOKUP($A69,'Annex 2 EHV charges'!$D:$P,COLUMN(E69)+5,FALSE)=0,"",VLOOKUP($A69,'Annex 2 EHV charges'!$D:$P,COLUMN(E69)+5,FALSE)),"")</f>
        <v/>
      </c>
      <c r="F69" s="83">
        <f>IFERROR(IF(VLOOKUP($A69,'Annex 2 EHV charges'!$D:$P,COLUMN(F69)+5,FALSE)=0,"",VLOOKUP($A69,'Annex 2 EHV charges'!$D:$P,COLUMN(F69)+5,FALSE)),"")</f>
        <v>242.53</v>
      </c>
      <c r="G69" s="83">
        <f>IFERROR(IF(VLOOKUP($A69,'Annex 2 EHV charges'!$D:$P,COLUMN(G69)+5,FALSE)=0,"",VLOOKUP($A69,'Annex 2 EHV charges'!$D:$P,COLUMN(G69)+5,FALSE)),"")</f>
        <v>0.05</v>
      </c>
      <c r="H69" s="83">
        <f>IFERROR(IF(VLOOKUP($A69,'Annex 2 EHV charges'!$D:$P,COLUMN(H69)+5,FALSE)=0,"",VLOOKUP($A69,'Annex 2 EHV charges'!$D:$P,COLUMN(H69)+5,FALSE)),"")</f>
        <v>0.05</v>
      </c>
    </row>
    <row r="70" spans="1:8" x14ac:dyDescent="0.2">
      <c r="A70" s="81">
        <f t="array" ref="A70">IFERROR(INDEX('Annex 2 EHV charges'!$D$11:$D$330, MATCH(0, IF(LEN('Annex 2 EHV charges'!$D$11:$D$330)=0,1, COUNTIF(A$4:$A69, 'Annex 2 EHV charges'!$D$11:$D$330)), 0)),"")</f>
        <v>439</v>
      </c>
      <c r="B70" s="80">
        <f>IF($A70="","",VLOOKUP($A70,'Annex 2 EHV charges'!$D:$P,2,0))</f>
        <v>439</v>
      </c>
      <c r="C70" s="81" t="str">
        <f>IF($A70="","",VLOOKUP($A70,'Annex 2 EHV charges'!$D:$P,3,0))</f>
        <v>2200042552646</v>
      </c>
      <c r="D70" s="80" t="str">
        <f>IF($A70="","",VLOOKUP($A70,'Annex 2 EHV charges'!$D:$P,4,0))</f>
        <v>Batsworthy WF</v>
      </c>
      <c r="E70" s="82" t="str">
        <f>IFERROR(IF(VLOOKUP($A70,'Annex 2 EHV charges'!$D:$P,COLUMN(E70)+5,FALSE)=0,"",VLOOKUP($A70,'Annex 2 EHV charges'!$D:$P,COLUMN(E70)+5,FALSE)),"")</f>
        <v/>
      </c>
      <c r="F70" s="83">
        <f>IFERROR(IF(VLOOKUP($A70,'Annex 2 EHV charges'!$D:$P,COLUMN(F70)+5,FALSE)=0,"",VLOOKUP($A70,'Annex 2 EHV charges'!$D:$P,COLUMN(F70)+5,FALSE)),"")</f>
        <v>8482.8799999999992</v>
      </c>
      <c r="G70" s="83">
        <f>IFERROR(IF(VLOOKUP($A70,'Annex 2 EHV charges'!$D:$P,COLUMN(G70)+5,FALSE)=0,"",VLOOKUP($A70,'Annex 2 EHV charges'!$D:$P,COLUMN(G70)+5,FALSE)),"")</f>
        <v>0.05</v>
      </c>
      <c r="H70" s="83">
        <f>IFERROR(IF(VLOOKUP($A70,'Annex 2 EHV charges'!$D:$P,COLUMN(H70)+5,FALSE)=0,"",VLOOKUP($A70,'Annex 2 EHV charges'!$D:$P,COLUMN(H70)+5,FALSE)),"")</f>
        <v>0.05</v>
      </c>
    </row>
    <row r="71" spans="1:8" x14ac:dyDescent="0.2">
      <c r="A71" s="81">
        <f t="array" ref="A71">IFERROR(INDEX('Annex 2 EHV charges'!$D$11:$D$330, MATCH(0, IF(LEN('Annex 2 EHV charges'!$D$11:$D$330)=0,1, COUNTIF(A$4:$A70, 'Annex 2 EHV charges'!$D$11:$D$330)), 0)),"")</f>
        <v>440</v>
      </c>
      <c r="B71" s="80">
        <f>IF($A71="","",VLOOKUP($A71,'Annex 2 EHV charges'!$D:$P,2,0))</f>
        <v>440</v>
      </c>
      <c r="C71" s="81" t="str">
        <f>IF($A71="","",VLOOKUP($A71,'Annex 2 EHV charges'!$D:$P,3,0))</f>
        <v>2200042557315</v>
      </c>
      <c r="D71" s="80" t="str">
        <f>IF($A71="","",VLOOKUP($A71,'Annex 2 EHV charges'!$D:$P,4,0))</f>
        <v>Portworthy Dams PV_2</v>
      </c>
      <c r="E71" s="82" t="str">
        <f>IFERROR(IF(VLOOKUP($A71,'Annex 2 EHV charges'!$D:$P,COLUMN(E71)+5,FALSE)=0,"",VLOOKUP($A71,'Annex 2 EHV charges'!$D:$P,COLUMN(E71)+5,FALSE)),"")</f>
        <v/>
      </c>
      <c r="F71" s="83">
        <f>IFERROR(IF(VLOOKUP($A71,'Annex 2 EHV charges'!$D:$P,COLUMN(F71)+5,FALSE)=0,"",VLOOKUP($A71,'Annex 2 EHV charges'!$D:$P,COLUMN(F71)+5,FALSE)),"")</f>
        <v>543.14</v>
      </c>
      <c r="G71" s="83">
        <f>IFERROR(IF(VLOOKUP($A71,'Annex 2 EHV charges'!$D:$P,COLUMN(G71)+5,FALSE)=0,"",VLOOKUP($A71,'Annex 2 EHV charges'!$D:$P,COLUMN(G71)+5,FALSE)),"")</f>
        <v>0.05</v>
      </c>
      <c r="H71" s="83">
        <f>IFERROR(IF(VLOOKUP($A71,'Annex 2 EHV charges'!$D:$P,COLUMN(H71)+5,FALSE)=0,"",VLOOKUP($A71,'Annex 2 EHV charges'!$D:$P,COLUMN(H71)+5,FALSE)),"")</f>
        <v>0.05</v>
      </c>
    </row>
    <row r="72" spans="1:8" x14ac:dyDescent="0.2">
      <c r="A72" s="81">
        <f t="array" ref="A72">IFERROR(INDEX('Annex 2 EHV charges'!$D$11:$D$330, MATCH(0, IF(LEN('Annex 2 EHV charges'!$D$11:$D$330)=0,1, COUNTIF(A$4:$A71, 'Annex 2 EHV charges'!$D$11:$D$330)), 0)),"")</f>
        <v>441</v>
      </c>
      <c r="B72" s="80">
        <f>IF($A72="","",VLOOKUP($A72,'Annex 2 EHV charges'!$D:$P,2,0))</f>
        <v>441</v>
      </c>
      <c r="C72" s="81" t="str">
        <f>IF($A72="","",VLOOKUP($A72,'Annex 2 EHV charges'!$D:$P,3,0))</f>
        <v>2200042563230</v>
      </c>
      <c r="D72" s="80" t="str">
        <f>IF($A72="","",VLOOKUP($A72,'Annex 2 EHV charges'!$D:$P,4,0))</f>
        <v>Crewkerne PV Site 1</v>
      </c>
      <c r="E72" s="82" t="str">
        <f>IFERROR(IF(VLOOKUP($A72,'Annex 2 EHV charges'!$D:$P,COLUMN(E72)+5,FALSE)=0,"",VLOOKUP($A72,'Annex 2 EHV charges'!$D:$P,COLUMN(E72)+5,FALSE)),"")</f>
        <v/>
      </c>
      <c r="F72" s="83">
        <f>IFERROR(IF(VLOOKUP($A72,'Annex 2 EHV charges'!$D:$P,COLUMN(F72)+5,FALSE)=0,"",VLOOKUP($A72,'Annex 2 EHV charges'!$D:$P,COLUMN(F72)+5,FALSE)),"")</f>
        <v>699.83</v>
      </c>
      <c r="G72" s="83">
        <f>IFERROR(IF(VLOOKUP($A72,'Annex 2 EHV charges'!$D:$P,COLUMN(G72)+5,FALSE)=0,"",VLOOKUP($A72,'Annex 2 EHV charges'!$D:$P,COLUMN(G72)+5,FALSE)),"")</f>
        <v>0.05</v>
      </c>
      <c r="H72" s="83">
        <f>IFERROR(IF(VLOOKUP($A72,'Annex 2 EHV charges'!$D:$P,COLUMN(H72)+5,FALSE)=0,"",VLOOKUP($A72,'Annex 2 EHV charges'!$D:$P,COLUMN(H72)+5,FALSE)),"")</f>
        <v>0.05</v>
      </c>
    </row>
    <row r="73" spans="1:8" x14ac:dyDescent="0.2">
      <c r="A73" s="81">
        <f t="array" ref="A73">IFERROR(INDEX('Annex 2 EHV charges'!$D$11:$D$330, MATCH(0, IF(LEN('Annex 2 EHV charges'!$D$11:$D$330)=0,1, COUNTIF(A$4:$A72, 'Annex 2 EHV charges'!$D$11:$D$330)), 0)),"")</f>
        <v>442</v>
      </c>
      <c r="B73" s="80">
        <f>IF($A73="","",VLOOKUP($A73,'Annex 2 EHV charges'!$D:$P,2,0))</f>
        <v>442</v>
      </c>
      <c r="C73" s="81" t="str">
        <f>IF($A73="","",VLOOKUP($A73,'Annex 2 EHV charges'!$D:$P,3,0))</f>
        <v>2200042563276</v>
      </c>
      <c r="D73" s="80" t="str">
        <f>IF($A73="","",VLOOKUP($A73,'Annex 2 EHV charges'!$D:$P,4,0))</f>
        <v>Crewkerne PV Site 2</v>
      </c>
      <c r="E73" s="82" t="str">
        <f>IFERROR(IF(VLOOKUP($A73,'Annex 2 EHV charges'!$D:$P,COLUMN(E73)+5,FALSE)=0,"",VLOOKUP($A73,'Annex 2 EHV charges'!$D:$P,COLUMN(E73)+5,FALSE)),"")</f>
        <v/>
      </c>
      <c r="F73" s="83">
        <f>IFERROR(IF(VLOOKUP($A73,'Annex 2 EHV charges'!$D:$P,COLUMN(F73)+5,FALSE)=0,"",VLOOKUP($A73,'Annex 2 EHV charges'!$D:$P,COLUMN(F73)+5,FALSE)),"")</f>
        <v>699.83</v>
      </c>
      <c r="G73" s="83">
        <f>IFERROR(IF(VLOOKUP($A73,'Annex 2 EHV charges'!$D:$P,COLUMN(G73)+5,FALSE)=0,"",VLOOKUP($A73,'Annex 2 EHV charges'!$D:$P,COLUMN(G73)+5,FALSE)),"")</f>
        <v>0.05</v>
      </c>
      <c r="H73" s="83">
        <f>IFERROR(IF(VLOOKUP($A73,'Annex 2 EHV charges'!$D:$P,COLUMN(H73)+5,FALSE)=0,"",VLOOKUP($A73,'Annex 2 EHV charges'!$D:$P,COLUMN(H73)+5,FALSE)),"")</f>
        <v>0.05</v>
      </c>
    </row>
    <row r="74" spans="1:8" x14ac:dyDescent="0.2">
      <c r="A74" s="81">
        <f t="array" ref="A74">IFERROR(INDEX('Annex 2 EHV charges'!$D$11:$D$330, MATCH(0, IF(LEN('Annex 2 EHV charges'!$D$11:$D$330)=0,1, COUNTIF(A$4:$A73, 'Annex 2 EHV charges'!$D$11:$D$330)), 0)),"")</f>
        <v>443</v>
      </c>
      <c r="B74" s="80">
        <f>IF($A74="","",VLOOKUP($A74,'Annex 2 EHV charges'!$D:$P,2,0))</f>
        <v>443</v>
      </c>
      <c r="C74" s="81" t="str">
        <f>IF($A74="","",VLOOKUP($A74,'Annex 2 EHV charges'!$D:$P,3,0))</f>
        <v>2200042569161</v>
      </c>
      <c r="D74" s="80" t="str">
        <f>IF($A74="","",VLOOKUP($A74,'Annex 2 EHV charges'!$D:$P,4,0))</f>
        <v>Tonedale Farm PV</v>
      </c>
      <c r="E74" s="82" t="str">
        <f>IFERROR(IF(VLOOKUP($A74,'Annex 2 EHV charges'!$D:$P,COLUMN(E74)+5,FALSE)=0,"",VLOOKUP($A74,'Annex 2 EHV charges'!$D:$P,COLUMN(E74)+5,FALSE)),"")</f>
        <v/>
      </c>
      <c r="F74" s="83">
        <f>IFERROR(IF(VLOOKUP($A74,'Annex 2 EHV charges'!$D:$P,COLUMN(F74)+5,FALSE)=0,"",VLOOKUP($A74,'Annex 2 EHV charges'!$D:$P,COLUMN(F74)+5,FALSE)),"")</f>
        <v>1068.92</v>
      </c>
      <c r="G74" s="83">
        <f>IFERROR(IF(VLOOKUP($A74,'Annex 2 EHV charges'!$D:$P,COLUMN(G74)+5,FALSE)=0,"",VLOOKUP($A74,'Annex 2 EHV charges'!$D:$P,COLUMN(G74)+5,FALSE)),"")</f>
        <v>0.05</v>
      </c>
      <c r="H74" s="83">
        <f>IFERROR(IF(VLOOKUP($A74,'Annex 2 EHV charges'!$D:$P,COLUMN(H74)+5,FALSE)=0,"",VLOOKUP($A74,'Annex 2 EHV charges'!$D:$P,COLUMN(H74)+5,FALSE)),"")</f>
        <v>0.05</v>
      </c>
    </row>
    <row r="75" spans="1:8" x14ac:dyDescent="0.2">
      <c r="A75" s="81">
        <f t="array" ref="A75">IFERROR(INDEX('Annex 2 EHV charges'!$D$11:$D$330, MATCH(0, IF(LEN('Annex 2 EHV charges'!$D$11:$D$330)=0,1, COUNTIF(A$4:$A74, 'Annex 2 EHV charges'!$D$11:$D$330)), 0)),"")</f>
        <v>444</v>
      </c>
      <c r="B75" s="80">
        <f>IF($A75="","",VLOOKUP($A75,'Annex 2 EHV charges'!$D:$P,2,0))</f>
        <v>444</v>
      </c>
      <c r="C75" s="81" t="str">
        <f>IF($A75="","",VLOOKUP($A75,'Annex 2 EHV charges'!$D:$P,3,0))</f>
        <v>2200042541653</v>
      </c>
      <c r="D75" s="80" t="str">
        <f>IF($A75="","",VLOOKUP($A75,'Annex 2 EHV charges'!$D:$P,4,0))</f>
        <v>Puriton Landfill PV_2 SSB</v>
      </c>
      <c r="E75" s="82" t="str">
        <f>IFERROR(IF(VLOOKUP($A75,'Annex 2 EHV charges'!$D:$P,COLUMN(E75)+5,FALSE)=0,"",VLOOKUP($A75,'Annex 2 EHV charges'!$D:$P,COLUMN(E75)+5,FALSE)),"")</f>
        <v/>
      </c>
      <c r="F75" s="83">
        <f>IFERROR(IF(VLOOKUP($A75,'Annex 2 EHV charges'!$D:$P,COLUMN(F75)+5,FALSE)=0,"",VLOOKUP($A75,'Annex 2 EHV charges'!$D:$P,COLUMN(F75)+5,FALSE)),"")</f>
        <v>391.31</v>
      </c>
      <c r="G75" s="83">
        <f>IFERROR(IF(VLOOKUP($A75,'Annex 2 EHV charges'!$D:$P,COLUMN(G75)+5,FALSE)=0,"",VLOOKUP($A75,'Annex 2 EHV charges'!$D:$P,COLUMN(G75)+5,FALSE)),"")</f>
        <v>0.05</v>
      </c>
      <c r="H75" s="83">
        <f>IFERROR(IF(VLOOKUP($A75,'Annex 2 EHV charges'!$D:$P,COLUMN(H75)+5,FALSE)=0,"",VLOOKUP($A75,'Annex 2 EHV charges'!$D:$P,COLUMN(H75)+5,FALSE)),"")</f>
        <v>0.05</v>
      </c>
    </row>
    <row r="76" spans="1:8" x14ac:dyDescent="0.2">
      <c r="A76" s="81">
        <f t="array" ref="A76">IFERROR(INDEX('Annex 2 EHV charges'!$D$11:$D$330, MATCH(0, IF(LEN('Annex 2 EHV charges'!$D$11:$D$330)=0,1, COUNTIF(A$4:$A75, 'Annex 2 EHV charges'!$D$11:$D$330)), 0)),"")</f>
        <v>447</v>
      </c>
      <c r="B76" s="80">
        <f>IF($A76="","",VLOOKUP($A76,'Annex 2 EHV charges'!$D:$P,2,0))</f>
        <v>447</v>
      </c>
      <c r="C76" s="81" t="str">
        <f>IF($A76="","",VLOOKUP($A76,'Annex 2 EHV charges'!$D:$P,3,0))</f>
        <v>2200042582455</v>
      </c>
      <c r="D76" s="80" t="str">
        <f>IF($A76="","",VLOOKUP($A76,'Annex 2 EHV charges'!$D:$P,4,0))</f>
        <v>Red Hill Farm</v>
      </c>
      <c r="E76" s="82" t="str">
        <f>IFERROR(IF(VLOOKUP($A76,'Annex 2 EHV charges'!$D:$P,COLUMN(E76)+5,FALSE)=0,"",VLOOKUP($A76,'Annex 2 EHV charges'!$D:$P,COLUMN(E76)+5,FALSE)),"")</f>
        <v/>
      </c>
      <c r="F76" s="83">
        <f>IFERROR(IF(VLOOKUP($A76,'Annex 2 EHV charges'!$D:$P,COLUMN(F76)+5,FALSE)=0,"",VLOOKUP($A76,'Annex 2 EHV charges'!$D:$P,COLUMN(F76)+5,FALSE)),"")</f>
        <v>789.39</v>
      </c>
      <c r="G76" s="83">
        <f>IFERROR(IF(VLOOKUP($A76,'Annex 2 EHV charges'!$D:$P,COLUMN(G76)+5,FALSE)=0,"",VLOOKUP($A76,'Annex 2 EHV charges'!$D:$P,COLUMN(G76)+5,FALSE)),"")</f>
        <v>0.05</v>
      </c>
      <c r="H76" s="83">
        <f>IFERROR(IF(VLOOKUP($A76,'Annex 2 EHV charges'!$D:$P,COLUMN(H76)+5,FALSE)=0,"",VLOOKUP($A76,'Annex 2 EHV charges'!$D:$P,COLUMN(H76)+5,FALSE)),"")</f>
        <v>0.05</v>
      </c>
    </row>
    <row r="77" spans="1:8" x14ac:dyDescent="0.2">
      <c r="A77" s="81">
        <f t="array" ref="A77">IFERROR(INDEX('Annex 2 EHV charges'!$D$11:$D$330, MATCH(0, IF(LEN('Annex 2 EHV charges'!$D$11:$D$330)=0,1, COUNTIF(A$4:$A76, 'Annex 2 EHV charges'!$D$11:$D$330)), 0)),"")</f>
        <v>446</v>
      </c>
      <c r="B77" s="80">
        <f>IF($A77="","",VLOOKUP($A77,'Annex 2 EHV charges'!$D:$P,2,0))</f>
        <v>446</v>
      </c>
      <c r="C77" s="81" t="str">
        <f>IF($A77="","",VLOOKUP($A77,'Annex 2 EHV charges'!$D:$P,3,0))</f>
        <v>2200042574231</v>
      </c>
      <c r="D77" s="80" t="str">
        <f>IF($A77="","",VLOOKUP($A77,'Annex 2 EHV charges'!$D:$P,4,0))</f>
        <v>Chelwood</v>
      </c>
      <c r="E77" s="82" t="str">
        <f>IFERROR(IF(VLOOKUP($A77,'Annex 2 EHV charges'!$D:$P,COLUMN(E77)+5,FALSE)=0,"",VLOOKUP($A77,'Annex 2 EHV charges'!$D:$P,COLUMN(E77)+5,FALSE)),"")</f>
        <v/>
      </c>
      <c r="F77" s="83">
        <f>IFERROR(IF(VLOOKUP($A77,'Annex 2 EHV charges'!$D:$P,COLUMN(F77)+5,FALSE)=0,"",VLOOKUP($A77,'Annex 2 EHV charges'!$D:$P,COLUMN(F77)+5,FALSE)),"")</f>
        <v>1027.4000000000001</v>
      </c>
      <c r="G77" s="83">
        <f>IFERROR(IF(VLOOKUP($A77,'Annex 2 EHV charges'!$D:$P,COLUMN(G77)+5,FALSE)=0,"",VLOOKUP($A77,'Annex 2 EHV charges'!$D:$P,COLUMN(G77)+5,FALSE)),"")</f>
        <v>0.05</v>
      </c>
      <c r="H77" s="83">
        <f>IFERROR(IF(VLOOKUP($A77,'Annex 2 EHV charges'!$D:$P,COLUMN(H77)+5,FALSE)=0,"",VLOOKUP($A77,'Annex 2 EHV charges'!$D:$P,COLUMN(H77)+5,FALSE)),"")</f>
        <v>0.05</v>
      </c>
    </row>
    <row r="78" spans="1:8" x14ac:dyDescent="0.2">
      <c r="A78" s="81">
        <f t="array" ref="A78">IFERROR(INDEX('Annex 2 EHV charges'!$D$11:$D$330, MATCH(0, IF(LEN('Annex 2 EHV charges'!$D$11:$D$330)=0,1, COUNTIF(A$4:$A77, 'Annex 2 EHV charges'!$D$11:$D$330)), 0)),"")</f>
        <v>448</v>
      </c>
      <c r="B78" s="80">
        <f>IF($A78="","",VLOOKUP($A78,'Annex 2 EHV charges'!$D:$P,2,0))</f>
        <v>448</v>
      </c>
      <c r="C78" s="81" t="str">
        <f>IF($A78="","",VLOOKUP($A78,'Annex 2 EHV charges'!$D:$P,3,0))</f>
        <v>2200042592922</v>
      </c>
      <c r="D78" s="80" t="str">
        <f>IF($A78="","",VLOOKUP($A78,'Annex 2 EHV charges'!$D:$P,4,0))</f>
        <v>West Carclaze1</v>
      </c>
      <c r="E78" s="82" t="str">
        <f>IFERROR(IF(VLOOKUP($A78,'Annex 2 EHV charges'!$D:$P,COLUMN(E78)+5,FALSE)=0,"",VLOOKUP($A78,'Annex 2 EHV charges'!$D:$P,COLUMN(E78)+5,FALSE)),"")</f>
        <v/>
      </c>
      <c r="F78" s="83">
        <f>IFERROR(IF(VLOOKUP($A78,'Annex 2 EHV charges'!$D:$P,COLUMN(F78)+5,FALSE)=0,"",VLOOKUP($A78,'Annex 2 EHV charges'!$D:$P,COLUMN(F78)+5,FALSE)),"")</f>
        <v>884.93</v>
      </c>
      <c r="G78" s="83">
        <f>IFERROR(IF(VLOOKUP($A78,'Annex 2 EHV charges'!$D:$P,COLUMN(G78)+5,FALSE)=0,"",VLOOKUP($A78,'Annex 2 EHV charges'!$D:$P,COLUMN(G78)+5,FALSE)),"")</f>
        <v>0.05</v>
      </c>
      <c r="H78" s="83">
        <f>IFERROR(IF(VLOOKUP($A78,'Annex 2 EHV charges'!$D:$P,COLUMN(H78)+5,FALSE)=0,"",VLOOKUP($A78,'Annex 2 EHV charges'!$D:$P,COLUMN(H78)+5,FALSE)),"")</f>
        <v>0.05</v>
      </c>
    </row>
    <row r="79" spans="1:8" x14ac:dyDescent="0.2">
      <c r="A79" s="81">
        <f t="array" ref="A79">IFERROR(INDEX('Annex 2 EHV charges'!$D$11:$D$330, MATCH(0, IF(LEN('Annex 2 EHV charges'!$D$11:$D$330)=0,1, COUNTIF(A$4:$A78, 'Annex 2 EHV charges'!$D$11:$D$330)), 0)),"")</f>
        <v>449</v>
      </c>
      <c r="B79" s="80">
        <f>IF($A79="","",VLOOKUP($A79,'Annex 2 EHV charges'!$D:$P,2,0))</f>
        <v>449</v>
      </c>
      <c r="C79" s="81" t="str">
        <f>IF($A79="","",VLOOKUP($A79,'Annex 2 EHV charges'!$D:$P,3,0))</f>
        <v>2200042592940</v>
      </c>
      <c r="D79" s="80" t="str">
        <f>IF($A79="","",VLOOKUP($A79,'Annex 2 EHV charges'!$D:$P,4,0))</f>
        <v>West Carclaze2</v>
      </c>
      <c r="E79" s="82" t="str">
        <f>IFERROR(IF(VLOOKUP($A79,'Annex 2 EHV charges'!$D:$P,COLUMN(E79)+5,FALSE)=0,"",VLOOKUP($A79,'Annex 2 EHV charges'!$D:$P,COLUMN(E79)+5,FALSE)),"")</f>
        <v/>
      </c>
      <c r="F79" s="83">
        <f>IFERROR(IF(VLOOKUP($A79,'Annex 2 EHV charges'!$D:$P,COLUMN(F79)+5,FALSE)=0,"",VLOOKUP($A79,'Annex 2 EHV charges'!$D:$P,COLUMN(F79)+5,FALSE)),"")</f>
        <v>442.47</v>
      </c>
      <c r="G79" s="83">
        <f>IFERROR(IF(VLOOKUP($A79,'Annex 2 EHV charges'!$D:$P,COLUMN(G79)+5,FALSE)=0,"",VLOOKUP($A79,'Annex 2 EHV charges'!$D:$P,COLUMN(G79)+5,FALSE)),"")</f>
        <v>0.05</v>
      </c>
      <c r="H79" s="83">
        <f>IFERROR(IF(VLOOKUP($A79,'Annex 2 EHV charges'!$D:$P,COLUMN(H79)+5,FALSE)=0,"",VLOOKUP($A79,'Annex 2 EHV charges'!$D:$P,COLUMN(H79)+5,FALSE)),"")</f>
        <v>0.05</v>
      </c>
    </row>
    <row r="80" spans="1:8" x14ac:dyDescent="0.2">
      <c r="A80" s="81">
        <f t="array" ref="A80">IFERROR(INDEX('Annex 2 EHV charges'!$D$11:$D$330, MATCH(0, IF(LEN('Annex 2 EHV charges'!$D$11:$D$330)=0,1, COUNTIF(A$4:$A79, 'Annex 2 EHV charges'!$D$11:$D$330)), 0)),"")</f>
        <v>450</v>
      </c>
      <c r="B80" s="80">
        <f>IF($A80="","",VLOOKUP($A80,'Annex 2 EHV charges'!$D:$P,2,0))</f>
        <v>450</v>
      </c>
      <c r="C80" s="81" t="str">
        <f>IF($A80="","",VLOOKUP($A80,'Annex 2 EHV charges'!$D:$P,3,0))</f>
        <v>2200042495670</v>
      </c>
      <c r="D80" s="80" t="str">
        <f>IF($A80="","",VLOOKUP($A80,'Annex 2 EHV charges'!$D:$P,4,0))</f>
        <v>Northmoor (embd) PV</v>
      </c>
      <c r="E80" s="82" t="str">
        <f>IFERROR(IF(VLOOKUP($A80,'Annex 2 EHV charges'!$D:$P,COLUMN(E80)+5,FALSE)=0,"",VLOOKUP($A80,'Annex 2 EHV charges'!$D:$P,COLUMN(E80)+5,FALSE)),"")</f>
        <v/>
      </c>
      <c r="F80" s="83">
        <f>IFERROR(IF(VLOOKUP($A80,'Annex 2 EHV charges'!$D:$P,COLUMN(F80)+5,FALSE)=0,"",VLOOKUP($A80,'Annex 2 EHV charges'!$D:$P,COLUMN(F80)+5,FALSE)),"")</f>
        <v>333.6</v>
      </c>
      <c r="G80" s="83">
        <f>IFERROR(IF(VLOOKUP($A80,'Annex 2 EHV charges'!$D:$P,COLUMN(G80)+5,FALSE)=0,"",VLOOKUP($A80,'Annex 2 EHV charges'!$D:$P,COLUMN(G80)+5,FALSE)),"")</f>
        <v>0.05</v>
      </c>
      <c r="H80" s="83">
        <f>IFERROR(IF(VLOOKUP($A80,'Annex 2 EHV charges'!$D:$P,COLUMN(H80)+5,FALSE)=0,"",VLOOKUP($A80,'Annex 2 EHV charges'!$D:$P,COLUMN(H80)+5,FALSE)),"")</f>
        <v>0.05</v>
      </c>
    </row>
    <row r="81" spans="1:8" x14ac:dyDescent="0.2">
      <c r="A81" s="81">
        <f t="array" ref="A81">IFERROR(INDEX('Annex 2 EHV charges'!$D$11:$D$330, MATCH(0, IF(LEN('Annex 2 EHV charges'!$D$11:$D$330)=0,1, COUNTIF(A$4:$A80, 'Annex 2 EHV charges'!$D$11:$D$330)), 0)),"")</f>
        <v>451</v>
      </c>
      <c r="B81" s="80">
        <f>IF($A81="","",VLOOKUP($A81,'Annex 2 EHV charges'!$D:$P,2,0))</f>
        <v>451</v>
      </c>
      <c r="C81" s="81" t="str">
        <f>IF($A81="","",VLOOKUP($A81,'Annex 2 EHV charges'!$D:$P,3,0))</f>
        <v>2200042540678</v>
      </c>
      <c r="D81" s="80" t="str">
        <f>IF($A81="","",VLOOKUP($A81,'Annex 2 EHV charges'!$D:$P,4,0))</f>
        <v>Nmoor Little Tinney WF</v>
      </c>
      <c r="E81" s="82" t="str">
        <f>IFERROR(IF(VLOOKUP($A81,'Annex 2 EHV charges'!$D:$P,COLUMN(E81)+5,FALSE)=0,"",VLOOKUP($A81,'Annex 2 EHV charges'!$D:$P,COLUMN(E81)+5,FALSE)),"")</f>
        <v/>
      </c>
      <c r="F81" s="83">
        <f>IFERROR(IF(VLOOKUP($A81,'Annex 2 EHV charges'!$D:$P,COLUMN(F81)+5,FALSE)=0,"",VLOOKUP($A81,'Annex 2 EHV charges'!$D:$P,COLUMN(F81)+5,FALSE)),"")</f>
        <v>35.729999999999997</v>
      </c>
      <c r="G81" s="83">
        <f>IFERROR(IF(VLOOKUP($A81,'Annex 2 EHV charges'!$D:$P,COLUMN(G81)+5,FALSE)=0,"",VLOOKUP($A81,'Annex 2 EHV charges'!$D:$P,COLUMN(G81)+5,FALSE)),"")</f>
        <v>0.05</v>
      </c>
      <c r="H81" s="83">
        <f>IFERROR(IF(VLOOKUP($A81,'Annex 2 EHV charges'!$D:$P,COLUMN(H81)+5,FALSE)=0,"",VLOOKUP($A81,'Annex 2 EHV charges'!$D:$P,COLUMN(H81)+5,FALSE)),"")</f>
        <v>0.05</v>
      </c>
    </row>
    <row r="82" spans="1:8" x14ac:dyDescent="0.2">
      <c r="A82" s="81">
        <f t="array" ref="A82">IFERROR(INDEX('Annex 2 EHV charges'!$D$11:$D$330, MATCH(0, IF(LEN('Annex 2 EHV charges'!$D$11:$D$330)=0,1, COUNTIF(A$4:$A81, 'Annex 2 EHV charges'!$D$11:$D$330)), 0)),"")</f>
        <v>452</v>
      </c>
      <c r="B82" s="80">
        <f>IF($A82="","",VLOOKUP($A82,'Annex 2 EHV charges'!$D:$P,2,0))</f>
        <v>452</v>
      </c>
      <c r="C82" s="81" t="str">
        <f>IF($A82="","",VLOOKUP($A82,'Annex 2 EHV charges'!$D:$P,3,0))</f>
        <v>2200042540710</v>
      </c>
      <c r="D82" s="80" t="str">
        <f>IF($A82="","",VLOOKUP($A82,'Annex 2 EHV charges'!$D:$P,4,0))</f>
        <v>Nmoor East Balsdon WF</v>
      </c>
      <c r="E82" s="82" t="str">
        <f>IFERROR(IF(VLOOKUP($A82,'Annex 2 EHV charges'!$D:$P,COLUMN(E82)+5,FALSE)=0,"",VLOOKUP($A82,'Annex 2 EHV charges'!$D:$P,COLUMN(E82)+5,FALSE)),"")</f>
        <v/>
      </c>
      <c r="F82" s="83">
        <f>IFERROR(IF(VLOOKUP($A82,'Annex 2 EHV charges'!$D:$P,COLUMN(F82)+5,FALSE)=0,"",VLOOKUP($A82,'Annex 2 EHV charges'!$D:$P,COLUMN(F82)+5,FALSE)),"")</f>
        <v>35.729999999999997</v>
      </c>
      <c r="G82" s="83">
        <f>IFERROR(IF(VLOOKUP($A82,'Annex 2 EHV charges'!$D:$P,COLUMN(G82)+5,FALSE)=0,"",VLOOKUP($A82,'Annex 2 EHV charges'!$D:$P,COLUMN(G82)+5,FALSE)),"")</f>
        <v>0.05</v>
      </c>
      <c r="H82" s="83">
        <f>IFERROR(IF(VLOOKUP($A82,'Annex 2 EHV charges'!$D:$P,COLUMN(H82)+5,FALSE)=0,"",VLOOKUP($A82,'Annex 2 EHV charges'!$D:$P,COLUMN(H82)+5,FALSE)),"")</f>
        <v>0.05</v>
      </c>
    </row>
    <row r="83" spans="1:8" x14ac:dyDescent="0.2">
      <c r="A83" s="81">
        <f t="array" ref="A83">IFERROR(INDEX('Annex 2 EHV charges'!$D$11:$D$330, MATCH(0, IF(LEN('Annex 2 EHV charges'!$D$11:$D$330)=0,1, COUNTIF(A$4:$A82, 'Annex 2 EHV charges'!$D$11:$D$330)), 0)),"")</f>
        <v>453</v>
      </c>
      <c r="B83" s="80">
        <f>IF($A83="","",VLOOKUP($A83,'Annex 2 EHV charges'!$D:$P,2,0))</f>
        <v>453</v>
      </c>
      <c r="C83" s="81" t="str">
        <f>IF($A83="","",VLOOKUP($A83,'Annex 2 EHV charges'!$D:$P,3,0))</f>
        <v>2200042598144</v>
      </c>
      <c r="D83" s="80" t="str">
        <f>IF($A83="","",VLOOKUP($A83,'Annex 2 EHV charges'!$D:$P,4,0))</f>
        <v>Nmoor Hornacott PV</v>
      </c>
      <c r="E83" s="82" t="str">
        <f>IFERROR(IF(VLOOKUP($A83,'Annex 2 EHV charges'!$D:$P,COLUMN(E83)+5,FALSE)=0,"",VLOOKUP($A83,'Annex 2 EHV charges'!$D:$P,COLUMN(E83)+5,FALSE)),"")</f>
        <v/>
      </c>
      <c r="F83" s="83">
        <f>IFERROR(IF(VLOOKUP($A83,'Annex 2 EHV charges'!$D:$P,COLUMN(F83)+5,FALSE)=0,"",VLOOKUP($A83,'Annex 2 EHV charges'!$D:$P,COLUMN(F83)+5,FALSE)),"")</f>
        <v>333.6</v>
      </c>
      <c r="G83" s="83">
        <f>IFERROR(IF(VLOOKUP($A83,'Annex 2 EHV charges'!$D:$P,COLUMN(G83)+5,FALSE)=0,"",VLOOKUP($A83,'Annex 2 EHV charges'!$D:$P,COLUMN(G83)+5,FALSE)),"")</f>
        <v>0.05</v>
      </c>
      <c r="H83" s="83">
        <f>IFERROR(IF(VLOOKUP($A83,'Annex 2 EHV charges'!$D:$P,COLUMN(H83)+5,FALSE)=0,"",VLOOKUP($A83,'Annex 2 EHV charges'!$D:$P,COLUMN(H83)+5,FALSE)),"")</f>
        <v>0.05</v>
      </c>
    </row>
    <row r="84" spans="1:8" x14ac:dyDescent="0.2">
      <c r="A84" s="81">
        <f t="array" ref="A84">IFERROR(INDEX('Annex 2 EHV charges'!$D$11:$D$330, MATCH(0, IF(LEN('Annex 2 EHV charges'!$D$11:$D$330)=0,1, COUNTIF(A$4:$A83, 'Annex 2 EHV charges'!$D$11:$D$330)), 0)),"")</f>
        <v>454</v>
      </c>
      <c r="B84" s="80">
        <f>IF($A84="","",VLOOKUP($A84,'Annex 2 EHV charges'!$D:$P,2,0))</f>
        <v>454</v>
      </c>
      <c r="C84" s="81" t="str">
        <f>IF($A84="","",VLOOKUP($A84,'Annex 2 EHV charges'!$D:$P,3,0))</f>
        <v>2200042601355</v>
      </c>
      <c r="D84" s="80" t="str">
        <f>IF($A84="","",VLOOKUP($A84,'Annex 2 EHV charges'!$D:$P,4,0))</f>
        <v>Oakham Farm</v>
      </c>
      <c r="E84" s="82" t="str">
        <f>IFERROR(IF(VLOOKUP($A84,'Annex 2 EHV charges'!$D:$P,COLUMN(E84)+5,FALSE)=0,"",VLOOKUP($A84,'Annex 2 EHV charges'!$D:$P,COLUMN(E84)+5,FALSE)),"")</f>
        <v/>
      </c>
      <c r="F84" s="83">
        <f>IFERROR(IF(VLOOKUP($A84,'Annex 2 EHV charges'!$D:$P,COLUMN(F84)+5,FALSE)=0,"",VLOOKUP($A84,'Annex 2 EHV charges'!$D:$P,COLUMN(F84)+5,FALSE)),"")</f>
        <v>725.66</v>
      </c>
      <c r="G84" s="83">
        <f>IFERROR(IF(VLOOKUP($A84,'Annex 2 EHV charges'!$D:$P,COLUMN(G84)+5,FALSE)=0,"",VLOOKUP($A84,'Annex 2 EHV charges'!$D:$P,COLUMN(G84)+5,FALSE)),"")</f>
        <v>0.05</v>
      </c>
      <c r="H84" s="83">
        <f>IFERROR(IF(VLOOKUP($A84,'Annex 2 EHV charges'!$D:$P,COLUMN(H84)+5,FALSE)=0,"",VLOOKUP($A84,'Annex 2 EHV charges'!$D:$P,COLUMN(H84)+5,FALSE)),"")</f>
        <v>0.05</v>
      </c>
    </row>
    <row r="85" spans="1:8" x14ac:dyDescent="0.2">
      <c r="A85" s="81">
        <f t="array" ref="A85">IFERROR(INDEX('Annex 2 EHV charges'!$D$11:$D$330, MATCH(0, IF(LEN('Annex 2 EHV charges'!$D$11:$D$330)=0,1, COUNTIF(A$4:$A84, 'Annex 2 EHV charges'!$D$11:$D$330)), 0)),"")</f>
        <v>455</v>
      </c>
      <c r="B85" s="80">
        <f>IF($A85="","",VLOOKUP($A85,'Annex 2 EHV charges'!$D:$P,2,0))</f>
        <v>455</v>
      </c>
      <c r="C85" s="81" t="str">
        <f>IF($A85="","",VLOOKUP($A85,'Annex 2 EHV charges'!$D:$P,3,0))</f>
        <v>2200042603246</v>
      </c>
      <c r="D85" s="80" t="str">
        <f>IF($A85="","",VLOOKUP($A85,'Annex 2 EHV charges'!$D:$P,4,0))</f>
        <v>Carnemough Farm</v>
      </c>
      <c r="E85" s="82" t="str">
        <f>IFERROR(IF(VLOOKUP($A85,'Annex 2 EHV charges'!$D:$P,COLUMN(E85)+5,FALSE)=0,"",VLOOKUP($A85,'Annex 2 EHV charges'!$D:$P,COLUMN(E85)+5,FALSE)),"")</f>
        <v/>
      </c>
      <c r="F85" s="83">
        <f>IFERROR(IF(VLOOKUP($A85,'Annex 2 EHV charges'!$D:$P,COLUMN(F85)+5,FALSE)=0,"",VLOOKUP($A85,'Annex 2 EHV charges'!$D:$P,COLUMN(F85)+5,FALSE)),"")</f>
        <v>1549.45</v>
      </c>
      <c r="G85" s="83">
        <f>IFERROR(IF(VLOOKUP($A85,'Annex 2 EHV charges'!$D:$P,COLUMN(G85)+5,FALSE)=0,"",VLOOKUP($A85,'Annex 2 EHV charges'!$D:$P,COLUMN(G85)+5,FALSE)),"")</f>
        <v>0.05</v>
      </c>
      <c r="H85" s="83">
        <f>IFERROR(IF(VLOOKUP($A85,'Annex 2 EHV charges'!$D:$P,COLUMN(H85)+5,FALSE)=0,"",VLOOKUP($A85,'Annex 2 EHV charges'!$D:$P,COLUMN(H85)+5,FALSE)),"")</f>
        <v>0.05</v>
      </c>
    </row>
    <row r="86" spans="1:8" x14ac:dyDescent="0.2">
      <c r="A86" s="81">
        <f t="array" ref="A86">IFERROR(INDEX('Annex 2 EHV charges'!$D$11:$D$330, MATCH(0, IF(LEN('Annex 2 EHV charges'!$D$11:$D$330)=0,1, COUNTIF(A$4:$A85, 'Annex 2 EHV charges'!$D$11:$D$330)), 0)),"")</f>
        <v>456</v>
      </c>
      <c r="B86" s="80">
        <f>IF($A86="","",VLOOKUP($A86,'Annex 2 EHV charges'!$D:$P,2,0))</f>
        <v>456</v>
      </c>
      <c r="C86" s="81" t="str">
        <f>IF($A86="","",VLOOKUP($A86,'Annex 2 EHV charges'!$D:$P,3,0))</f>
        <v>2200042689261</v>
      </c>
      <c r="D86" s="80" t="str">
        <f>IF($A86="","",VLOOKUP($A86,'Annex 2 EHV charges'!$D:$P,4,0))</f>
        <v>Ashwater WT Site 1</v>
      </c>
      <c r="E86" s="82" t="str">
        <f>IFERROR(IF(VLOOKUP($A86,'Annex 2 EHV charges'!$D:$P,COLUMN(E86)+5,FALSE)=0,"",VLOOKUP($A86,'Annex 2 EHV charges'!$D:$P,COLUMN(E86)+5,FALSE)),"")</f>
        <v/>
      </c>
      <c r="F86" s="83">
        <f>IFERROR(IF(VLOOKUP($A86,'Annex 2 EHV charges'!$D:$P,COLUMN(F86)+5,FALSE)=0,"",VLOOKUP($A86,'Annex 2 EHV charges'!$D:$P,COLUMN(F86)+5,FALSE)),"")</f>
        <v>72.87</v>
      </c>
      <c r="G86" s="83">
        <f>IFERROR(IF(VLOOKUP($A86,'Annex 2 EHV charges'!$D:$P,COLUMN(G86)+5,FALSE)=0,"",VLOOKUP($A86,'Annex 2 EHV charges'!$D:$P,COLUMN(G86)+5,FALSE)),"")</f>
        <v>0.05</v>
      </c>
      <c r="H86" s="83">
        <f>IFERROR(IF(VLOOKUP($A86,'Annex 2 EHV charges'!$D:$P,COLUMN(H86)+5,FALSE)=0,"",VLOOKUP($A86,'Annex 2 EHV charges'!$D:$P,COLUMN(H86)+5,FALSE)),"")</f>
        <v>0.05</v>
      </c>
    </row>
    <row r="87" spans="1:8" x14ac:dyDescent="0.2">
      <c r="A87" s="81">
        <f t="array" ref="A87">IFERROR(INDEX('Annex 2 EHV charges'!$D$11:$D$330, MATCH(0, IF(LEN('Annex 2 EHV charges'!$D$11:$D$330)=0,1, COUNTIF(A$4:$A86, 'Annex 2 EHV charges'!$D$11:$D$330)), 0)),"")</f>
        <v>457</v>
      </c>
      <c r="B87" s="80">
        <f>IF($A87="","",VLOOKUP($A87,'Annex 2 EHV charges'!$D:$P,2,0))</f>
        <v>457</v>
      </c>
      <c r="C87" s="81" t="str">
        <f>IF($A87="","",VLOOKUP($A87,'Annex 2 EHV charges'!$D:$P,3,0))</f>
        <v>2200042614113</v>
      </c>
      <c r="D87" s="80" t="str">
        <f>IF($A87="","",VLOOKUP($A87,'Annex 2 EHV charges'!$D:$P,4,0))</f>
        <v>Makro Exeter</v>
      </c>
      <c r="E87" s="82">
        <f>IFERROR(IF(VLOOKUP($A87,'Annex 2 EHV charges'!$D:$P,COLUMN(E87)+5,FALSE)=0,"",VLOOKUP($A87,'Annex 2 EHV charges'!$D:$P,COLUMN(E87)+5,FALSE)),"")</f>
        <v>-2.3090000000000002</v>
      </c>
      <c r="F87" s="83">
        <f>IFERROR(IF(VLOOKUP($A87,'Annex 2 EHV charges'!$D:$P,COLUMN(F87)+5,FALSE)=0,"",VLOOKUP($A87,'Annex 2 EHV charges'!$D:$P,COLUMN(F87)+5,FALSE)),"")</f>
        <v>1643.78</v>
      </c>
      <c r="G87" s="83">
        <f>IFERROR(IF(VLOOKUP($A87,'Annex 2 EHV charges'!$D:$P,COLUMN(G87)+5,FALSE)=0,"",VLOOKUP($A87,'Annex 2 EHV charges'!$D:$P,COLUMN(G87)+5,FALSE)),"")</f>
        <v>0.05</v>
      </c>
      <c r="H87" s="83">
        <f>IFERROR(IF(VLOOKUP($A87,'Annex 2 EHV charges'!$D:$P,COLUMN(H87)+5,FALSE)=0,"",VLOOKUP($A87,'Annex 2 EHV charges'!$D:$P,COLUMN(H87)+5,FALSE)),"")</f>
        <v>0.05</v>
      </c>
    </row>
    <row r="88" spans="1:8" x14ac:dyDescent="0.2">
      <c r="A88" s="81">
        <f t="array" ref="A88">IFERROR(INDEX('Annex 2 EHV charges'!$D$11:$D$330, MATCH(0, IF(LEN('Annex 2 EHV charges'!$D$11:$D$330)=0,1, COUNTIF(A$4:$A87, 'Annex 2 EHV charges'!$D$11:$D$330)), 0)),"")</f>
        <v>458</v>
      </c>
      <c r="B88" s="80">
        <f>IF($A88="","",VLOOKUP($A88,'Annex 2 EHV charges'!$D:$P,2,0))</f>
        <v>458</v>
      </c>
      <c r="C88" s="81" t="str">
        <f>IF($A88="","",VLOOKUP($A88,'Annex 2 EHV charges'!$D:$P,3,0))</f>
        <v>2200042620171</v>
      </c>
      <c r="D88" s="80" t="str">
        <f>IF($A88="","",VLOOKUP($A88,'Annex 2 EHV charges'!$D:$P,4,0))</f>
        <v>Great Houndbeare 2</v>
      </c>
      <c r="E88" s="82" t="str">
        <f>IFERROR(IF(VLOOKUP($A88,'Annex 2 EHV charges'!$D:$P,COLUMN(E88)+5,FALSE)=0,"",VLOOKUP($A88,'Annex 2 EHV charges'!$D:$P,COLUMN(E88)+5,FALSE)),"")</f>
        <v/>
      </c>
      <c r="F88" s="83">
        <f>IFERROR(IF(VLOOKUP($A88,'Annex 2 EHV charges'!$D:$P,COLUMN(F88)+5,FALSE)=0,"",VLOOKUP($A88,'Annex 2 EHV charges'!$D:$P,COLUMN(F88)+5,FALSE)),"")</f>
        <v>1290.8800000000001</v>
      </c>
      <c r="G88" s="83">
        <f>IFERROR(IF(VLOOKUP($A88,'Annex 2 EHV charges'!$D:$P,COLUMN(G88)+5,FALSE)=0,"",VLOOKUP($A88,'Annex 2 EHV charges'!$D:$P,COLUMN(G88)+5,FALSE)),"")</f>
        <v>0.05</v>
      </c>
      <c r="H88" s="83">
        <f>IFERROR(IF(VLOOKUP($A88,'Annex 2 EHV charges'!$D:$P,COLUMN(H88)+5,FALSE)=0,"",VLOOKUP($A88,'Annex 2 EHV charges'!$D:$P,COLUMN(H88)+5,FALSE)),"")</f>
        <v>0.05</v>
      </c>
    </row>
    <row r="89" spans="1:8" x14ac:dyDescent="0.2">
      <c r="A89" s="81">
        <f t="array" ref="A89">IFERROR(INDEX('Annex 2 EHV charges'!$D$11:$D$330, MATCH(0, IF(LEN('Annex 2 EHV charges'!$D$11:$D$330)=0,1, COUNTIF(A$4:$A88, 'Annex 2 EHV charges'!$D$11:$D$330)), 0)),"")</f>
        <v>459</v>
      </c>
      <c r="B89" s="80">
        <f>IF($A89="","",VLOOKUP($A89,'Annex 2 EHV charges'!$D:$P,2,0))</f>
        <v>459</v>
      </c>
      <c r="C89" s="81" t="str">
        <f>IF($A89="","",VLOOKUP($A89,'Annex 2 EHV charges'!$D:$P,3,0))</f>
        <v>2200042620214</v>
      </c>
      <c r="D89" s="80" t="str">
        <f>IF($A89="","",VLOOKUP($A89,'Annex 2 EHV charges'!$D:$P,4,0))</f>
        <v>Withy Drove</v>
      </c>
      <c r="E89" s="82" t="str">
        <f>IFERROR(IF(VLOOKUP($A89,'Annex 2 EHV charges'!$D:$P,COLUMN(E89)+5,FALSE)=0,"",VLOOKUP($A89,'Annex 2 EHV charges'!$D:$P,COLUMN(E89)+5,FALSE)),"")</f>
        <v/>
      </c>
      <c r="F89" s="83">
        <f>IFERROR(IF(VLOOKUP($A89,'Annex 2 EHV charges'!$D:$P,COLUMN(F89)+5,FALSE)=0,"",VLOOKUP($A89,'Annex 2 EHV charges'!$D:$P,COLUMN(F89)+5,FALSE)),"")</f>
        <v>1867.34</v>
      </c>
      <c r="G89" s="83">
        <f>IFERROR(IF(VLOOKUP($A89,'Annex 2 EHV charges'!$D:$P,COLUMN(G89)+5,FALSE)=0,"",VLOOKUP($A89,'Annex 2 EHV charges'!$D:$P,COLUMN(G89)+5,FALSE)),"")</f>
        <v>0.05</v>
      </c>
      <c r="H89" s="83">
        <f>IFERROR(IF(VLOOKUP($A89,'Annex 2 EHV charges'!$D:$P,COLUMN(H89)+5,FALSE)=0,"",VLOOKUP($A89,'Annex 2 EHV charges'!$D:$P,COLUMN(H89)+5,FALSE)),"")</f>
        <v>0.05</v>
      </c>
    </row>
    <row r="90" spans="1:8" x14ac:dyDescent="0.2">
      <c r="A90" s="81">
        <f t="array" ref="A90">IFERROR(INDEX('Annex 2 EHV charges'!$D$11:$D$330, MATCH(0, IF(LEN('Annex 2 EHV charges'!$D$11:$D$330)=0,1, COUNTIF(A$4:$A89, 'Annex 2 EHV charges'!$D$11:$D$330)), 0)),"")</f>
        <v>461</v>
      </c>
      <c r="B90" s="80">
        <f>IF($A90="","",VLOOKUP($A90,'Annex 2 EHV charges'!$D:$P,2,0))</f>
        <v>461</v>
      </c>
      <c r="C90" s="81" t="str">
        <f>IF($A90="","",VLOOKUP($A90,'Annex 2 EHV charges'!$D:$P,3,0))</f>
        <v>2200042620260</v>
      </c>
      <c r="D90" s="80" t="str">
        <f>IF($A90="","",VLOOKUP($A90,'Annex 2 EHV charges'!$D:$P,4,0))</f>
        <v>Fitzwarren (Montys) Farm</v>
      </c>
      <c r="E90" s="82" t="str">
        <f>IFERROR(IF(VLOOKUP($A90,'Annex 2 EHV charges'!$D:$P,COLUMN(E90)+5,FALSE)=0,"",VLOOKUP($A90,'Annex 2 EHV charges'!$D:$P,COLUMN(E90)+5,FALSE)),"")</f>
        <v/>
      </c>
      <c r="F90" s="83">
        <f>IFERROR(IF(VLOOKUP($A90,'Annex 2 EHV charges'!$D:$P,COLUMN(F90)+5,FALSE)=0,"",VLOOKUP($A90,'Annex 2 EHV charges'!$D:$P,COLUMN(F90)+5,FALSE)),"")</f>
        <v>1346.33</v>
      </c>
      <c r="G90" s="83">
        <f>IFERROR(IF(VLOOKUP($A90,'Annex 2 EHV charges'!$D:$P,COLUMN(G90)+5,FALSE)=0,"",VLOOKUP($A90,'Annex 2 EHV charges'!$D:$P,COLUMN(G90)+5,FALSE)),"")</f>
        <v>0.05</v>
      </c>
      <c r="H90" s="83">
        <f>IFERROR(IF(VLOOKUP($A90,'Annex 2 EHV charges'!$D:$P,COLUMN(H90)+5,FALSE)=0,"",VLOOKUP($A90,'Annex 2 EHV charges'!$D:$P,COLUMN(H90)+5,FALSE)),"")</f>
        <v>0.05</v>
      </c>
    </row>
    <row r="91" spans="1:8" x14ac:dyDescent="0.2">
      <c r="A91" s="81">
        <f t="array" ref="A91">IFERROR(INDEX('Annex 2 EHV charges'!$D$11:$D$330, MATCH(0, IF(LEN('Annex 2 EHV charges'!$D$11:$D$330)=0,1, COUNTIF(A$4:$A90, 'Annex 2 EHV charges'!$D$11:$D$330)), 0)),"")</f>
        <v>463</v>
      </c>
      <c r="B91" s="80">
        <f>IF($A91="","",VLOOKUP($A91,'Annex 2 EHV charges'!$D:$P,2,0))</f>
        <v>463</v>
      </c>
      <c r="C91" s="81" t="str">
        <f>IF($A91="","",VLOOKUP($A91,'Annex 2 EHV charges'!$D:$P,3,0))</f>
        <v>2200042622044</v>
      </c>
      <c r="D91" s="80" t="str">
        <f>IF($A91="","",VLOOKUP($A91,'Annex 2 EHV charges'!$D:$P,4,0))</f>
        <v>Dunsland Cross WF</v>
      </c>
      <c r="E91" s="82" t="str">
        <f>IFERROR(IF(VLOOKUP($A91,'Annex 2 EHV charges'!$D:$P,COLUMN(E91)+5,FALSE)=0,"",VLOOKUP($A91,'Annex 2 EHV charges'!$D:$P,COLUMN(E91)+5,FALSE)),"")</f>
        <v/>
      </c>
      <c r="F91" s="83">
        <f>IFERROR(IF(VLOOKUP($A91,'Annex 2 EHV charges'!$D:$P,COLUMN(F91)+5,FALSE)=0,"",VLOOKUP($A91,'Annex 2 EHV charges'!$D:$P,COLUMN(F91)+5,FALSE)),"")</f>
        <v>482.18</v>
      </c>
      <c r="G91" s="83">
        <f>IFERROR(IF(VLOOKUP($A91,'Annex 2 EHV charges'!$D:$P,COLUMN(G91)+5,FALSE)=0,"",VLOOKUP($A91,'Annex 2 EHV charges'!$D:$P,COLUMN(G91)+5,FALSE)),"")</f>
        <v>0.05</v>
      </c>
      <c r="H91" s="83">
        <f>IFERROR(IF(VLOOKUP($A91,'Annex 2 EHV charges'!$D:$P,COLUMN(H91)+5,FALSE)=0,"",VLOOKUP($A91,'Annex 2 EHV charges'!$D:$P,COLUMN(H91)+5,FALSE)),"")</f>
        <v>0.05</v>
      </c>
    </row>
    <row r="92" spans="1:8" x14ac:dyDescent="0.2">
      <c r="A92" s="81">
        <f t="array" ref="A92">IFERROR(INDEX('Annex 2 EHV charges'!$D$11:$D$330, MATCH(0, IF(LEN('Annex 2 EHV charges'!$D$11:$D$330)=0,1, COUNTIF(A$4:$A91, 'Annex 2 EHV charges'!$D$11:$D$330)), 0)),"")</f>
        <v>464</v>
      </c>
      <c r="B92" s="80">
        <f>IF($A92="","",VLOOKUP($A92,'Annex 2 EHV charges'!$D:$P,2,0))</f>
        <v>464</v>
      </c>
      <c r="C92" s="81" t="str">
        <f>IF($A92="","",VLOOKUP($A92,'Annex 2 EHV charges'!$D:$P,3,0))</f>
        <v>2200042626953</v>
      </c>
      <c r="D92" s="80" t="str">
        <f>IF($A92="","",VLOOKUP($A92,'Annex 2 EHV charges'!$D:$P,4,0))</f>
        <v>Trerule Farm</v>
      </c>
      <c r="E92" s="82" t="str">
        <f>IFERROR(IF(VLOOKUP($A92,'Annex 2 EHV charges'!$D:$P,COLUMN(E92)+5,FALSE)=0,"",VLOOKUP($A92,'Annex 2 EHV charges'!$D:$P,COLUMN(E92)+5,FALSE)),"")</f>
        <v/>
      </c>
      <c r="F92" s="83">
        <f>IFERROR(IF(VLOOKUP($A92,'Annex 2 EHV charges'!$D:$P,COLUMN(F92)+5,FALSE)=0,"",VLOOKUP($A92,'Annex 2 EHV charges'!$D:$P,COLUMN(F92)+5,FALSE)),"")</f>
        <v>972.38</v>
      </c>
      <c r="G92" s="83">
        <f>IFERROR(IF(VLOOKUP($A92,'Annex 2 EHV charges'!$D:$P,COLUMN(G92)+5,FALSE)=0,"",VLOOKUP($A92,'Annex 2 EHV charges'!$D:$P,COLUMN(G92)+5,FALSE)),"")</f>
        <v>0.05</v>
      </c>
      <c r="H92" s="83">
        <f>IFERROR(IF(VLOOKUP($A92,'Annex 2 EHV charges'!$D:$P,COLUMN(H92)+5,FALSE)=0,"",VLOOKUP($A92,'Annex 2 EHV charges'!$D:$P,COLUMN(H92)+5,FALSE)),"")</f>
        <v>0.05</v>
      </c>
    </row>
    <row r="93" spans="1:8" x14ac:dyDescent="0.2">
      <c r="A93" s="81">
        <f t="array" ref="A93">IFERROR(INDEX('Annex 2 EHV charges'!$D$11:$D$330, MATCH(0, IF(LEN('Annex 2 EHV charges'!$D$11:$D$330)=0,1, COUNTIF(A$4:$A92, 'Annex 2 EHV charges'!$D$11:$D$330)), 0)),"")</f>
        <v>465</v>
      </c>
      <c r="B93" s="80">
        <f>IF($A93="","",VLOOKUP($A93,'Annex 2 EHV charges'!$D:$P,2,0))</f>
        <v>465</v>
      </c>
      <c r="C93" s="81" t="str">
        <f>IF($A93="","",VLOOKUP($A93,'Annex 2 EHV charges'!$D:$P,3,0))</f>
        <v>2200042627159</v>
      </c>
      <c r="D93" s="80" t="str">
        <f>IF($A93="","",VLOOKUP($A93,'Annex 2 EHV charges'!$D:$P,4,0))</f>
        <v>Nancrossa</v>
      </c>
      <c r="E93" s="82" t="str">
        <f>IFERROR(IF(VLOOKUP($A93,'Annex 2 EHV charges'!$D:$P,COLUMN(E93)+5,FALSE)=0,"",VLOOKUP($A93,'Annex 2 EHV charges'!$D:$P,COLUMN(E93)+5,FALSE)),"")</f>
        <v/>
      </c>
      <c r="F93" s="83">
        <f>IFERROR(IF(VLOOKUP($A93,'Annex 2 EHV charges'!$D:$P,COLUMN(F93)+5,FALSE)=0,"",VLOOKUP($A93,'Annex 2 EHV charges'!$D:$P,COLUMN(F93)+5,FALSE)),"")</f>
        <v>519.75</v>
      </c>
      <c r="G93" s="83">
        <f>IFERROR(IF(VLOOKUP($A93,'Annex 2 EHV charges'!$D:$P,COLUMN(G93)+5,FALSE)=0,"",VLOOKUP($A93,'Annex 2 EHV charges'!$D:$P,COLUMN(G93)+5,FALSE)),"")</f>
        <v>0.05</v>
      </c>
      <c r="H93" s="83">
        <f>IFERROR(IF(VLOOKUP($A93,'Annex 2 EHV charges'!$D:$P,COLUMN(H93)+5,FALSE)=0,"",VLOOKUP($A93,'Annex 2 EHV charges'!$D:$P,COLUMN(H93)+5,FALSE)),"")</f>
        <v>0.05</v>
      </c>
    </row>
    <row r="94" spans="1:8" x14ac:dyDescent="0.2">
      <c r="A94" s="81">
        <f t="array" ref="A94">IFERROR(INDEX('Annex 2 EHV charges'!$D$11:$D$330, MATCH(0, IF(LEN('Annex 2 EHV charges'!$D$11:$D$330)=0,1, COUNTIF(A$4:$A93, 'Annex 2 EHV charges'!$D$11:$D$330)), 0)),"")</f>
        <v>466</v>
      </c>
      <c r="B94" s="80">
        <f>IF($A94="","",VLOOKUP($A94,'Annex 2 EHV charges'!$D:$P,2,0))</f>
        <v>466</v>
      </c>
      <c r="C94" s="81" t="str">
        <f>IF($A94="","",VLOOKUP($A94,'Annex 2 EHV charges'!$D:$P,3,0))</f>
        <v>2200042637894</v>
      </c>
      <c r="D94" s="80" t="str">
        <f>IF($A94="","",VLOOKUP($A94,'Annex 2 EHV charges'!$D:$P,4,0))</f>
        <v>Wick Farm West</v>
      </c>
      <c r="E94" s="82" t="str">
        <f>IFERROR(IF(VLOOKUP($A94,'Annex 2 EHV charges'!$D:$P,COLUMN(E94)+5,FALSE)=0,"",VLOOKUP($A94,'Annex 2 EHV charges'!$D:$P,COLUMN(E94)+5,FALSE)),"")</f>
        <v/>
      </c>
      <c r="F94" s="83">
        <f>IFERROR(IF(VLOOKUP($A94,'Annex 2 EHV charges'!$D:$P,COLUMN(F94)+5,FALSE)=0,"",VLOOKUP($A94,'Annex 2 EHV charges'!$D:$P,COLUMN(F94)+5,FALSE)),"")</f>
        <v>497.09</v>
      </c>
      <c r="G94" s="83">
        <f>IFERROR(IF(VLOOKUP($A94,'Annex 2 EHV charges'!$D:$P,COLUMN(G94)+5,FALSE)=0,"",VLOOKUP($A94,'Annex 2 EHV charges'!$D:$P,COLUMN(G94)+5,FALSE)),"")</f>
        <v>0.05</v>
      </c>
      <c r="H94" s="83">
        <f>IFERROR(IF(VLOOKUP($A94,'Annex 2 EHV charges'!$D:$P,COLUMN(H94)+5,FALSE)=0,"",VLOOKUP($A94,'Annex 2 EHV charges'!$D:$P,COLUMN(H94)+5,FALSE)),"")</f>
        <v>0.05</v>
      </c>
    </row>
    <row r="95" spans="1:8" x14ac:dyDescent="0.2">
      <c r="A95" s="81">
        <f t="array" ref="A95">IFERROR(INDEX('Annex 2 EHV charges'!$D$11:$D$330, MATCH(0, IF(LEN('Annex 2 EHV charges'!$D$11:$D$330)=0,1, COUNTIF(A$4:$A94, 'Annex 2 EHV charges'!$D$11:$D$330)), 0)),"")</f>
        <v>467</v>
      </c>
      <c r="B95" s="80">
        <f>IF($A95="","",VLOOKUP($A95,'Annex 2 EHV charges'!$D:$P,2,0))</f>
        <v>467</v>
      </c>
      <c r="C95" s="81" t="str">
        <f>IF($A95="","",VLOOKUP($A95,'Annex 2 EHV charges'!$D:$P,3,0))</f>
        <v>2200042655537</v>
      </c>
      <c r="D95" s="80" t="str">
        <f>IF($A95="","",VLOOKUP($A95,'Annex 2 EHV charges'!$D:$P,4,0))</f>
        <v>(LWeston ntw) Severn Community</v>
      </c>
      <c r="E95" s="82" t="str">
        <f>IFERROR(IF(VLOOKUP($A95,'Annex 2 EHV charges'!$D:$P,COLUMN(E95)+5,FALSE)=0,"",VLOOKUP($A95,'Annex 2 EHV charges'!$D:$P,COLUMN(E95)+5,FALSE)),"")</f>
        <v/>
      </c>
      <c r="F95" s="83">
        <f>IFERROR(IF(VLOOKUP($A95,'Annex 2 EHV charges'!$D:$P,COLUMN(F95)+5,FALSE)=0,"",VLOOKUP($A95,'Annex 2 EHV charges'!$D:$P,COLUMN(F95)+5,FALSE)),"")</f>
        <v>1333.8</v>
      </c>
      <c r="G95" s="83">
        <f>IFERROR(IF(VLOOKUP($A95,'Annex 2 EHV charges'!$D:$P,COLUMN(G95)+5,FALSE)=0,"",VLOOKUP($A95,'Annex 2 EHV charges'!$D:$P,COLUMN(G95)+5,FALSE)),"")</f>
        <v>0.05</v>
      </c>
      <c r="H95" s="83">
        <f>IFERROR(IF(VLOOKUP($A95,'Annex 2 EHV charges'!$D:$P,COLUMN(H95)+5,FALSE)=0,"",VLOOKUP($A95,'Annex 2 EHV charges'!$D:$P,COLUMN(H95)+5,FALSE)),"")</f>
        <v>0.05</v>
      </c>
    </row>
    <row r="96" spans="1:8" x14ac:dyDescent="0.2">
      <c r="A96" s="81">
        <f t="array" ref="A96">IFERROR(INDEX('Annex 2 EHV charges'!$D$11:$D$330, MATCH(0, IF(LEN('Annex 2 EHV charges'!$D$11:$D$330)=0,1, COUNTIF(A$4:$A95, 'Annex 2 EHV charges'!$D$11:$D$330)), 0)),"")</f>
        <v>469</v>
      </c>
      <c r="B96" s="80">
        <f>IF($A96="","",VLOOKUP($A96,'Annex 2 EHV charges'!$D:$P,2,0))</f>
        <v>469</v>
      </c>
      <c r="C96" s="81" t="str">
        <f>IF($A96="","",VLOOKUP($A96,'Annex 2 EHV charges'!$D:$P,3,0))</f>
        <v>2200042679608</v>
      </c>
      <c r="D96" s="80" t="str">
        <f>IF($A96="","",VLOOKUP($A96,'Annex 2 EHV charges'!$D:$P,4,0))</f>
        <v>Tamerton Bridge STOR</v>
      </c>
      <c r="E96" s="82">
        <f>IFERROR(IF(VLOOKUP($A96,'Annex 2 EHV charges'!$D:$P,COLUMN(E96)+5,FALSE)=0,"",VLOOKUP($A96,'Annex 2 EHV charges'!$D:$P,COLUMN(E96)+5,FALSE)),"")</f>
        <v>-0.52900000000000003</v>
      </c>
      <c r="F96" s="83">
        <f>IFERROR(IF(VLOOKUP($A96,'Annex 2 EHV charges'!$D:$P,COLUMN(F96)+5,FALSE)=0,"",VLOOKUP($A96,'Annex 2 EHV charges'!$D:$P,COLUMN(F96)+5,FALSE)),"")</f>
        <v>849.77</v>
      </c>
      <c r="G96" s="83">
        <f>IFERROR(IF(VLOOKUP($A96,'Annex 2 EHV charges'!$D:$P,COLUMN(G96)+5,FALSE)=0,"",VLOOKUP($A96,'Annex 2 EHV charges'!$D:$P,COLUMN(G96)+5,FALSE)),"")</f>
        <v>0.05</v>
      </c>
      <c r="H96" s="83">
        <f>IFERROR(IF(VLOOKUP($A96,'Annex 2 EHV charges'!$D:$P,COLUMN(H96)+5,FALSE)=0,"",VLOOKUP($A96,'Annex 2 EHV charges'!$D:$P,COLUMN(H96)+5,FALSE)),"")</f>
        <v>0.05</v>
      </c>
    </row>
    <row r="97" spans="1:8" x14ac:dyDescent="0.2">
      <c r="A97" s="81">
        <f t="array" ref="A97">IFERROR(INDEX('Annex 2 EHV charges'!$D$11:$D$330, MATCH(0, IF(LEN('Annex 2 EHV charges'!$D$11:$D$330)=0,1, COUNTIF(A$4:$A96, 'Annex 2 EHV charges'!$D$11:$D$330)), 0)),"")</f>
        <v>470</v>
      </c>
      <c r="B97" s="80">
        <f>IF($A97="","",VLOOKUP($A97,'Annex 2 EHV charges'!$D:$P,2,0))</f>
        <v>470</v>
      </c>
      <c r="C97" s="81" t="str">
        <f>IF($A97="","",VLOOKUP($A97,'Annex 2 EHV charges'!$D:$P,3,0))</f>
        <v>2200042689280</v>
      </c>
      <c r="D97" s="80" t="str">
        <f>IF($A97="","",VLOOKUP($A97,'Annex 2 EHV charges'!$D:$P,4,0))</f>
        <v>Ashwater PV Site 2</v>
      </c>
      <c r="E97" s="82" t="str">
        <f>IFERROR(IF(VLOOKUP($A97,'Annex 2 EHV charges'!$D:$P,COLUMN(E97)+5,FALSE)=0,"",VLOOKUP($A97,'Annex 2 EHV charges'!$D:$P,COLUMN(E97)+5,FALSE)),"")</f>
        <v/>
      </c>
      <c r="F97" s="83">
        <f>IFERROR(IF(VLOOKUP($A97,'Annex 2 EHV charges'!$D:$P,COLUMN(F97)+5,FALSE)=0,"",VLOOKUP($A97,'Annex 2 EHV charges'!$D:$P,COLUMN(F97)+5,FALSE)),"")</f>
        <v>606.28</v>
      </c>
      <c r="G97" s="83">
        <f>IFERROR(IF(VLOOKUP($A97,'Annex 2 EHV charges'!$D:$P,COLUMN(G97)+5,FALSE)=0,"",VLOOKUP($A97,'Annex 2 EHV charges'!$D:$P,COLUMN(G97)+5,FALSE)),"")</f>
        <v>0.05</v>
      </c>
      <c r="H97" s="83">
        <f>IFERROR(IF(VLOOKUP($A97,'Annex 2 EHV charges'!$D:$P,COLUMN(H97)+5,FALSE)=0,"",VLOOKUP($A97,'Annex 2 EHV charges'!$D:$P,COLUMN(H97)+5,FALSE)),"")</f>
        <v>0.05</v>
      </c>
    </row>
    <row r="98" spans="1:8" x14ac:dyDescent="0.2">
      <c r="A98" s="81">
        <f t="array" ref="A98">IFERROR(INDEX('Annex 2 EHV charges'!$D$11:$D$330, MATCH(0, IF(LEN('Annex 2 EHV charges'!$D$11:$D$330)=0,1, COUNTIF(A$4:$A97, 'Annex 2 EHV charges'!$D$11:$D$330)), 0)),"")</f>
        <v>471</v>
      </c>
      <c r="B98" s="80">
        <f>IF($A98="","",VLOOKUP($A98,'Annex 2 EHV charges'!$D:$P,2,0))</f>
        <v>471</v>
      </c>
      <c r="C98" s="81" t="str">
        <f>IF($A98="","",VLOOKUP($A98,'Annex 2 EHV charges'!$D:$P,3,0))</f>
        <v>2200042722617</v>
      </c>
      <c r="D98" s="80" t="str">
        <f>IF($A98="","",VLOOKUP($A98,'Annex 2 EHV charges'!$D:$P,4,0))</f>
        <v>Bodwen</v>
      </c>
      <c r="E98" s="82" t="str">
        <f>IFERROR(IF(VLOOKUP($A98,'Annex 2 EHV charges'!$D:$P,COLUMN(E98)+5,FALSE)=0,"",VLOOKUP($A98,'Annex 2 EHV charges'!$D:$P,COLUMN(E98)+5,FALSE)),"")</f>
        <v/>
      </c>
      <c r="F98" s="83">
        <f>IFERROR(IF(VLOOKUP($A98,'Annex 2 EHV charges'!$D:$P,COLUMN(F98)+5,FALSE)=0,"",VLOOKUP($A98,'Annex 2 EHV charges'!$D:$P,COLUMN(F98)+5,FALSE)),"")</f>
        <v>1782.29</v>
      </c>
      <c r="G98" s="83">
        <f>IFERROR(IF(VLOOKUP($A98,'Annex 2 EHV charges'!$D:$P,COLUMN(G98)+5,FALSE)=0,"",VLOOKUP($A98,'Annex 2 EHV charges'!$D:$P,COLUMN(G98)+5,FALSE)),"")</f>
        <v>0.05</v>
      </c>
      <c r="H98" s="83">
        <f>IFERROR(IF(VLOOKUP($A98,'Annex 2 EHV charges'!$D:$P,COLUMN(H98)+5,FALSE)=0,"",VLOOKUP($A98,'Annex 2 EHV charges'!$D:$P,COLUMN(H98)+5,FALSE)),"")</f>
        <v>0.05</v>
      </c>
    </row>
    <row r="99" spans="1:8" x14ac:dyDescent="0.2">
      <c r="A99" s="81">
        <f t="array" ref="A99">IFERROR(INDEX('Annex 2 EHV charges'!$D$11:$D$330, MATCH(0, IF(LEN('Annex 2 EHV charges'!$D$11:$D$330)=0,1, COUNTIF(A$4:$A98, 'Annex 2 EHV charges'!$D$11:$D$330)), 0)),"")</f>
        <v>472</v>
      </c>
      <c r="B99" s="80">
        <f>IF($A99="","",VLOOKUP($A99,'Annex 2 EHV charges'!$D:$P,2,0))</f>
        <v>472</v>
      </c>
      <c r="C99" s="81" t="str">
        <f>IF($A99="","",VLOOKUP($A99,'Annex 2 EHV charges'!$D:$P,3,0))</f>
        <v>2200042729783</v>
      </c>
      <c r="D99" s="80" t="str">
        <f>IF($A99="","",VLOOKUP($A99,'Annex 2 EHV charges'!$D:$P,4,0))</f>
        <v>Sharland Farm PV</v>
      </c>
      <c r="E99" s="82" t="str">
        <f>IFERROR(IF(VLOOKUP($A99,'Annex 2 EHV charges'!$D:$P,COLUMN(E99)+5,FALSE)=0,"",VLOOKUP($A99,'Annex 2 EHV charges'!$D:$P,COLUMN(E99)+5,FALSE)),"")</f>
        <v/>
      </c>
      <c r="F99" s="83">
        <f>IFERROR(IF(VLOOKUP($A99,'Annex 2 EHV charges'!$D:$P,COLUMN(F99)+5,FALSE)=0,"",VLOOKUP($A99,'Annex 2 EHV charges'!$D:$P,COLUMN(F99)+5,FALSE)),"")</f>
        <v>1113.6400000000001</v>
      </c>
      <c r="G99" s="83">
        <f>IFERROR(IF(VLOOKUP($A99,'Annex 2 EHV charges'!$D:$P,COLUMN(G99)+5,FALSE)=0,"",VLOOKUP($A99,'Annex 2 EHV charges'!$D:$P,COLUMN(G99)+5,FALSE)),"")</f>
        <v>0.05</v>
      </c>
      <c r="H99" s="83">
        <f>IFERROR(IF(VLOOKUP($A99,'Annex 2 EHV charges'!$D:$P,COLUMN(H99)+5,FALSE)=0,"",VLOOKUP($A99,'Annex 2 EHV charges'!$D:$P,COLUMN(H99)+5,FALSE)),"")</f>
        <v>0.05</v>
      </c>
    </row>
    <row r="100" spans="1:8" x14ac:dyDescent="0.2">
      <c r="A100" s="81">
        <f t="array" ref="A100">IFERROR(INDEX('Annex 2 EHV charges'!$D$11:$D$330, MATCH(0, IF(LEN('Annex 2 EHV charges'!$D$11:$D$330)=0,1, COUNTIF(A$4:$A99, 'Annex 2 EHV charges'!$D$11:$D$330)), 0)),"")</f>
        <v>473</v>
      </c>
      <c r="B100" s="80">
        <f>IF($A100="","",VLOOKUP($A100,'Annex 2 EHV charges'!$D:$P,2,0))</f>
        <v>473</v>
      </c>
      <c r="C100" s="81" t="str">
        <f>IF($A100="","",VLOOKUP($A100,'Annex 2 EHV charges'!$D:$P,3,0))</f>
        <v>2200042733479</v>
      </c>
      <c r="D100" s="80" t="str">
        <f>IF($A100="","",VLOOKUP($A100,'Annex 2 EHV charges'!$D:$P,4,0))</f>
        <v xml:space="preserve">Stoneshill Farm </v>
      </c>
      <c r="E100" s="82" t="str">
        <f>IFERROR(IF(VLOOKUP($A100,'Annex 2 EHV charges'!$D:$P,COLUMN(E100)+5,FALSE)=0,"",VLOOKUP($A100,'Annex 2 EHV charges'!$D:$P,COLUMN(E100)+5,FALSE)),"")</f>
        <v/>
      </c>
      <c r="F100" s="83">
        <f>IFERROR(IF(VLOOKUP($A100,'Annex 2 EHV charges'!$D:$P,COLUMN(F100)+5,FALSE)=0,"",VLOOKUP($A100,'Annex 2 EHV charges'!$D:$P,COLUMN(F100)+5,FALSE)),"")</f>
        <v>1300.75</v>
      </c>
      <c r="G100" s="83">
        <f>IFERROR(IF(VLOOKUP($A100,'Annex 2 EHV charges'!$D:$P,COLUMN(G100)+5,FALSE)=0,"",VLOOKUP($A100,'Annex 2 EHV charges'!$D:$P,COLUMN(G100)+5,FALSE)),"")</f>
        <v>0.05</v>
      </c>
      <c r="H100" s="83">
        <f>IFERROR(IF(VLOOKUP($A100,'Annex 2 EHV charges'!$D:$P,COLUMN(H100)+5,FALSE)=0,"",VLOOKUP($A100,'Annex 2 EHV charges'!$D:$P,COLUMN(H100)+5,FALSE)),"")</f>
        <v>0.05</v>
      </c>
    </row>
    <row r="101" spans="1:8" x14ac:dyDescent="0.2">
      <c r="A101" s="81">
        <f t="array" ref="A101">IFERROR(INDEX('Annex 2 EHV charges'!$D$11:$D$330, MATCH(0, IF(LEN('Annex 2 EHV charges'!$D$11:$D$330)=0,1, COUNTIF(A$4:$A100, 'Annex 2 EHV charges'!$D$11:$D$330)), 0)),"")</f>
        <v>474</v>
      </c>
      <c r="B101" s="80">
        <f>IF($A101="","",VLOOKUP($A101,'Annex 2 EHV charges'!$D:$P,2,0))</f>
        <v>474</v>
      </c>
      <c r="C101" s="81" t="str">
        <f>IF($A101="","",VLOOKUP($A101,'Annex 2 EHV charges'!$D:$P,3,0))</f>
        <v>2200042733869</v>
      </c>
      <c r="D101" s="80" t="str">
        <f>IF($A101="","",VLOOKUP($A101,'Annex 2 EHV charges'!$D:$P,4,0))</f>
        <v>Nmoor Parsonage Wood PV</v>
      </c>
      <c r="E101" s="82" t="str">
        <f>IFERROR(IF(VLOOKUP($A101,'Annex 2 EHV charges'!$D:$P,COLUMN(E101)+5,FALSE)=0,"",VLOOKUP($A101,'Annex 2 EHV charges'!$D:$P,COLUMN(E101)+5,FALSE)),"")</f>
        <v/>
      </c>
      <c r="F101" s="83">
        <f>IFERROR(IF(VLOOKUP($A101,'Annex 2 EHV charges'!$D:$P,COLUMN(F101)+5,FALSE)=0,"",VLOOKUP($A101,'Annex 2 EHV charges'!$D:$P,COLUMN(F101)+5,FALSE)),"")</f>
        <v>244.03</v>
      </c>
      <c r="G101" s="83">
        <f>IFERROR(IF(VLOOKUP($A101,'Annex 2 EHV charges'!$D:$P,COLUMN(G101)+5,FALSE)=0,"",VLOOKUP($A101,'Annex 2 EHV charges'!$D:$P,COLUMN(G101)+5,FALSE)),"")</f>
        <v>0.05</v>
      </c>
      <c r="H101" s="83">
        <f>IFERROR(IF(VLOOKUP($A101,'Annex 2 EHV charges'!$D:$P,COLUMN(H101)+5,FALSE)=0,"",VLOOKUP($A101,'Annex 2 EHV charges'!$D:$P,COLUMN(H101)+5,FALSE)),"")</f>
        <v>0.05</v>
      </c>
    </row>
    <row r="102" spans="1:8" x14ac:dyDescent="0.2">
      <c r="A102" s="81">
        <f t="array" ref="A102">IFERROR(INDEX('Annex 2 EHV charges'!$D$11:$D$330, MATCH(0, IF(LEN('Annex 2 EHV charges'!$D$11:$D$330)=0,1, COUNTIF(A$4:$A101, 'Annex 2 EHV charges'!$D$11:$D$330)), 0)),"")</f>
        <v>475</v>
      </c>
      <c r="B102" s="80">
        <f>IF($A102="","",VLOOKUP($A102,'Annex 2 EHV charges'!$D:$P,2,0))</f>
        <v>475</v>
      </c>
      <c r="C102" s="81" t="str">
        <f>IF($A102="","",VLOOKUP($A102,'Annex 2 EHV charges'!$D:$P,3,0))</f>
        <v>2200042738714</v>
      </c>
      <c r="D102" s="80" t="str">
        <f>IF($A102="","",VLOOKUP($A102,'Annex 2 EHV charges'!$D:$P,4,0))</f>
        <v>Axe View Way PV</v>
      </c>
      <c r="E102" s="82" t="str">
        <f>IFERROR(IF(VLOOKUP($A102,'Annex 2 EHV charges'!$D:$P,COLUMN(E102)+5,FALSE)=0,"",VLOOKUP($A102,'Annex 2 EHV charges'!$D:$P,COLUMN(E102)+5,FALSE)),"")</f>
        <v/>
      </c>
      <c r="F102" s="83">
        <f>IFERROR(IF(VLOOKUP($A102,'Annex 2 EHV charges'!$D:$P,COLUMN(F102)+5,FALSE)=0,"",VLOOKUP($A102,'Annex 2 EHV charges'!$D:$P,COLUMN(F102)+5,FALSE)),"")</f>
        <v>564.37</v>
      </c>
      <c r="G102" s="83">
        <f>IFERROR(IF(VLOOKUP($A102,'Annex 2 EHV charges'!$D:$P,COLUMN(G102)+5,FALSE)=0,"",VLOOKUP($A102,'Annex 2 EHV charges'!$D:$P,COLUMN(G102)+5,FALSE)),"")</f>
        <v>0.05</v>
      </c>
      <c r="H102" s="83">
        <f>IFERROR(IF(VLOOKUP($A102,'Annex 2 EHV charges'!$D:$P,COLUMN(H102)+5,FALSE)=0,"",VLOOKUP($A102,'Annex 2 EHV charges'!$D:$P,COLUMN(H102)+5,FALSE)),"")</f>
        <v>0.05</v>
      </c>
    </row>
    <row r="103" spans="1:8" x14ac:dyDescent="0.2">
      <c r="A103" s="81">
        <f t="array" ref="A103">IFERROR(INDEX('Annex 2 EHV charges'!$D$11:$D$330, MATCH(0, IF(LEN('Annex 2 EHV charges'!$D$11:$D$330)=0,1, COUNTIF(A$4:$A102, 'Annex 2 EHV charges'!$D$11:$D$330)), 0)),"")</f>
        <v>476</v>
      </c>
      <c r="B103" s="80">
        <f>IF($A103="","",VLOOKUP($A103,'Annex 2 EHV charges'!$D:$P,2,0))</f>
        <v>476</v>
      </c>
      <c r="C103" s="81" t="str">
        <f>IF($A103="","",VLOOKUP($A103,'Annex 2 EHV charges'!$D:$P,3,0))</f>
        <v>2200042742507</v>
      </c>
      <c r="D103" s="80" t="str">
        <f>IF($A103="","",VLOOKUP($A103,'Annex 2 EHV charges'!$D:$P,4,0))</f>
        <v>Place Barton Farm</v>
      </c>
      <c r="E103" s="82" t="str">
        <f>IFERROR(IF(VLOOKUP($A103,'Annex 2 EHV charges'!$D:$P,COLUMN(E103)+5,FALSE)=0,"",VLOOKUP($A103,'Annex 2 EHV charges'!$D:$P,COLUMN(E103)+5,FALSE)),"")</f>
        <v/>
      </c>
      <c r="F103" s="83">
        <f>IFERROR(IF(VLOOKUP($A103,'Annex 2 EHV charges'!$D:$P,COLUMN(F103)+5,FALSE)=0,"",VLOOKUP($A103,'Annex 2 EHV charges'!$D:$P,COLUMN(F103)+5,FALSE)),"")</f>
        <v>1075.25</v>
      </c>
      <c r="G103" s="83">
        <f>IFERROR(IF(VLOOKUP($A103,'Annex 2 EHV charges'!$D:$P,COLUMN(G103)+5,FALSE)=0,"",VLOOKUP($A103,'Annex 2 EHV charges'!$D:$P,COLUMN(G103)+5,FALSE)),"")</f>
        <v>0.05</v>
      </c>
      <c r="H103" s="83">
        <f>IFERROR(IF(VLOOKUP($A103,'Annex 2 EHV charges'!$D:$P,COLUMN(H103)+5,FALSE)=0,"",VLOOKUP($A103,'Annex 2 EHV charges'!$D:$P,COLUMN(H103)+5,FALSE)),"")</f>
        <v>0.05</v>
      </c>
    </row>
    <row r="104" spans="1:8" x14ac:dyDescent="0.2">
      <c r="A104" s="81">
        <f t="array" ref="A104">IFERROR(INDEX('Annex 2 EHV charges'!$D$11:$D$330, MATCH(0, IF(LEN('Annex 2 EHV charges'!$D$11:$D$330)=0,1, COUNTIF(A$4:$A103, 'Annex 2 EHV charges'!$D$11:$D$330)), 0)),"")</f>
        <v>477</v>
      </c>
      <c r="B104" s="80">
        <f>IF($A104="","",VLOOKUP($A104,'Annex 2 EHV charges'!$D:$P,2,0))</f>
        <v>477</v>
      </c>
      <c r="C104" s="81" t="str">
        <f>IF($A104="","",VLOOKUP($A104,'Annex 2 EHV charges'!$D:$P,3,0))</f>
        <v>2200042742525</v>
      </c>
      <c r="D104" s="80" t="str">
        <f>IF($A104="","",VLOOKUP($A104,'Annex 2 EHV charges'!$D:$P,4,0))</f>
        <v>Old Stone Farm</v>
      </c>
      <c r="E104" s="82" t="str">
        <f>IFERROR(IF(VLOOKUP($A104,'Annex 2 EHV charges'!$D:$P,COLUMN(E104)+5,FALSE)=0,"",VLOOKUP($A104,'Annex 2 EHV charges'!$D:$P,COLUMN(E104)+5,FALSE)),"")</f>
        <v/>
      </c>
      <c r="F104" s="83">
        <f>IFERROR(IF(VLOOKUP($A104,'Annex 2 EHV charges'!$D:$P,COLUMN(F104)+5,FALSE)=0,"",VLOOKUP($A104,'Annex 2 EHV charges'!$D:$P,COLUMN(F104)+5,FALSE)),"")</f>
        <v>780.25</v>
      </c>
      <c r="G104" s="83">
        <f>IFERROR(IF(VLOOKUP($A104,'Annex 2 EHV charges'!$D:$P,COLUMN(G104)+5,FALSE)=0,"",VLOOKUP($A104,'Annex 2 EHV charges'!$D:$P,COLUMN(G104)+5,FALSE)),"")</f>
        <v>0.05</v>
      </c>
      <c r="H104" s="83">
        <f>IFERROR(IF(VLOOKUP($A104,'Annex 2 EHV charges'!$D:$P,COLUMN(H104)+5,FALSE)=0,"",VLOOKUP($A104,'Annex 2 EHV charges'!$D:$P,COLUMN(H104)+5,FALSE)),"")</f>
        <v>0.05</v>
      </c>
    </row>
    <row r="105" spans="1:8" x14ac:dyDescent="0.2">
      <c r="A105" s="81">
        <f t="array" ref="A105">IFERROR(INDEX('Annex 2 EHV charges'!$D$11:$D$330, MATCH(0, IF(LEN('Annex 2 EHV charges'!$D$11:$D$330)=0,1, COUNTIF(A$4:$A104, 'Annex 2 EHV charges'!$D$11:$D$330)), 0)),"")</f>
        <v>480</v>
      </c>
      <c r="B105" s="80">
        <f>IF($A105="","",VLOOKUP($A105,'Annex 2 EHV charges'!$D:$P,2,0))</f>
        <v>480</v>
      </c>
      <c r="C105" s="81" t="str">
        <f>IF($A105="","",VLOOKUP($A105,'Annex 2 EHV charges'!$D:$P,3,0))</f>
        <v>2200042784491</v>
      </c>
      <c r="D105" s="80" t="str">
        <f>IF($A105="","",VLOOKUP($A105,'Annex 2 EHV charges'!$D:$P,4,0))</f>
        <v>Lockleaze Battery Storage</v>
      </c>
      <c r="E105" s="82">
        <f>IFERROR(IF(VLOOKUP($A105,'Annex 2 EHV charges'!$D:$P,COLUMN(E105)+5,FALSE)=0,"",VLOOKUP($A105,'Annex 2 EHV charges'!$D:$P,COLUMN(E105)+5,FALSE)),"")</f>
        <v>-0.32100000000000001</v>
      </c>
      <c r="F105" s="83">
        <f>IFERROR(IF(VLOOKUP($A105,'Annex 2 EHV charges'!$D:$P,COLUMN(F105)+5,FALSE)=0,"",VLOOKUP($A105,'Annex 2 EHV charges'!$D:$P,COLUMN(F105)+5,FALSE)),"")</f>
        <v>452.94</v>
      </c>
      <c r="G105" s="83">
        <f>IFERROR(IF(VLOOKUP($A105,'Annex 2 EHV charges'!$D:$P,COLUMN(G105)+5,FALSE)=0,"",VLOOKUP($A105,'Annex 2 EHV charges'!$D:$P,COLUMN(G105)+5,FALSE)),"")</f>
        <v>0.05</v>
      </c>
      <c r="H105" s="83">
        <f>IFERROR(IF(VLOOKUP($A105,'Annex 2 EHV charges'!$D:$P,COLUMN(H105)+5,FALSE)=0,"",VLOOKUP($A105,'Annex 2 EHV charges'!$D:$P,COLUMN(H105)+5,FALSE)),"")</f>
        <v>0.05</v>
      </c>
    </row>
    <row r="106" spans="1:8" x14ac:dyDescent="0.2">
      <c r="A106" s="81">
        <f t="array" ref="A106">IFERROR(INDEX('Annex 2 EHV charges'!$D$11:$D$330, MATCH(0, IF(LEN('Annex 2 EHV charges'!$D$11:$D$330)=0,1, COUNTIF(A$4:$A105, 'Annex 2 EHV charges'!$D$11:$D$330)), 0)),"")</f>
        <v>491</v>
      </c>
      <c r="B106" s="80">
        <f>IF($A106="","",VLOOKUP($A106,'Annex 2 EHV charges'!$D:$P,2,0))</f>
        <v>491</v>
      </c>
      <c r="C106" s="81">
        <f>IF($A106="","",VLOOKUP($A106,'Annex 2 EHV charges'!$D:$P,3,0))</f>
        <v>2200043210940</v>
      </c>
      <c r="D106" s="80" t="str">
        <f>IF($A106="","",VLOOKUP($A106,'Annex 2 EHV charges'!$D:$P,4,0))</f>
        <v>West Holcombe PV</v>
      </c>
      <c r="E106" s="82" t="str">
        <f>IFERROR(IF(VLOOKUP($A106,'Annex 2 EHV charges'!$D:$P,COLUMN(E106)+5,FALSE)=0,"",VLOOKUP($A106,'Annex 2 EHV charges'!$D:$P,COLUMN(E106)+5,FALSE)),"")</f>
        <v/>
      </c>
      <c r="F106" s="83">
        <f>IFERROR(IF(VLOOKUP($A106,'Annex 2 EHV charges'!$D:$P,COLUMN(F106)+5,FALSE)=0,"",VLOOKUP($A106,'Annex 2 EHV charges'!$D:$P,COLUMN(F106)+5,FALSE)),"")</f>
        <v>1119.77</v>
      </c>
      <c r="G106" s="83">
        <f>IFERROR(IF(VLOOKUP($A106,'Annex 2 EHV charges'!$D:$P,COLUMN(G106)+5,FALSE)=0,"",VLOOKUP($A106,'Annex 2 EHV charges'!$D:$P,COLUMN(G106)+5,FALSE)),"")</f>
        <v>0.05</v>
      </c>
      <c r="H106" s="83">
        <f>IFERROR(IF(VLOOKUP($A106,'Annex 2 EHV charges'!$D:$P,COLUMN(H106)+5,FALSE)=0,"",VLOOKUP($A106,'Annex 2 EHV charges'!$D:$P,COLUMN(H106)+5,FALSE)),"")</f>
        <v>0.05</v>
      </c>
    </row>
    <row r="107" spans="1:8" x14ac:dyDescent="0.2">
      <c r="A107" s="81">
        <f t="array" ref="A107">IFERROR(INDEX('Annex 2 EHV charges'!$D$11:$D$330, MATCH(0, IF(LEN('Annex 2 EHV charges'!$D$11:$D$330)=0,1, COUNTIF(A$4:$A106, 'Annex 2 EHV charges'!$D$11:$D$330)), 0)),"")</f>
        <v>492</v>
      </c>
      <c r="B107" s="80">
        <f>IF($A107="","",VLOOKUP($A107,'Annex 2 EHV charges'!$D:$P,2,0))</f>
        <v>492</v>
      </c>
      <c r="C107" s="81">
        <f>IF($A107="","",VLOOKUP($A107,'Annex 2 EHV charges'!$D:$P,3,0))</f>
        <v>2200043245190</v>
      </c>
      <c r="D107" s="80" t="str">
        <f>IF($A107="","",VLOOKUP($A107,'Annex 2 EHV charges'!$D:$P,4,0))</f>
        <v>Hallen 33kV Battery</v>
      </c>
      <c r="E107" s="82" t="str">
        <f>IFERROR(IF(VLOOKUP($A107,'Annex 2 EHV charges'!$D:$P,COLUMN(E107)+5,FALSE)=0,"",VLOOKUP($A107,'Annex 2 EHV charges'!$D:$P,COLUMN(E107)+5,FALSE)),"")</f>
        <v/>
      </c>
      <c r="F107" s="83">
        <f>IFERROR(IF(VLOOKUP($A107,'Annex 2 EHV charges'!$D:$P,COLUMN(F107)+5,FALSE)=0,"",VLOOKUP($A107,'Annex 2 EHV charges'!$D:$P,COLUMN(F107)+5,FALSE)),"")</f>
        <v>796.64</v>
      </c>
      <c r="G107" s="83">
        <f>IFERROR(IF(VLOOKUP($A107,'Annex 2 EHV charges'!$D:$P,COLUMN(G107)+5,FALSE)=0,"",VLOOKUP($A107,'Annex 2 EHV charges'!$D:$P,COLUMN(G107)+5,FALSE)),"")</f>
        <v>0.05</v>
      </c>
      <c r="H107" s="83">
        <f>IFERROR(IF(VLOOKUP($A107,'Annex 2 EHV charges'!$D:$P,COLUMN(H107)+5,FALSE)=0,"",VLOOKUP($A107,'Annex 2 EHV charges'!$D:$P,COLUMN(H107)+5,FALSE)),"")</f>
        <v>0.05</v>
      </c>
    </row>
    <row r="108" spans="1:8" x14ac:dyDescent="0.2">
      <c r="A108" s="81">
        <f t="array" ref="A108">IFERROR(INDEX('Annex 2 EHV charges'!$D$11:$D$330, MATCH(0, IF(LEN('Annex 2 EHV charges'!$D$11:$D$330)=0,1, COUNTIF(A$4:$A107, 'Annex 2 EHV charges'!$D$11:$D$330)), 0)),"")</f>
        <v>493</v>
      </c>
      <c r="B108" s="80">
        <f>IF($A108="","",VLOOKUP($A108,'Annex 2 EHV charges'!$D:$P,2,0))</f>
        <v>493</v>
      </c>
      <c r="C108" s="81">
        <f>IF($A108="","",VLOOKUP($A108,'Annex 2 EHV charges'!$D:$P,3,0))</f>
        <v>2200043332940</v>
      </c>
      <c r="D108" s="80" t="str">
        <f>IF($A108="","",VLOOKUP($A108,'Annex 2 EHV charges'!$D:$P,4,0))</f>
        <v>Two Post Cross PV</v>
      </c>
      <c r="E108" s="82">
        <f>IFERROR(IF(VLOOKUP($A108,'Annex 2 EHV charges'!$D:$P,COLUMN(E108)+5,FALSE)=0,"",VLOOKUP($A108,'Annex 2 EHV charges'!$D:$P,COLUMN(E108)+5,FALSE)),"")</f>
        <v>-0.27600000000000002</v>
      </c>
      <c r="F108" s="83">
        <f>IFERROR(IF(VLOOKUP($A108,'Annex 2 EHV charges'!$D:$P,COLUMN(F108)+5,FALSE)=0,"",VLOOKUP($A108,'Annex 2 EHV charges'!$D:$P,COLUMN(F108)+5,FALSE)),"")</f>
        <v>477.28</v>
      </c>
      <c r="G108" s="83">
        <f>IFERROR(IF(VLOOKUP($A108,'Annex 2 EHV charges'!$D:$P,COLUMN(G108)+5,FALSE)=0,"",VLOOKUP($A108,'Annex 2 EHV charges'!$D:$P,COLUMN(G108)+5,FALSE)),"")</f>
        <v>0.05</v>
      </c>
      <c r="H108" s="83">
        <f>IFERROR(IF(VLOOKUP($A108,'Annex 2 EHV charges'!$D:$P,COLUMN(H108)+5,FALSE)=0,"",VLOOKUP($A108,'Annex 2 EHV charges'!$D:$P,COLUMN(H108)+5,FALSE)),"")</f>
        <v>0.05</v>
      </c>
    </row>
    <row r="109" spans="1:8" x14ac:dyDescent="0.2">
      <c r="A109" s="81">
        <f t="array" ref="A109">IFERROR(INDEX('Annex 2 EHV charges'!$D$11:$D$330, MATCH(0, IF(LEN('Annex 2 EHV charges'!$D$11:$D$330)=0,1, COUNTIF(A$4:$A108, 'Annex 2 EHV charges'!$D$11:$D$330)), 0)),"")</f>
        <v>601</v>
      </c>
      <c r="B109" s="80">
        <f>IF($A109="","",VLOOKUP($A109,'Annex 2 EHV charges'!$D:$P,2,0))</f>
        <v>601</v>
      </c>
      <c r="C109" s="81" t="str">
        <f>IF($A109="","",VLOOKUP($A109,'Annex 2 EHV charges'!$D:$P,3,0))</f>
        <v>2200031824542</v>
      </c>
      <c r="D109" s="80" t="str">
        <f>IF($A109="","",VLOOKUP($A109,'Annex 2 EHV charges'!$D:$P,4,0))</f>
        <v>Imerys1(Blackpool)</v>
      </c>
      <c r="E109" s="82" t="str">
        <f>IFERROR(IF(VLOOKUP($A109,'Annex 2 EHV charges'!$D:$P,COLUMN(E109)+5,FALSE)=0,"",VLOOKUP($A109,'Annex 2 EHV charges'!$D:$P,COLUMN(E109)+5,FALSE)),"")</f>
        <v/>
      </c>
      <c r="F109" s="83">
        <f>IFERROR(IF(VLOOKUP($A109,'Annex 2 EHV charges'!$D:$P,COLUMN(F109)+5,FALSE)=0,"",VLOOKUP($A109,'Annex 2 EHV charges'!$D:$P,COLUMN(F109)+5,FALSE)),"")</f>
        <v>0.01</v>
      </c>
      <c r="G109" s="83">
        <f>IFERROR(IF(VLOOKUP($A109,'Annex 2 EHV charges'!$D:$P,COLUMN(G109)+5,FALSE)=0,"",VLOOKUP($A109,'Annex 2 EHV charges'!$D:$P,COLUMN(G109)+5,FALSE)),"")</f>
        <v>0.05</v>
      </c>
      <c r="H109" s="83">
        <f>IFERROR(IF(VLOOKUP($A109,'Annex 2 EHV charges'!$D:$P,COLUMN(H109)+5,FALSE)=0,"",VLOOKUP($A109,'Annex 2 EHV charges'!$D:$P,COLUMN(H109)+5,FALSE)),"")</f>
        <v>0.05</v>
      </c>
    </row>
    <row r="110" spans="1:8" x14ac:dyDescent="0.2">
      <c r="A110" s="81">
        <f t="array" ref="A110">IFERROR(INDEX('Annex 2 EHV charges'!$D$11:$D$330, MATCH(0, IF(LEN('Annex 2 EHV charges'!$D$11:$D$330)=0,1, COUNTIF(A$4:$A109, 'Annex 2 EHV charges'!$D$11:$D$330)), 0)),"")</f>
        <v>785</v>
      </c>
      <c r="B110" s="80">
        <f>IF($A110="","",VLOOKUP($A110,'Annex 2 EHV charges'!$D:$P,2,0))</f>
        <v>785</v>
      </c>
      <c r="C110" s="81" t="str">
        <f>IF($A110="","",VLOOKUP($A110,'Annex 2 EHV charges'!$D:$P,3,0))</f>
        <v>2200042461324</v>
      </c>
      <c r="D110" s="80" t="str">
        <f>IF($A110="","",VLOOKUP($A110,'Annex 2 EHV charges'!$D:$P,4,0))</f>
        <v>Otterham WT Feeder1</v>
      </c>
      <c r="E110" s="82">
        <f>IFERROR(IF(VLOOKUP($A110,'Annex 2 EHV charges'!$D:$P,COLUMN(E110)+5,FALSE)=0,"",VLOOKUP($A110,'Annex 2 EHV charges'!$D:$P,COLUMN(E110)+5,FALSE)),"")</f>
        <v>-0.79400000000000004</v>
      </c>
      <c r="F110" s="83">
        <f>IFERROR(IF(VLOOKUP($A110,'Annex 2 EHV charges'!$D:$P,COLUMN(F110)+5,FALSE)=0,"",VLOOKUP($A110,'Annex 2 EHV charges'!$D:$P,COLUMN(F110)+5,FALSE)),"")</f>
        <v>17.32</v>
      </c>
      <c r="G110" s="83">
        <f>IFERROR(IF(VLOOKUP($A110,'Annex 2 EHV charges'!$D:$P,COLUMN(G110)+5,FALSE)=0,"",VLOOKUP($A110,'Annex 2 EHV charges'!$D:$P,COLUMN(G110)+5,FALSE)),"")</f>
        <v>0.05</v>
      </c>
      <c r="H110" s="83">
        <f>IFERROR(IF(VLOOKUP($A110,'Annex 2 EHV charges'!$D:$P,COLUMN(H110)+5,FALSE)=0,"",VLOOKUP($A110,'Annex 2 EHV charges'!$D:$P,COLUMN(H110)+5,FALSE)),"")</f>
        <v>0.05</v>
      </c>
    </row>
    <row r="111" spans="1:8" x14ac:dyDescent="0.2">
      <c r="A111" s="81">
        <f t="array" ref="A111">IFERROR(INDEX('Annex 2 EHV charges'!$D$11:$D$330, MATCH(0, IF(LEN('Annex 2 EHV charges'!$D$11:$D$330)=0,1, COUNTIF(A$4:$A110, 'Annex 2 EHV charges'!$D$11:$D$330)), 0)),"")</f>
        <v>786</v>
      </c>
      <c r="B111" s="80">
        <f>IF($A111="","",VLOOKUP($A111,'Annex 2 EHV charges'!$D:$P,2,0))</f>
        <v>786</v>
      </c>
      <c r="C111" s="81" t="str">
        <f>IF($A111="","",VLOOKUP($A111,'Annex 2 EHV charges'!$D:$P,3,0))</f>
        <v>2200042501429</v>
      </c>
      <c r="D111" s="80" t="str">
        <f>IF($A111="","",VLOOKUP($A111,'Annex 2 EHV charges'!$D:$P,4,0))</f>
        <v>Otterham WT Feeder2</v>
      </c>
      <c r="E111" s="82">
        <f>IFERROR(IF(VLOOKUP($A111,'Annex 2 EHV charges'!$D:$P,COLUMN(E111)+5,FALSE)=0,"",VLOOKUP($A111,'Annex 2 EHV charges'!$D:$P,COLUMN(E111)+5,FALSE)),"")</f>
        <v>-0.79400000000000004</v>
      </c>
      <c r="F111" s="83">
        <f>IFERROR(IF(VLOOKUP($A111,'Annex 2 EHV charges'!$D:$P,COLUMN(F111)+5,FALSE)=0,"",VLOOKUP($A111,'Annex 2 EHV charges'!$D:$P,COLUMN(F111)+5,FALSE)),"")</f>
        <v>124.67</v>
      </c>
      <c r="G111" s="83">
        <f>IFERROR(IF(VLOOKUP($A111,'Annex 2 EHV charges'!$D:$P,COLUMN(G111)+5,FALSE)=0,"",VLOOKUP($A111,'Annex 2 EHV charges'!$D:$P,COLUMN(G111)+5,FALSE)),"")</f>
        <v>0.05</v>
      </c>
      <c r="H111" s="83">
        <f>IFERROR(IF(VLOOKUP($A111,'Annex 2 EHV charges'!$D:$P,COLUMN(H111)+5,FALSE)=0,"",VLOOKUP($A111,'Annex 2 EHV charges'!$D:$P,COLUMN(H111)+5,FALSE)),"")</f>
        <v>0.05</v>
      </c>
    </row>
    <row r="112" spans="1:8" x14ac:dyDescent="0.2">
      <c r="A112" s="81">
        <f t="array" ref="A112">IFERROR(INDEX('Annex 2 EHV charges'!$D$11:$D$330, MATCH(0, IF(LEN('Annex 2 EHV charges'!$D$11:$D$330)=0,1, COUNTIF(A$4:$A111, 'Annex 2 EHV charges'!$D$11:$D$330)), 0)),"")</f>
        <v>789</v>
      </c>
      <c r="B112" s="80">
        <f>IF($A112="","",VLOOKUP($A112,'Annex 2 EHV charges'!$D:$P,2,0))</f>
        <v>789</v>
      </c>
      <c r="C112" s="81" t="str">
        <f>IF($A112="","",VLOOKUP($A112,'Annex 2 EHV charges'!$D:$P,3,0))</f>
        <v>2200042141142</v>
      </c>
      <c r="D112" s="80" t="str">
        <f>IF($A112="","",VLOOKUP($A112,'Annex 2 EHV charges'!$D:$P,4,0))</f>
        <v>Wyld Meadow</v>
      </c>
      <c r="E112" s="82" t="str">
        <f>IFERROR(IF(VLOOKUP($A112,'Annex 2 EHV charges'!$D:$P,COLUMN(E112)+5,FALSE)=0,"",VLOOKUP($A112,'Annex 2 EHV charges'!$D:$P,COLUMN(E112)+5,FALSE)),"")</f>
        <v/>
      </c>
      <c r="F112" s="83">
        <f>IFERROR(IF(VLOOKUP($A112,'Annex 2 EHV charges'!$D:$P,COLUMN(F112)+5,FALSE)=0,"",VLOOKUP($A112,'Annex 2 EHV charges'!$D:$P,COLUMN(F112)+5,FALSE)),"")</f>
        <v>842.93</v>
      </c>
      <c r="G112" s="83">
        <f>IFERROR(IF(VLOOKUP($A112,'Annex 2 EHV charges'!$D:$P,COLUMN(G112)+5,FALSE)=0,"",VLOOKUP($A112,'Annex 2 EHV charges'!$D:$P,COLUMN(G112)+5,FALSE)),"")</f>
        <v>0.05</v>
      </c>
      <c r="H112" s="83">
        <f>IFERROR(IF(VLOOKUP($A112,'Annex 2 EHV charges'!$D:$P,COLUMN(H112)+5,FALSE)=0,"",VLOOKUP($A112,'Annex 2 EHV charges'!$D:$P,COLUMN(H112)+5,FALSE)),"")</f>
        <v>0.05</v>
      </c>
    </row>
    <row r="113" spans="1:8" x14ac:dyDescent="0.2">
      <c r="A113" s="81">
        <f t="array" ref="A113">IFERROR(INDEX('Annex 2 EHV charges'!$D$11:$D$330, MATCH(0, IF(LEN('Annex 2 EHV charges'!$D$11:$D$330)=0,1, COUNTIF(A$4:$A112, 'Annex 2 EHV charges'!$D$11:$D$330)), 0)),"")</f>
        <v>791</v>
      </c>
      <c r="B113" s="80">
        <f>IF($A113="","",VLOOKUP($A113,'Annex 2 EHV charges'!$D:$P,2,0))</f>
        <v>791</v>
      </c>
      <c r="C113" s="81" t="str">
        <f>IF($A113="","",VLOOKUP($A113,'Annex 2 EHV charges'!$D:$P,3,0))</f>
        <v>2200042141277</v>
      </c>
      <c r="D113" s="80" t="str">
        <f>IF($A113="","",VLOOKUP($A113,'Annex 2 EHV charges'!$D:$P,4,0))</f>
        <v>Prince Rock</v>
      </c>
      <c r="E113" s="82">
        <f>IFERROR(IF(VLOOKUP($A113,'Annex 2 EHV charges'!$D:$P,COLUMN(E113)+5,FALSE)=0,"",VLOOKUP($A113,'Annex 2 EHV charges'!$D:$P,COLUMN(E113)+5,FALSE)),"")</f>
        <v>-1.7150000000000001</v>
      </c>
      <c r="F113" s="83">
        <f>IFERROR(IF(VLOOKUP($A113,'Annex 2 EHV charges'!$D:$P,COLUMN(F113)+5,FALSE)=0,"",VLOOKUP($A113,'Annex 2 EHV charges'!$D:$P,COLUMN(F113)+5,FALSE)),"")</f>
        <v>259.73</v>
      </c>
      <c r="G113" s="83">
        <f>IFERROR(IF(VLOOKUP($A113,'Annex 2 EHV charges'!$D:$P,COLUMN(G113)+5,FALSE)=0,"",VLOOKUP($A113,'Annex 2 EHV charges'!$D:$P,COLUMN(G113)+5,FALSE)),"")</f>
        <v>0.05</v>
      </c>
      <c r="H113" s="83">
        <f>IFERROR(IF(VLOOKUP($A113,'Annex 2 EHV charges'!$D:$P,COLUMN(H113)+5,FALSE)=0,"",VLOOKUP($A113,'Annex 2 EHV charges'!$D:$P,COLUMN(H113)+5,FALSE)),"")</f>
        <v>0.05</v>
      </c>
    </row>
    <row r="114" spans="1:8" x14ac:dyDescent="0.2">
      <c r="A114" s="81">
        <f t="array" ref="A114">IFERROR(INDEX('Annex 2 EHV charges'!$D$11:$D$330, MATCH(0, IF(LEN('Annex 2 EHV charges'!$D$11:$D$330)=0,1, COUNTIF(A$4:$A113, 'Annex 2 EHV charges'!$D$11:$D$330)), 0)),"")</f>
        <v>765</v>
      </c>
      <c r="B114" s="80">
        <f>IF($A114="","",VLOOKUP($A114,'Annex 2 EHV charges'!$D:$P,2,0))</f>
        <v>765</v>
      </c>
      <c r="C114" s="81" t="str">
        <f>IF($A114="","",VLOOKUP($A114,'Annex 2 EHV charges'!$D:$P,3,0))</f>
        <v>2200032168616</v>
      </c>
      <c r="D114" s="80" t="str">
        <f>IF($A114="","",VLOOKUP($A114,'Annex 2 EHV charges'!$D:$P,4,0))</f>
        <v>Bradon Farm</v>
      </c>
      <c r="E114" s="82">
        <f>IFERROR(IF(VLOOKUP($A114,'Annex 2 EHV charges'!$D:$P,COLUMN(E114)+5,FALSE)=0,"",VLOOKUP($A114,'Annex 2 EHV charges'!$D:$P,COLUMN(E114)+5,FALSE)),"")</f>
        <v>-0.84799999999999998</v>
      </c>
      <c r="F114" s="83">
        <f>IFERROR(IF(VLOOKUP($A114,'Annex 2 EHV charges'!$D:$P,COLUMN(F114)+5,FALSE)=0,"",VLOOKUP($A114,'Annex 2 EHV charges'!$D:$P,COLUMN(F114)+5,FALSE)),"")</f>
        <v>1562.91</v>
      </c>
      <c r="G114" s="83">
        <f>IFERROR(IF(VLOOKUP($A114,'Annex 2 EHV charges'!$D:$P,COLUMN(G114)+5,FALSE)=0,"",VLOOKUP($A114,'Annex 2 EHV charges'!$D:$P,COLUMN(G114)+5,FALSE)),"")</f>
        <v>0.05</v>
      </c>
      <c r="H114" s="83">
        <f>IFERROR(IF(VLOOKUP($A114,'Annex 2 EHV charges'!$D:$P,COLUMN(H114)+5,FALSE)=0,"",VLOOKUP($A114,'Annex 2 EHV charges'!$D:$P,COLUMN(H114)+5,FALSE)),"")</f>
        <v>0.05</v>
      </c>
    </row>
    <row r="115" spans="1:8" x14ac:dyDescent="0.2">
      <c r="A115" s="81">
        <f t="array" ref="A115">IFERROR(INDEX('Annex 2 EHV charges'!$D$11:$D$330, MATCH(0, IF(LEN('Annex 2 EHV charges'!$D$11:$D$330)=0,1, COUNTIF(A$4:$A114, 'Annex 2 EHV charges'!$D$11:$D$330)), 0)),"")</f>
        <v>766</v>
      </c>
      <c r="B115" s="80">
        <f>IF($A115="","",VLOOKUP($A115,'Annex 2 EHV charges'!$D:$P,2,0))</f>
        <v>766</v>
      </c>
      <c r="C115" s="81" t="str">
        <f>IF($A115="","",VLOOKUP($A115,'Annex 2 EHV charges'!$D:$P,3,0))</f>
        <v>2200031664357</v>
      </c>
      <c r="D115" s="80" t="str">
        <f>IF($A115="","",VLOOKUP($A115,'Annex 2 EHV charges'!$D:$P,4,0))</f>
        <v>Carland Cross</v>
      </c>
      <c r="E115" s="82">
        <f>IFERROR(IF(VLOOKUP($A115,'Annex 2 EHV charges'!$D:$P,COLUMN(E115)+5,FALSE)=0,"",VLOOKUP($A115,'Annex 2 EHV charges'!$D:$P,COLUMN(E115)+5,FALSE)),"")</f>
        <v>-12.028</v>
      </c>
      <c r="F115" s="83">
        <f>IFERROR(IF(VLOOKUP($A115,'Annex 2 EHV charges'!$D:$P,COLUMN(F115)+5,FALSE)=0,"",VLOOKUP($A115,'Annex 2 EHV charges'!$D:$P,COLUMN(F115)+5,FALSE)),"")</f>
        <v>466.2</v>
      </c>
      <c r="G115" s="83">
        <f>IFERROR(IF(VLOOKUP($A115,'Annex 2 EHV charges'!$D:$P,COLUMN(G115)+5,FALSE)=0,"",VLOOKUP($A115,'Annex 2 EHV charges'!$D:$P,COLUMN(G115)+5,FALSE)),"")</f>
        <v>0.05</v>
      </c>
      <c r="H115" s="83">
        <f>IFERROR(IF(VLOOKUP($A115,'Annex 2 EHV charges'!$D:$P,COLUMN(H115)+5,FALSE)=0,"",VLOOKUP($A115,'Annex 2 EHV charges'!$D:$P,COLUMN(H115)+5,FALSE)),"")</f>
        <v>0.05</v>
      </c>
    </row>
    <row r="116" spans="1:8" x14ac:dyDescent="0.2">
      <c r="A116" s="81">
        <f t="array" ref="A116">IFERROR(INDEX('Annex 2 EHV charges'!$D$11:$D$330, MATCH(0, IF(LEN('Annex 2 EHV charges'!$D$11:$D$330)=0,1, COUNTIF(A$4:$A115, 'Annex 2 EHV charges'!$D$11:$D$330)), 0)),"")</f>
        <v>767</v>
      </c>
      <c r="B116" s="80">
        <f>IF($A116="","",VLOOKUP($A116,'Annex 2 EHV charges'!$D:$P,2,0))</f>
        <v>767</v>
      </c>
      <c r="C116" s="81" t="str">
        <f>IF($A116="","",VLOOKUP($A116,'Annex 2 EHV charges'!$D:$P,3,0))</f>
        <v>2200031822971</v>
      </c>
      <c r="D116" s="80" t="str">
        <f>IF($A116="","",VLOOKUP($A116,'Annex 2 EHV charges'!$D:$P,4,0))</f>
        <v>Cold Northcott</v>
      </c>
      <c r="E116" s="82" t="str">
        <f>IFERROR(IF(VLOOKUP($A116,'Annex 2 EHV charges'!$D:$P,COLUMN(E116)+5,FALSE)=0,"",VLOOKUP($A116,'Annex 2 EHV charges'!$D:$P,COLUMN(E116)+5,FALSE)),"")</f>
        <v/>
      </c>
      <c r="F116" s="83">
        <f>IFERROR(IF(VLOOKUP($A116,'Annex 2 EHV charges'!$D:$P,COLUMN(F116)+5,FALSE)=0,"",VLOOKUP($A116,'Annex 2 EHV charges'!$D:$P,COLUMN(F116)+5,FALSE)),"")</f>
        <v>511.46</v>
      </c>
      <c r="G116" s="83">
        <f>IFERROR(IF(VLOOKUP($A116,'Annex 2 EHV charges'!$D:$P,COLUMN(G116)+5,FALSE)=0,"",VLOOKUP($A116,'Annex 2 EHV charges'!$D:$P,COLUMN(G116)+5,FALSE)),"")</f>
        <v>0.05</v>
      </c>
      <c r="H116" s="83">
        <f>IFERROR(IF(VLOOKUP($A116,'Annex 2 EHV charges'!$D:$P,COLUMN(H116)+5,FALSE)=0,"",VLOOKUP($A116,'Annex 2 EHV charges'!$D:$P,COLUMN(H116)+5,FALSE)),"")</f>
        <v>0.05</v>
      </c>
    </row>
    <row r="117" spans="1:8" x14ac:dyDescent="0.2">
      <c r="A117" s="81">
        <f t="array" ref="A117">IFERROR(INDEX('Annex 2 EHV charges'!$D$11:$D$330, MATCH(0, IF(LEN('Annex 2 EHV charges'!$D$11:$D$330)=0,1, COUNTIF(A$4:$A116, 'Annex 2 EHV charges'!$D$11:$D$330)), 0)),"")</f>
        <v>768</v>
      </c>
      <c r="B117" s="80">
        <f>IF($A117="","",VLOOKUP($A117,'Annex 2 EHV charges'!$D:$P,2,0))</f>
        <v>768</v>
      </c>
      <c r="C117" s="81" t="str">
        <f>IF($A117="","",VLOOKUP($A117,'Annex 2 EHV charges'!$D:$P,3,0))</f>
        <v>2200040863399</v>
      </c>
      <c r="D117" s="80" t="str">
        <f>IF($A117="","",VLOOKUP($A117,'Annex 2 EHV charges'!$D:$P,4,0))</f>
        <v>Forestmoor 1</v>
      </c>
      <c r="E117" s="82" t="str">
        <f>IFERROR(IF(VLOOKUP($A117,'Annex 2 EHV charges'!$D:$P,COLUMN(E117)+5,FALSE)=0,"",VLOOKUP($A117,'Annex 2 EHV charges'!$D:$P,COLUMN(E117)+5,FALSE)),"")</f>
        <v/>
      </c>
      <c r="F117" s="83" t="str">
        <f>IFERROR(IF(VLOOKUP($A117,'Annex 2 EHV charges'!$D:$P,COLUMN(F117)+5,FALSE)=0,"",VLOOKUP($A117,'Annex 2 EHV charges'!$D:$P,COLUMN(F117)+5,FALSE)),"")</f>
        <v/>
      </c>
      <c r="G117" s="83" t="str">
        <f>IFERROR(IF(VLOOKUP($A117,'Annex 2 EHV charges'!$D:$P,COLUMN(G117)+5,FALSE)=0,"",VLOOKUP($A117,'Annex 2 EHV charges'!$D:$P,COLUMN(G117)+5,FALSE)),"")</f>
        <v/>
      </c>
      <c r="H117" s="83" t="str">
        <f>IFERROR(IF(VLOOKUP($A117,'Annex 2 EHV charges'!$D:$P,COLUMN(H117)+5,FALSE)=0,"",VLOOKUP($A117,'Annex 2 EHV charges'!$D:$P,COLUMN(H117)+5,FALSE)),"")</f>
        <v/>
      </c>
    </row>
    <row r="118" spans="1:8" x14ac:dyDescent="0.2">
      <c r="A118" s="81">
        <f t="array" ref="A118">IFERROR(INDEX('Annex 2 EHV charges'!$D$11:$D$330, MATCH(0, IF(LEN('Annex 2 EHV charges'!$D$11:$D$330)=0,1, COUNTIF(A$4:$A117, 'Annex 2 EHV charges'!$D$11:$D$330)), 0)),"")</f>
        <v>769</v>
      </c>
      <c r="B118" s="80">
        <f>IF($A118="","",VLOOKUP($A118,'Annex 2 EHV charges'!$D:$P,2,0))</f>
        <v>769</v>
      </c>
      <c r="C118" s="81" t="str">
        <f>IF($A118="","",VLOOKUP($A118,'Annex 2 EHV charges'!$D:$P,3,0))</f>
        <v>2200040863422</v>
      </c>
      <c r="D118" s="80" t="str">
        <f>IF($A118="","",VLOOKUP($A118,'Annex 2 EHV charges'!$D:$P,4,0))</f>
        <v>Forestmoor 2</v>
      </c>
      <c r="E118" s="82" t="str">
        <f>IFERROR(IF(VLOOKUP($A118,'Annex 2 EHV charges'!$D:$P,COLUMN(E118)+5,FALSE)=0,"",VLOOKUP($A118,'Annex 2 EHV charges'!$D:$P,COLUMN(E118)+5,FALSE)),"")</f>
        <v/>
      </c>
      <c r="F118" s="83" t="str">
        <f>IFERROR(IF(VLOOKUP($A118,'Annex 2 EHV charges'!$D:$P,COLUMN(F118)+5,FALSE)=0,"",VLOOKUP($A118,'Annex 2 EHV charges'!$D:$P,COLUMN(F118)+5,FALSE)),"")</f>
        <v/>
      </c>
      <c r="G118" s="83" t="str">
        <f>IFERROR(IF(VLOOKUP($A118,'Annex 2 EHV charges'!$D:$P,COLUMN(G118)+5,FALSE)=0,"",VLOOKUP($A118,'Annex 2 EHV charges'!$D:$P,COLUMN(G118)+5,FALSE)),"")</f>
        <v/>
      </c>
      <c r="H118" s="83" t="str">
        <f>IFERROR(IF(VLOOKUP($A118,'Annex 2 EHV charges'!$D:$P,COLUMN(H118)+5,FALSE)=0,"",VLOOKUP($A118,'Annex 2 EHV charges'!$D:$P,COLUMN(H118)+5,FALSE)),"")</f>
        <v/>
      </c>
    </row>
    <row r="119" spans="1:8" x14ac:dyDescent="0.2">
      <c r="A119" s="81">
        <f t="array" ref="A119">IFERROR(INDEX('Annex 2 EHV charges'!$D$11:$D$330, MATCH(0, IF(LEN('Annex 2 EHV charges'!$D$11:$D$330)=0,1, COUNTIF(A$4:$A118, 'Annex 2 EHV charges'!$D$11:$D$330)), 0)),"")</f>
        <v>770</v>
      </c>
      <c r="B119" s="80">
        <f>IF($A119="","",VLOOKUP($A119,'Annex 2 EHV charges'!$D:$P,2,0))</f>
        <v>770</v>
      </c>
      <c r="C119" s="81" t="str">
        <f>IF($A119="","",VLOOKUP($A119,'Annex 2 EHV charges'!$D:$P,3,0))</f>
        <v>2200031823558</v>
      </c>
      <c r="D119" s="80" t="str">
        <f>IF($A119="","",VLOOKUP($A119,'Annex 2 EHV charges'!$D:$P,4,0))</f>
        <v>Four Burrows</v>
      </c>
      <c r="E119" s="82" t="str">
        <f>IFERROR(IF(VLOOKUP($A119,'Annex 2 EHV charges'!$D:$P,COLUMN(E119)+5,FALSE)=0,"",VLOOKUP($A119,'Annex 2 EHV charges'!$D:$P,COLUMN(E119)+5,FALSE)),"")</f>
        <v/>
      </c>
      <c r="F119" s="83">
        <f>IFERROR(IF(VLOOKUP($A119,'Annex 2 EHV charges'!$D:$P,COLUMN(F119)+5,FALSE)=0,"",VLOOKUP($A119,'Annex 2 EHV charges'!$D:$P,COLUMN(F119)+5,FALSE)),"")</f>
        <v>874.45</v>
      </c>
      <c r="G119" s="83">
        <f>IFERROR(IF(VLOOKUP($A119,'Annex 2 EHV charges'!$D:$P,COLUMN(G119)+5,FALSE)=0,"",VLOOKUP($A119,'Annex 2 EHV charges'!$D:$P,COLUMN(G119)+5,FALSE)),"")</f>
        <v>0.05</v>
      </c>
      <c r="H119" s="83">
        <f>IFERROR(IF(VLOOKUP($A119,'Annex 2 EHV charges'!$D:$P,COLUMN(H119)+5,FALSE)=0,"",VLOOKUP($A119,'Annex 2 EHV charges'!$D:$P,COLUMN(H119)+5,FALSE)),"")</f>
        <v>0.05</v>
      </c>
    </row>
    <row r="120" spans="1:8" x14ac:dyDescent="0.2">
      <c r="A120" s="81">
        <f t="array" ref="A120">IFERROR(INDEX('Annex 2 EHV charges'!$D$11:$D$330, MATCH(0, IF(LEN('Annex 2 EHV charges'!$D$11:$D$330)=0,1, COUNTIF(A$4:$A119, 'Annex 2 EHV charges'!$D$11:$D$330)), 0)),"")</f>
        <v>783</v>
      </c>
      <c r="B120" s="80">
        <f>IF($A120="","",VLOOKUP($A120,'Annex 2 EHV charges'!$D:$P,2,0))</f>
        <v>783</v>
      </c>
      <c r="C120" s="81" t="str">
        <f>IF($A120="","",VLOOKUP($A120,'Annex 2 EHV charges'!$D:$P,3,0))</f>
        <v>2200042384200</v>
      </c>
      <c r="D120" s="80" t="str">
        <f>IF($A120="","",VLOOKUP($A120,'Annex 2 EHV charges'!$D:$P,4,0))</f>
        <v>Canworthy PV</v>
      </c>
      <c r="E120" s="82" t="str">
        <f>IFERROR(IF(VLOOKUP($A120,'Annex 2 EHV charges'!$D:$P,COLUMN(E120)+5,FALSE)=0,"",VLOOKUP($A120,'Annex 2 EHV charges'!$D:$P,COLUMN(E120)+5,FALSE)),"")</f>
        <v/>
      </c>
      <c r="F120" s="83">
        <f>IFERROR(IF(VLOOKUP($A120,'Annex 2 EHV charges'!$D:$P,COLUMN(F120)+5,FALSE)=0,"",VLOOKUP($A120,'Annex 2 EHV charges'!$D:$P,COLUMN(F120)+5,FALSE)),"")</f>
        <v>990.64</v>
      </c>
      <c r="G120" s="83">
        <f>IFERROR(IF(VLOOKUP($A120,'Annex 2 EHV charges'!$D:$P,COLUMN(G120)+5,FALSE)=0,"",VLOOKUP($A120,'Annex 2 EHV charges'!$D:$P,COLUMN(G120)+5,FALSE)),"")</f>
        <v>0.05</v>
      </c>
      <c r="H120" s="83">
        <f>IFERROR(IF(VLOOKUP($A120,'Annex 2 EHV charges'!$D:$P,COLUMN(H120)+5,FALSE)=0,"",VLOOKUP($A120,'Annex 2 EHV charges'!$D:$P,COLUMN(H120)+5,FALSE)),"")</f>
        <v>0.05</v>
      </c>
    </row>
    <row r="121" spans="1:8" x14ac:dyDescent="0.2">
      <c r="A121" s="81">
        <f t="array" ref="A121">IFERROR(INDEX('Annex 2 EHV charges'!$D$11:$D$330, MATCH(0, IF(LEN('Annex 2 EHV charges'!$D$11:$D$330)=0,1, COUNTIF(A$4:$A120, 'Annex 2 EHV charges'!$D$11:$D$330)), 0)),"")</f>
        <v>775</v>
      </c>
      <c r="B121" s="80">
        <f>IF($A121="","",VLOOKUP($A121,'Annex 2 EHV charges'!$D:$P,2,0))</f>
        <v>775</v>
      </c>
      <c r="C121" s="81" t="str">
        <f>IF($A121="","",VLOOKUP($A121,'Annex 2 EHV charges'!$D:$P,3,0))</f>
        <v>2200031823530</v>
      </c>
      <c r="D121" s="80" t="str">
        <f>IF($A121="","",VLOOKUP($A121,'Annex 2 EHV charges'!$D:$P,4,0))</f>
        <v>St Breock</v>
      </c>
      <c r="E121" s="82" t="str">
        <f>IFERROR(IF(VLOOKUP($A121,'Annex 2 EHV charges'!$D:$P,COLUMN(E121)+5,FALSE)=0,"",VLOOKUP($A121,'Annex 2 EHV charges'!$D:$P,COLUMN(E121)+5,FALSE)),"")</f>
        <v/>
      </c>
      <c r="F121" s="83">
        <f>IFERROR(IF(VLOOKUP($A121,'Annex 2 EHV charges'!$D:$P,COLUMN(F121)+5,FALSE)=0,"",VLOOKUP($A121,'Annex 2 EHV charges'!$D:$P,COLUMN(F121)+5,FALSE)),"")</f>
        <v>928.63</v>
      </c>
      <c r="G121" s="83">
        <f>IFERROR(IF(VLOOKUP($A121,'Annex 2 EHV charges'!$D:$P,COLUMN(G121)+5,FALSE)=0,"",VLOOKUP($A121,'Annex 2 EHV charges'!$D:$P,COLUMN(G121)+5,FALSE)),"")</f>
        <v>0.05</v>
      </c>
      <c r="H121" s="83">
        <f>IFERROR(IF(VLOOKUP($A121,'Annex 2 EHV charges'!$D:$P,COLUMN(H121)+5,FALSE)=0,"",VLOOKUP($A121,'Annex 2 EHV charges'!$D:$P,COLUMN(H121)+5,FALSE)),"")</f>
        <v>0.05</v>
      </c>
    </row>
    <row r="122" spans="1:8" ht="25.5" x14ac:dyDescent="0.2">
      <c r="A122" s="81">
        <f t="array" ref="A122">IFERROR(INDEX('Annex 2 EHV charges'!$D$11:$D$330, MATCH(0, IF(LEN('Annex 2 EHV charges'!$D$11:$D$330)=0,1, COUNTIF(A$4:$A121, 'Annex 2 EHV charges'!$D$11:$D$330)), 0)),"")</f>
        <v>723</v>
      </c>
      <c r="B122" s="80">
        <f>IF($A122="","",VLOOKUP($A122,'Annex 2 EHV charges'!$D:$P,2,0))</f>
        <v>723</v>
      </c>
      <c r="C122" s="81" t="str">
        <f>IF($A122="","",VLOOKUP($A122,'Annex 2 EHV charges'!$D:$P,3,0))</f>
        <v>2200042334139
2200042334148</v>
      </c>
      <c r="D122" s="80" t="str">
        <f>IF($A122="","",VLOOKUP($A122,'Annex 2 EHV charges'!$D:$P,4,0))</f>
        <v>DML - Central</v>
      </c>
      <c r="E122" s="82">
        <f>IFERROR(IF(VLOOKUP($A122,'Annex 2 EHV charges'!$D:$P,COLUMN(E122)+5,FALSE)=0,"",VLOOKUP($A122,'Annex 2 EHV charges'!$D:$P,COLUMN(E122)+5,FALSE)),"")</f>
        <v>-1.2949999999999999</v>
      </c>
      <c r="F122" s="83">
        <f>IFERROR(IF(VLOOKUP($A122,'Annex 2 EHV charges'!$D:$P,COLUMN(F122)+5,FALSE)=0,"",VLOOKUP($A122,'Annex 2 EHV charges'!$D:$P,COLUMN(F122)+5,FALSE)),"")</f>
        <v>2059.9899999999998</v>
      </c>
      <c r="G122" s="83">
        <f>IFERROR(IF(VLOOKUP($A122,'Annex 2 EHV charges'!$D:$P,COLUMN(G122)+5,FALSE)=0,"",VLOOKUP($A122,'Annex 2 EHV charges'!$D:$P,COLUMN(G122)+5,FALSE)),"")</f>
        <v>0.05</v>
      </c>
      <c r="H122" s="83">
        <f>IFERROR(IF(VLOOKUP($A122,'Annex 2 EHV charges'!$D:$P,COLUMN(H122)+5,FALSE)=0,"",VLOOKUP($A122,'Annex 2 EHV charges'!$D:$P,COLUMN(H122)+5,FALSE)),"")</f>
        <v>0.05</v>
      </c>
    </row>
    <row r="123" spans="1:8" x14ac:dyDescent="0.2">
      <c r="A123" s="81">
        <f t="array" ref="A123">IFERROR(INDEX('Annex 2 EHV charges'!$D$11:$D$330, MATCH(0, IF(LEN('Annex 2 EHV charges'!$D$11:$D$330)=0,1, COUNTIF(A$4:$A122, 'Annex 2 EHV charges'!$D$11:$D$330)), 0)),"")</f>
        <v>748</v>
      </c>
      <c r="B123" s="80">
        <f>IF($A123="","",VLOOKUP($A123,'Annex 2 EHV charges'!$D:$P,2,0))</f>
        <v>748</v>
      </c>
      <c r="C123" s="81" t="str">
        <f>IF($A123="","",VLOOKUP($A123,'Annex 2 EHV charges'!$D:$P,3,0))</f>
        <v>2200042602298</v>
      </c>
      <c r="D123" s="80" t="str">
        <f>IF($A123="","",VLOOKUP($A123,'Annex 2 EHV charges'!$D:$P,4,0))</f>
        <v>Denbrook WF</v>
      </c>
      <c r="E123" s="82" t="str">
        <f>IFERROR(IF(VLOOKUP($A123,'Annex 2 EHV charges'!$D:$P,COLUMN(E123)+5,FALSE)=0,"",VLOOKUP($A123,'Annex 2 EHV charges'!$D:$P,COLUMN(E123)+5,FALSE)),"")</f>
        <v/>
      </c>
      <c r="F123" s="83">
        <f>IFERROR(IF(VLOOKUP($A123,'Annex 2 EHV charges'!$D:$P,COLUMN(F123)+5,FALSE)=0,"",VLOOKUP($A123,'Annex 2 EHV charges'!$D:$P,COLUMN(F123)+5,FALSE)),"")</f>
        <v>3330.11</v>
      </c>
      <c r="G123" s="83">
        <f>IFERROR(IF(VLOOKUP($A123,'Annex 2 EHV charges'!$D:$P,COLUMN(G123)+5,FALSE)=0,"",VLOOKUP($A123,'Annex 2 EHV charges'!$D:$P,COLUMN(G123)+5,FALSE)),"")</f>
        <v>0.05</v>
      </c>
      <c r="H123" s="83">
        <f>IFERROR(IF(VLOOKUP($A123,'Annex 2 EHV charges'!$D:$P,COLUMN(H123)+5,FALSE)=0,"",VLOOKUP($A123,'Annex 2 EHV charges'!$D:$P,COLUMN(H123)+5,FALSE)),"")</f>
        <v>0.05</v>
      </c>
    </row>
    <row r="124" spans="1:8" x14ac:dyDescent="0.2">
      <c r="A124" s="81">
        <f t="array" ref="A124">IFERROR(INDEX('Annex 2 EHV charges'!$D$11:$D$330, MATCH(0, IF(LEN('Annex 2 EHV charges'!$D$11:$D$330)=0,1, COUNTIF(A$4:$A123, 'Annex 2 EHV charges'!$D$11:$D$330)), 0)),"")</f>
        <v>747</v>
      </c>
      <c r="B124" s="80">
        <f>IF($A124="","",VLOOKUP($A124,'Annex 2 EHV charges'!$D:$P,2,0))</f>
        <v>747</v>
      </c>
      <c r="C124" s="81">
        <f>IF($A124="","",VLOOKUP($A124,'Annex 2 EHV charges'!$D:$P,3,0))</f>
        <v>2200041804446</v>
      </c>
      <c r="D124" s="80" t="str">
        <f>IF($A124="","",VLOOKUP($A124,'Annex 2 EHV charges'!$D:$P,4,0))</f>
        <v>Hayle Wave Hub</v>
      </c>
      <c r="E124" s="82">
        <f>IFERROR(IF(VLOOKUP($A124,'Annex 2 EHV charges'!$D:$P,COLUMN(E124)+5,FALSE)=0,"",VLOOKUP($A124,'Annex 2 EHV charges'!$D:$P,COLUMN(E124)+5,FALSE)),"")</f>
        <v>-19.774000000000001</v>
      </c>
      <c r="F124" s="83">
        <f>IFERROR(IF(VLOOKUP($A124,'Annex 2 EHV charges'!$D:$P,COLUMN(F124)+5,FALSE)=0,"",VLOOKUP($A124,'Annex 2 EHV charges'!$D:$P,COLUMN(F124)+5,FALSE)),"")</f>
        <v>647.65</v>
      </c>
      <c r="G124" s="83">
        <f>IFERROR(IF(VLOOKUP($A124,'Annex 2 EHV charges'!$D:$P,COLUMN(G124)+5,FALSE)=0,"",VLOOKUP($A124,'Annex 2 EHV charges'!$D:$P,COLUMN(G124)+5,FALSE)),"")</f>
        <v>0.05</v>
      </c>
      <c r="H124" s="83">
        <f>IFERROR(IF(VLOOKUP($A124,'Annex 2 EHV charges'!$D:$P,COLUMN(H124)+5,FALSE)=0,"",VLOOKUP($A124,'Annex 2 EHV charges'!$D:$P,COLUMN(H124)+5,FALSE)),"")</f>
        <v>0.05</v>
      </c>
    </row>
    <row r="125" spans="1:8" x14ac:dyDescent="0.2">
      <c r="A125" s="81">
        <f t="array" ref="A125">IFERROR(INDEX('Annex 2 EHV charges'!$D$11:$D$330, MATCH(0, IF(LEN('Annex 2 EHV charges'!$D$11:$D$330)=0,1, COUNTIF(A$4:$A124, 'Annex 2 EHV charges'!$D$11:$D$330)), 0)),"")</f>
        <v>741</v>
      </c>
      <c r="B125" s="80">
        <f>IF($A125="","",VLOOKUP($A125,'Annex 2 EHV charges'!$D:$P,2,0))</f>
        <v>741</v>
      </c>
      <c r="C125" s="81" t="str">
        <f>IF($A125="","",VLOOKUP($A125,'Annex 2 EHV charges'!$D:$P,3,0))</f>
        <v>2200032024222</v>
      </c>
      <c r="D125" s="80" t="str">
        <f>IF($A125="","",VLOOKUP($A125,'Annex 2 EHV charges'!$D:$P,4,0))</f>
        <v>Marsh Barton</v>
      </c>
      <c r="E125" s="82" t="str">
        <f>IFERROR(IF(VLOOKUP($A125,'Annex 2 EHV charges'!$D:$P,COLUMN(E125)+5,FALSE)=0,"",VLOOKUP($A125,'Annex 2 EHV charges'!$D:$P,COLUMN(E125)+5,FALSE)),"")</f>
        <v/>
      </c>
      <c r="F125" s="83" t="str">
        <f>IFERROR(IF(VLOOKUP($A125,'Annex 2 EHV charges'!$D:$P,COLUMN(F125)+5,FALSE)=0,"",VLOOKUP($A125,'Annex 2 EHV charges'!$D:$P,COLUMN(F125)+5,FALSE)),"")</f>
        <v/>
      </c>
      <c r="G125" s="83" t="str">
        <f>IFERROR(IF(VLOOKUP($A125,'Annex 2 EHV charges'!$D:$P,COLUMN(G125)+5,FALSE)=0,"",VLOOKUP($A125,'Annex 2 EHV charges'!$D:$P,COLUMN(G125)+5,FALSE)),"")</f>
        <v/>
      </c>
      <c r="H125" s="83" t="str">
        <f>IFERROR(IF(VLOOKUP($A125,'Annex 2 EHV charges'!$D:$P,COLUMN(H125)+5,FALSE)=0,"",VLOOKUP($A125,'Annex 2 EHV charges'!$D:$P,COLUMN(H125)+5,FALSE)),"")</f>
        <v/>
      </c>
    </row>
    <row r="126" spans="1:8" x14ac:dyDescent="0.2">
      <c r="A126" s="81">
        <f t="array" ref="A126">IFERROR(INDEX('Annex 2 EHV charges'!$D$11:$D$330, MATCH(0, IF(LEN('Annex 2 EHV charges'!$D$11:$D$330)=0,1, COUNTIF(A$4:$A125, 'Annex 2 EHV charges'!$D$11:$D$330)), 0)),"")</f>
        <v>752</v>
      </c>
      <c r="B126" s="80">
        <f>IF($A126="","",VLOOKUP($A126,'Annex 2 EHV charges'!$D:$P,2,0))</f>
        <v>752</v>
      </c>
      <c r="C126" s="81" t="str">
        <f>IF($A126="","",VLOOKUP($A126,'Annex 2 EHV charges'!$D:$P,3,0))</f>
        <v>2200040571122</v>
      </c>
      <c r="D126" s="80" t="str">
        <f>IF($A126="","",VLOOKUP($A126,'Annex 2 EHV charges'!$D:$P,4,0))</f>
        <v>Connon Bridge</v>
      </c>
      <c r="E126" s="82">
        <f>IFERROR(IF(VLOOKUP($A126,'Annex 2 EHV charges'!$D:$P,COLUMN(E126)+5,FALSE)=0,"",VLOOKUP($A126,'Annex 2 EHV charges'!$D:$P,COLUMN(E126)+5,FALSE)),"")</f>
        <v>-2.5139999999999998</v>
      </c>
      <c r="F126" s="83">
        <f>IFERROR(IF(VLOOKUP($A126,'Annex 2 EHV charges'!$D:$P,COLUMN(F126)+5,FALSE)=0,"",VLOOKUP($A126,'Annex 2 EHV charges'!$D:$P,COLUMN(F126)+5,FALSE)),"")</f>
        <v>372.91</v>
      </c>
      <c r="G126" s="83">
        <f>IFERROR(IF(VLOOKUP($A126,'Annex 2 EHV charges'!$D:$P,COLUMN(G126)+5,FALSE)=0,"",VLOOKUP($A126,'Annex 2 EHV charges'!$D:$P,COLUMN(G126)+5,FALSE)),"")</f>
        <v>0.05</v>
      </c>
      <c r="H126" s="83">
        <f>IFERROR(IF(VLOOKUP($A126,'Annex 2 EHV charges'!$D:$P,COLUMN(H126)+5,FALSE)=0,"",VLOOKUP($A126,'Annex 2 EHV charges'!$D:$P,COLUMN(H126)+5,FALSE)),"")</f>
        <v>0.05</v>
      </c>
    </row>
    <row r="127" spans="1:8" x14ac:dyDescent="0.2">
      <c r="A127" s="81">
        <f t="array" ref="A127">IFERROR(INDEX('Annex 2 EHV charges'!$D$11:$D$330, MATCH(0, IF(LEN('Annex 2 EHV charges'!$D$11:$D$330)=0,1, COUNTIF(A$4:$A126, 'Annex 2 EHV charges'!$D$11:$D$330)), 0)),"")</f>
        <v>753</v>
      </c>
      <c r="B127" s="80">
        <f>IF($A127="","",VLOOKUP($A127,'Annex 2 EHV charges'!$D:$P,2,0))</f>
        <v>753</v>
      </c>
      <c r="C127" s="81" t="str">
        <f>IF($A127="","",VLOOKUP($A127,'Annex 2 EHV charges'!$D:$P,3,0))</f>
        <v>2200040979039</v>
      </c>
      <c r="D127" s="80" t="str">
        <f>IF($A127="","",VLOOKUP($A127,'Annex 2 EHV charges'!$D:$P,4,0))</f>
        <v>Chelson</v>
      </c>
      <c r="E127" s="82">
        <f>IFERROR(IF(VLOOKUP($A127,'Annex 2 EHV charges'!$D:$P,COLUMN(E127)+5,FALSE)=0,"",VLOOKUP($A127,'Annex 2 EHV charges'!$D:$P,COLUMN(E127)+5,FALSE)),"")</f>
        <v>-1.95</v>
      </c>
      <c r="F127" s="83">
        <f>IFERROR(IF(VLOOKUP($A127,'Annex 2 EHV charges'!$D:$P,COLUMN(F127)+5,FALSE)=0,"",VLOOKUP($A127,'Annex 2 EHV charges'!$D:$P,COLUMN(F127)+5,FALSE)),"")</f>
        <v>531.28</v>
      </c>
      <c r="G127" s="83">
        <f>IFERROR(IF(VLOOKUP($A127,'Annex 2 EHV charges'!$D:$P,COLUMN(G127)+5,FALSE)=0,"",VLOOKUP($A127,'Annex 2 EHV charges'!$D:$P,COLUMN(G127)+5,FALSE)),"")</f>
        <v>0.05</v>
      </c>
      <c r="H127" s="83">
        <f>IFERROR(IF(VLOOKUP($A127,'Annex 2 EHV charges'!$D:$P,COLUMN(H127)+5,FALSE)=0,"",VLOOKUP($A127,'Annex 2 EHV charges'!$D:$P,COLUMN(H127)+5,FALSE)),"")</f>
        <v>0.05</v>
      </c>
    </row>
    <row r="128" spans="1:8" x14ac:dyDescent="0.2">
      <c r="A128" s="81">
        <f t="array" ref="A128">IFERROR(INDEX('Annex 2 EHV charges'!$D$11:$D$330, MATCH(0, IF(LEN('Annex 2 EHV charges'!$D$11:$D$330)=0,1, COUNTIF(A$4:$A127, 'Annex 2 EHV charges'!$D$11:$D$330)), 0)),"")</f>
        <v>754</v>
      </c>
      <c r="B128" s="80">
        <f>IF($A128="","",VLOOKUP($A128,'Annex 2 EHV charges'!$D:$P,2,0))</f>
        <v>754</v>
      </c>
      <c r="C128" s="81" t="str">
        <f>IF($A128="","",VLOOKUP($A128,'Annex 2 EHV charges'!$D:$P,3,0))</f>
        <v>2200041253506</v>
      </c>
      <c r="D128" s="80" t="str">
        <f>IF($A128="","",VLOOKUP($A128,'Annex 2 EHV charges'!$D:$P,4,0))</f>
        <v>Darracott</v>
      </c>
      <c r="E128" s="82" t="str">
        <f>IFERROR(IF(VLOOKUP($A128,'Annex 2 EHV charges'!$D:$P,COLUMN(E128)+5,FALSE)=0,"",VLOOKUP($A128,'Annex 2 EHV charges'!$D:$P,COLUMN(E128)+5,FALSE)),"")</f>
        <v/>
      </c>
      <c r="F128" s="83">
        <f>IFERROR(IF(VLOOKUP($A128,'Annex 2 EHV charges'!$D:$P,COLUMN(F128)+5,FALSE)=0,"",VLOOKUP($A128,'Annex 2 EHV charges'!$D:$P,COLUMN(F128)+5,FALSE)),"")</f>
        <v>580.91999999999996</v>
      </c>
      <c r="G128" s="83">
        <f>IFERROR(IF(VLOOKUP($A128,'Annex 2 EHV charges'!$D:$P,COLUMN(G128)+5,FALSE)=0,"",VLOOKUP($A128,'Annex 2 EHV charges'!$D:$P,COLUMN(G128)+5,FALSE)),"")</f>
        <v>0.05</v>
      </c>
      <c r="H128" s="83">
        <f>IFERROR(IF(VLOOKUP($A128,'Annex 2 EHV charges'!$D:$P,COLUMN(H128)+5,FALSE)=0,"",VLOOKUP($A128,'Annex 2 EHV charges'!$D:$P,COLUMN(H128)+5,FALSE)),"")</f>
        <v>0.05</v>
      </c>
    </row>
    <row r="129" spans="1:8" x14ac:dyDescent="0.2">
      <c r="A129" s="81">
        <f t="array" ref="A129">IFERROR(INDEX('Annex 2 EHV charges'!$D$11:$D$330, MATCH(0, IF(LEN('Annex 2 EHV charges'!$D$11:$D$330)=0,1, COUNTIF(A$4:$A128, 'Annex 2 EHV charges'!$D$11:$D$330)), 0)),"")</f>
        <v>764</v>
      </c>
      <c r="B129" s="80">
        <f>IF($A129="","",VLOOKUP($A129,'Annex 2 EHV charges'!$D:$P,2,0))</f>
        <v>764</v>
      </c>
      <c r="C129" s="81" t="str">
        <f>IF($A129="","",VLOOKUP($A129,'Annex 2 EHV charges'!$D:$P,3,0))</f>
        <v>2200040164254</v>
      </c>
      <c r="D129" s="80" t="str">
        <f>IF($A129="","",VLOOKUP($A129,'Annex 2 EHV charges'!$D:$P,4,0))</f>
        <v>Bears Down</v>
      </c>
      <c r="E129" s="82" t="str">
        <f>IFERROR(IF(VLOOKUP($A129,'Annex 2 EHV charges'!$D:$P,COLUMN(E129)+5,FALSE)=0,"",VLOOKUP($A129,'Annex 2 EHV charges'!$D:$P,COLUMN(E129)+5,FALSE)),"")</f>
        <v/>
      </c>
      <c r="F129" s="83" t="str">
        <f>IFERROR(IF(VLOOKUP($A129,'Annex 2 EHV charges'!$D:$P,COLUMN(F129)+5,FALSE)=0,"",VLOOKUP($A129,'Annex 2 EHV charges'!$D:$P,COLUMN(F129)+5,FALSE)),"")</f>
        <v/>
      </c>
      <c r="G129" s="83" t="str">
        <f>IFERROR(IF(VLOOKUP($A129,'Annex 2 EHV charges'!$D:$P,COLUMN(G129)+5,FALSE)=0,"",VLOOKUP($A129,'Annex 2 EHV charges'!$D:$P,COLUMN(G129)+5,FALSE)),"")</f>
        <v/>
      </c>
      <c r="H129" s="83" t="str">
        <f>IFERROR(IF(VLOOKUP($A129,'Annex 2 EHV charges'!$D:$P,COLUMN(H129)+5,FALSE)=0,"",VLOOKUP($A129,'Annex 2 EHV charges'!$D:$P,COLUMN(H129)+5,FALSE)),"")</f>
        <v/>
      </c>
    </row>
    <row r="130" spans="1:8" x14ac:dyDescent="0.2">
      <c r="A130" s="81">
        <f t="array" ref="A130">IFERROR(INDEX('Annex 2 EHV charges'!$D$11:$D$330, MATCH(0, IF(LEN('Annex 2 EHV charges'!$D$11:$D$330)=0,1, COUNTIF(A$4:$A129, 'Annex 2 EHV charges'!$D$11:$D$330)), 0)),"")</f>
        <v>757</v>
      </c>
      <c r="B130" s="80">
        <f>IF($A130="","",VLOOKUP($A130,'Annex 2 EHV charges'!$D:$P,2,0))</f>
        <v>757</v>
      </c>
      <c r="C130" s="81" t="str">
        <f>IF($A130="","",VLOOKUP($A130,'Annex 2 EHV charges'!$D:$P,3,0))</f>
        <v>2200040473940</v>
      </c>
      <c r="D130" s="80" t="str">
        <f>IF($A130="","",VLOOKUP($A130,'Annex 2 EHV charges'!$D:$P,4,0))</f>
        <v>St Day</v>
      </c>
      <c r="E130" s="82">
        <f>IFERROR(IF(VLOOKUP($A130,'Annex 2 EHV charges'!$D:$P,COLUMN(E130)+5,FALSE)=0,"",VLOOKUP($A130,'Annex 2 EHV charges'!$D:$P,COLUMN(E130)+5,FALSE)),"")</f>
        <v>-5.5359999999999996</v>
      </c>
      <c r="F130" s="83">
        <f>IFERROR(IF(VLOOKUP($A130,'Annex 2 EHV charges'!$D:$P,COLUMN(F130)+5,FALSE)=0,"",VLOOKUP($A130,'Annex 2 EHV charges'!$D:$P,COLUMN(F130)+5,FALSE)),"")</f>
        <v>584.53</v>
      </c>
      <c r="G130" s="83">
        <f>IFERROR(IF(VLOOKUP($A130,'Annex 2 EHV charges'!$D:$P,COLUMN(G130)+5,FALSE)=0,"",VLOOKUP($A130,'Annex 2 EHV charges'!$D:$P,COLUMN(G130)+5,FALSE)),"")</f>
        <v>0.05</v>
      </c>
      <c r="H130" s="83">
        <f>IFERROR(IF(VLOOKUP($A130,'Annex 2 EHV charges'!$D:$P,COLUMN(H130)+5,FALSE)=0,"",VLOOKUP($A130,'Annex 2 EHV charges'!$D:$P,COLUMN(H130)+5,FALSE)),"")</f>
        <v>0.05</v>
      </c>
    </row>
    <row r="131" spans="1:8" x14ac:dyDescent="0.2">
      <c r="A131" s="81">
        <f t="array" ref="A131">IFERROR(INDEX('Annex 2 EHV charges'!$D$11:$D$330, MATCH(0, IF(LEN('Annex 2 EHV charges'!$D$11:$D$330)=0,1, COUNTIF(A$4:$A130, 'Annex 2 EHV charges'!$D$11:$D$330)), 0)),"")</f>
        <v>758</v>
      </c>
      <c r="B131" s="80">
        <f>IF($A131="","",VLOOKUP($A131,'Annex 2 EHV charges'!$D:$P,2,0))</f>
        <v>758</v>
      </c>
      <c r="C131" s="81" t="str">
        <f>IF($A131="","",VLOOKUP($A131,'Annex 2 EHV charges'!$D:$P,3,0))</f>
        <v>2200041499762</v>
      </c>
      <c r="D131" s="80" t="str">
        <f>IF($A131="","",VLOOKUP($A131,'Annex 2 EHV charges'!$D:$P,4,0))</f>
        <v>Shooters Bottom</v>
      </c>
      <c r="E131" s="82" t="str">
        <f>IFERROR(IF(VLOOKUP($A131,'Annex 2 EHV charges'!$D:$P,COLUMN(E131)+5,FALSE)=0,"",VLOOKUP($A131,'Annex 2 EHV charges'!$D:$P,COLUMN(E131)+5,FALSE)),"")</f>
        <v/>
      </c>
      <c r="F131" s="83">
        <f>IFERROR(IF(VLOOKUP($A131,'Annex 2 EHV charges'!$D:$P,COLUMN(F131)+5,FALSE)=0,"",VLOOKUP($A131,'Annex 2 EHV charges'!$D:$P,COLUMN(F131)+5,FALSE)),"")</f>
        <v>722.05</v>
      </c>
      <c r="G131" s="83">
        <f>IFERROR(IF(VLOOKUP($A131,'Annex 2 EHV charges'!$D:$P,COLUMN(G131)+5,FALSE)=0,"",VLOOKUP($A131,'Annex 2 EHV charges'!$D:$P,COLUMN(G131)+5,FALSE)),"")</f>
        <v>0.05</v>
      </c>
      <c r="H131" s="83">
        <f>IFERROR(IF(VLOOKUP($A131,'Annex 2 EHV charges'!$D:$P,COLUMN(H131)+5,FALSE)=0,"",VLOOKUP($A131,'Annex 2 EHV charges'!$D:$P,COLUMN(H131)+5,FALSE)),"")</f>
        <v>0.05</v>
      </c>
    </row>
    <row r="132" spans="1:8" x14ac:dyDescent="0.2">
      <c r="A132" s="81">
        <f t="array" ref="A132">IFERROR(INDEX('Annex 2 EHV charges'!$D$11:$D$330, MATCH(0, IF(LEN('Annex 2 EHV charges'!$D$11:$D$330)=0,1, COUNTIF(A$4:$A131, 'Annex 2 EHV charges'!$D$11:$D$330)), 0)),"")</f>
        <v>760</v>
      </c>
      <c r="B132" s="80">
        <f>IF($A132="","",VLOOKUP($A132,'Annex 2 EHV charges'!$D:$P,2,0))</f>
        <v>760</v>
      </c>
      <c r="C132" s="81" t="str">
        <f>IF($A132="","",VLOOKUP($A132,'Annex 2 EHV charges'!$D:$P,3,0))</f>
        <v>2200041625587</v>
      </c>
      <c r="D132" s="80" t="str">
        <f>IF($A132="","",VLOOKUP($A132,'Annex 2 EHV charges'!$D:$P,4,0))</f>
        <v>Heathfield</v>
      </c>
      <c r="E132" s="82">
        <f>IFERROR(IF(VLOOKUP($A132,'Annex 2 EHV charges'!$D:$P,COLUMN(E132)+5,FALSE)=0,"",VLOOKUP($A132,'Annex 2 EHV charges'!$D:$P,COLUMN(E132)+5,FALSE)),"")</f>
        <v>-4.9889999999999999</v>
      </c>
      <c r="F132" s="83">
        <f>IFERROR(IF(VLOOKUP($A132,'Annex 2 EHV charges'!$D:$P,COLUMN(F132)+5,FALSE)=0,"",VLOOKUP($A132,'Annex 2 EHV charges'!$D:$P,COLUMN(F132)+5,FALSE)),"")</f>
        <v>485.73</v>
      </c>
      <c r="G132" s="83">
        <f>IFERROR(IF(VLOOKUP($A132,'Annex 2 EHV charges'!$D:$P,COLUMN(G132)+5,FALSE)=0,"",VLOOKUP($A132,'Annex 2 EHV charges'!$D:$P,COLUMN(G132)+5,FALSE)),"")</f>
        <v>0.05</v>
      </c>
      <c r="H132" s="83">
        <f>IFERROR(IF(VLOOKUP($A132,'Annex 2 EHV charges'!$D:$P,COLUMN(H132)+5,FALSE)=0,"",VLOOKUP($A132,'Annex 2 EHV charges'!$D:$P,COLUMN(H132)+5,FALSE)),"")</f>
        <v>0.05</v>
      </c>
    </row>
    <row r="133" spans="1:8" x14ac:dyDescent="0.2">
      <c r="A133" s="81">
        <f t="array" ref="A133">IFERROR(INDEX('Annex 2 EHV charges'!$D$11:$D$330, MATCH(0, IF(LEN('Annex 2 EHV charges'!$D$11:$D$330)=0,1, COUNTIF(A$4:$A132, 'Annex 2 EHV charges'!$D$11:$D$330)), 0)),"")</f>
        <v>761</v>
      </c>
      <c r="B133" s="80">
        <f>IF($A133="","",VLOOKUP($A133,'Annex 2 EHV charges'!$D:$P,2,0))</f>
        <v>761</v>
      </c>
      <c r="C133" s="81" t="str">
        <f>IF($A133="","",VLOOKUP($A133,'Annex 2 EHV charges'!$D:$P,3,0))</f>
        <v>2200041845850</v>
      </c>
      <c r="D133" s="80" t="str">
        <f>IF($A133="","",VLOOKUP($A133,'Annex 2 EHV charges'!$D:$P,4,0))</f>
        <v>Goonhilly</v>
      </c>
      <c r="E133" s="82" t="str">
        <f>IFERROR(IF(VLOOKUP($A133,'Annex 2 EHV charges'!$D:$P,COLUMN(E133)+5,FALSE)=0,"",VLOOKUP($A133,'Annex 2 EHV charges'!$D:$P,COLUMN(E133)+5,FALSE)),"")</f>
        <v/>
      </c>
      <c r="F133" s="83">
        <f>IFERROR(IF(VLOOKUP($A133,'Annex 2 EHV charges'!$D:$P,COLUMN(F133)+5,FALSE)=0,"",VLOOKUP($A133,'Annex 2 EHV charges'!$D:$P,COLUMN(F133)+5,FALSE)),"")</f>
        <v>712.53</v>
      </c>
      <c r="G133" s="83">
        <f>IFERROR(IF(VLOOKUP($A133,'Annex 2 EHV charges'!$D:$P,COLUMN(G133)+5,FALSE)=0,"",VLOOKUP($A133,'Annex 2 EHV charges'!$D:$P,COLUMN(G133)+5,FALSE)),"")</f>
        <v>0.05</v>
      </c>
      <c r="H133" s="83">
        <f>IFERROR(IF(VLOOKUP($A133,'Annex 2 EHV charges'!$D:$P,COLUMN(H133)+5,FALSE)=0,"",VLOOKUP($A133,'Annex 2 EHV charges'!$D:$P,COLUMN(H133)+5,FALSE)),"")</f>
        <v>0.05</v>
      </c>
    </row>
    <row r="134" spans="1:8" x14ac:dyDescent="0.2">
      <c r="A134" s="81">
        <f t="array" ref="A134">IFERROR(INDEX('Annex 2 EHV charges'!$D$11:$D$330, MATCH(0, IF(LEN('Annex 2 EHV charges'!$D$11:$D$330)=0,1, COUNTIF(A$4:$A133, 'Annex 2 EHV charges'!$D$11:$D$330)), 0)),"")</f>
        <v>762</v>
      </c>
      <c r="B134" s="80">
        <f>IF($A134="","",VLOOKUP($A134,'Annex 2 EHV charges'!$D:$P,2,0))</f>
        <v>762</v>
      </c>
      <c r="C134" s="81" t="str">
        <f>IF($A134="","",VLOOKUP($A134,'Annex 2 EHV charges'!$D:$P,3,0))</f>
        <v>2200041786683</v>
      </c>
      <c r="D134" s="80" t="str">
        <f>IF($A134="","",VLOOKUP($A134,'Annex 2 EHV charges'!$D:$P,4,0))</f>
        <v>Delabole</v>
      </c>
      <c r="E134" s="82" t="str">
        <f>IFERROR(IF(VLOOKUP($A134,'Annex 2 EHV charges'!$D:$P,COLUMN(E134)+5,FALSE)=0,"",VLOOKUP($A134,'Annex 2 EHV charges'!$D:$P,COLUMN(E134)+5,FALSE)),"")</f>
        <v/>
      </c>
      <c r="F134" s="83">
        <f>IFERROR(IF(VLOOKUP($A134,'Annex 2 EHV charges'!$D:$P,COLUMN(F134)+5,FALSE)=0,"",VLOOKUP($A134,'Annex 2 EHV charges'!$D:$P,COLUMN(F134)+5,FALSE)),"")</f>
        <v>1298.9100000000001</v>
      </c>
      <c r="G134" s="83">
        <f>IFERROR(IF(VLOOKUP($A134,'Annex 2 EHV charges'!$D:$P,COLUMN(G134)+5,FALSE)=0,"",VLOOKUP($A134,'Annex 2 EHV charges'!$D:$P,COLUMN(G134)+5,FALSE)),"")</f>
        <v>0.05</v>
      </c>
      <c r="H134" s="83">
        <f>IFERROR(IF(VLOOKUP($A134,'Annex 2 EHV charges'!$D:$P,COLUMN(H134)+5,FALSE)=0,"",VLOOKUP($A134,'Annex 2 EHV charges'!$D:$P,COLUMN(H134)+5,FALSE)),"")</f>
        <v>0.05</v>
      </c>
    </row>
    <row r="135" spans="1:8" x14ac:dyDescent="0.2">
      <c r="A135" s="81">
        <f t="array" ref="A135">IFERROR(INDEX('Annex 2 EHV charges'!$D$11:$D$330, MATCH(0, IF(LEN('Annex 2 EHV charges'!$D$11:$D$330)=0,1, COUNTIF(A$4:$A134, 'Annex 2 EHV charges'!$D$11:$D$330)), 0)),"")</f>
        <v>763</v>
      </c>
      <c r="B135" s="80">
        <f>IF($A135="","",VLOOKUP($A135,'Annex 2 EHV charges'!$D:$P,2,0))</f>
        <v>763</v>
      </c>
      <c r="C135" s="81" t="str">
        <f>IF($A135="","",VLOOKUP($A135,'Annex 2 EHV charges'!$D:$P,3,0))</f>
        <v>2200041930498</v>
      </c>
      <c r="D135" s="80" t="str">
        <f>IF($A135="","",VLOOKUP($A135,'Annex 2 EHV charges'!$D:$P,4,0))</f>
        <v>Fullabrook</v>
      </c>
      <c r="E135" s="82" t="str">
        <f>IFERROR(IF(VLOOKUP($A135,'Annex 2 EHV charges'!$D:$P,COLUMN(E135)+5,FALSE)=0,"",VLOOKUP($A135,'Annex 2 EHV charges'!$D:$P,COLUMN(E135)+5,FALSE)),"")</f>
        <v/>
      </c>
      <c r="F135" s="83">
        <f>IFERROR(IF(VLOOKUP($A135,'Annex 2 EHV charges'!$D:$P,COLUMN(F135)+5,FALSE)=0,"",VLOOKUP($A135,'Annex 2 EHV charges'!$D:$P,COLUMN(F135)+5,FALSE)),"")</f>
        <v>32519.599999999999</v>
      </c>
      <c r="G135" s="83">
        <f>IFERROR(IF(VLOOKUP($A135,'Annex 2 EHV charges'!$D:$P,COLUMN(G135)+5,FALSE)=0,"",VLOOKUP($A135,'Annex 2 EHV charges'!$D:$P,COLUMN(G135)+5,FALSE)),"")</f>
        <v>0.05</v>
      </c>
      <c r="H135" s="83">
        <f>IFERROR(IF(VLOOKUP($A135,'Annex 2 EHV charges'!$D:$P,COLUMN(H135)+5,FALSE)=0,"",VLOOKUP($A135,'Annex 2 EHV charges'!$D:$P,COLUMN(H135)+5,FALSE)),"")</f>
        <v>0.05</v>
      </c>
    </row>
    <row r="136" spans="1:8" x14ac:dyDescent="0.2">
      <c r="A136" s="81">
        <f t="array" ref="A136">IFERROR(INDEX('Annex 2 EHV charges'!$D$11:$D$330, MATCH(0, IF(LEN('Annex 2 EHV charges'!$D$11:$D$330)=0,1, COUNTIF(A$4:$A135, 'Annex 2 EHV charges'!$D$11:$D$330)), 0)),"")</f>
        <v>724</v>
      </c>
      <c r="B136" s="80">
        <f>IF($A136="","",VLOOKUP($A136,'Annex 2 EHV charges'!$D:$P,2,0))</f>
        <v>724</v>
      </c>
      <c r="C136" s="81" t="str">
        <f>IF($A136="","",VLOOKUP($A136,'Annex 2 EHV charges'!$D:$P,3,0))</f>
        <v>2200042142410</v>
      </c>
      <c r="D136" s="80" t="str">
        <f>IF($A136="","",VLOOKUP($A136,'Annex 2 EHV charges'!$D:$P,4,0))</f>
        <v>Luxulyan(Trenoweth Farm)</v>
      </c>
      <c r="E136" s="82" t="str">
        <f>IFERROR(IF(VLOOKUP($A136,'Annex 2 EHV charges'!$D:$P,COLUMN(E136)+5,FALSE)=0,"",VLOOKUP($A136,'Annex 2 EHV charges'!$D:$P,COLUMN(E136)+5,FALSE)),"")</f>
        <v/>
      </c>
      <c r="F136" s="83">
        <f>IFERROR(IF(VLOOKUP($A136,'Annex 2 EHV charges'!$D:$P,COLUMN(F136)+5,FALSE)=0,"",VLOOKUP($A136,'Annex 2 EHV charges'!$D:$P,COLUMN(F136)+5,FALSE)),"")</f>
        <v>1045.8800000000001</v>
      </c>
      <c r="G136" s="83">
        <f>IFERROR(IF(VLOOKUP($A136,'Annex 2 EHV charges'!$D:$P,COLUMN(G136)+5,FALSE)=0,"",VLOOKUP($A136,'Annex 2 EHV charges'!$D:$P,COLUMN(G136)+5,FALSE)),"")</f>
        <v>0.05</v>
      </c>
      <c r="H136" s="83">
        <f>IFERROR(IF(VLOOKUP($A136,'Annex 2 EHV charges'!$D:$P,COLUMN(H136)+5,FALSE)=0,"",VLOOKUP($A136,'Annex 2 EHV charges'!$D:$P,COLUMN(H136)+5,FALSE)),"")</f>
        <v>0.05</v>
      </c>
    </row>
    <row r="137" spans="1:8" x14ac:dyDescent="0.2">
      <c r="A137" s="81">
        <f t="array" ref="A137">IFERROR(INDEX('Annex 2 EHV charges'!$D$11:$D$330, MATCH(0, IF(LEN('Annex 2 EHV charges'!$D$11:$D$330)=0,1, COUNTIF(A$4:$A136, 'Annex 2 EHV charges'!$D$11:$D$330)), 0)),"")</f>
        <v>725</v>
      </c>
      <c r="B137" s="80">
        <f>IF($A137="","",VLOOKUP($A137,'Annex 2 EHV charges'!$D:$P,2,0))</f>
        <v>725</v>
      </c>
      <c r="C137" s="81" t="str">
        <f>IF($A137="","",VLOOKUP($A137,'Annex 2 EHV charges'!$D:$P,3,0))</f>
        <v>2200042142457</v>
      </c>
      <c r="D137" s="80" t="str">
        <f>IF($A137="","",VLOOKUP($A137,'Annex 2 EHV charges'!$D:$P,4,0))</f>
        <v>Woodland Barton PV 33kV Gen</v>
      </c>
      <c r="E137" s="82" t="str">
        <f>IFERROR(IF(VLOOKUP($A137,'Annex 2 EHV charges'!$D:$P,COLUMN(E137)+5,FALSE)=0,"",VLOOKUP($A137,'Annex 2 EHV charges'!$D:$P,COLUMN(E137)+5,FALSE)),"")</f>
        <v/>
      </c>
      <c r="F137" s="83">
        <f>IFERROR(IF(VLOOKUP($A137,'Annex 2 EHV charges'!$D:$P,COLUMN(F137)+5,FALSE)=0,"",VLOOKUP($A137,'Annex 2 EHV charges'!$D:$P,COLUMN(F137)+5,FALSE)),"")</f>
        <v>1122.28</v>
      </c>
      <c r="G137" s="83">
        <f>IFERROR(IF(VLOOKUP($A137,'Annex 2 EHV charges'!$D:$P,COLUMN(G137)+5,FALSE)=0,"",VLOOKUP($A137,'Annex 2 EHV charges'!$D:$P,COLUMN(G137)+5,FALSE)),"")</f>
        <v>0.05</v>
      </c>
      <c r="H137" s="83">
        <f>IFERROR(IF(VLOOKUP($A137,'Annex 2 EHV charges'!$D:$P,COLUMN(H137)+5,FALSE)=0,"",VLOOKUP($A137,'Annex 2 EHV charges'!$D:$P,COLUMN(H137)+5,FALSE)),"")</f>
        <v>0.05</v>
      </c>
    </row>
    <row r="138" spans="1:8" x14ac:dyDescent="0.2">
      <c r="A138" s="81">
        <f t="array" ref="A138">IFERROR(INDEX('Annex 2 EHV charges'!$D$11:$D$330, MATCH(0, IF(LEN('Annex 2 EHV charges'!$D$11:$D$330)=0,1, COUNTIF(A$4:$A137, 'Annex 2 EHV charges'!$D$11:$D$330)), 0)),"")</f>
        <v>726</v>
      </c>
      <c r="B138" s="80">
        <f>IF($A138="","",VLOOKUP($A138,'Annex 2 EHV charges'!$D:$P,2,0))</f>
        <v>726</v>
      </c>
      <c r="C138" s="81" t="str">
        <f>IF($A138="","",VLOOKUP($A138,'Annex 2 EHV charges'!$D:$P,3,0))</f>
        <v>2200041978782</v>
      </c>
      <c r="D138" s="80" t="str">
        <f>IF($A138="","",VLOOKUP($A138,'Annex 2 EHV charges'!$D:$P,4,0))</f>
        <v>Manor PV Farm 33kV</v>
      </c>
      <c r="E138" s="82" t="str">
        <f>IFERROR(IF(VLOOKUP($A138,'Annex 2 EHV charges'!$D:$P,COLUMN(E138)+5,FALSE)=0,"",VLOOKUP($A138,'Annex 2 EHV charges'!$D:$P,COLUMN(E138)+5,FALSE)),"")</f>
        <v/>
      </c>
      <c r="F138" s="83">
        <f>IFERROR(IF(VLOOKUP($A138,'Annex 2 EHV charges'!$D:$P,COLUMN(F138)+5,FALSE)=0,"",VLOOKUP($A138,'Annex 2 EHV charges'!$D:$P,COLUMN(F138)+5,FALSE)),"")</f>
        <v>682.53</v>
      </c>
      <c r="G138" s="83">
        <f>IFERROR(IF(VLOOKUP($A138,'Annex 2 EHV charges'!$D:$P,COLUMN(G138)+5,FALSE)=0,"",VLOOKUP($A138,'Annex 2 EHV charges'!$D:$P,COLUMN(G138)+5,FALSE)),"")</f>
        <v>0.05</v>
      </c>
      <c r="H138" s="83">
        <f>IFERROR(IF(VLOOKUP($A138,'Annex 2 EHV charges'!$D:$P,COLUMN(H138)+5,FALSE)=0,"",VLOOKUP($A138,'Annex 2 EHV charges'!$D:$P,COLUMN(H138)+5,FALSE)),"")</f>
        <v>0.05</v>
      </c>
    </row>
    <row r="139" spans="1:8" x14ac:dyDescent="0.2">
      <c r="A139" s="81">
        <f t="array" ref="A139">IFERROR(INDEX('Annex 2 EHV charges'!$D$11:$D$330, MATCH(0, IF(LEN('Annex 2 EHV charges'!$D$11:$D$330)=0,1, COUNTIF(A$4:$A138, 'Annex 2 EHV charges'!$D$11:$D$330)), 0)),"")</f>
        <v>727</v>
      </c>
      <c r="B139" s="80">
        <f>IF($A139="","",VLOOKUP($A139,'Annex 2 EHV charges'!$D:$P,2,0))</f>
        <v>727</v>
      </c>
      <c r="C139" s="81" t="str">
        <f>IF($A139="","",VLOOKUP($A139,'Annex 2 EHV charges'!$D:$P,3,0))</f>
        <v>2200041978861</v>
      </c>
      <c r="D139" s="80" t="str">
        <f>IF($A139="","",VLOOKUP($A139,'Annex 2 EHV charges'!$D:$P,4,0))</f>
        <v>Churchtown Farm PV 33kV</v>
      </c>
      <c r="E139" s="82">
        <f>IFERROR(IF(VLOOKUP($A139,'Annex 2 EHV charges'!$D:$P,COLUMN(E139)+5,FALSE)=0,"",VLOOKUP($A139,'Annex 2 EHV charges'!$D:$P,COLUMN(E139)+5,FALSE)),"")</f>
        <v>-14.835000000000001</v>
      </c>
      <c r="F139" s="83">
        <f>IFERROR(IF(VLOOKUP($A139,'Annex 2 EHV charges'!$D:$P,COLUMN(F139)+5,FALSE)=0,"",VLOOKUP($A139,'Annex 2 EHV charges'!$D:$P,COLUMN(F139)+5,FALSE)),"")</f>
        <v>312.83</v>
      </c>
      <c r="G139" s="83">
        <f>IFERROR(IF(VLOOKUP($A139,'Annex 2 EHV charges'!$D:$P,COLUMN(G139)+5,FALSE)=0,"",VLOOKUP($A139,'Annex 2 EHV charges'!$D:$P,COLUMN(G139)+5,FALSE)),"")</f>
        <v>0.05</v>
      </c>
      <c r="H139" s="83">
        <f>IFERROR(IF(VLOOKUP($A139,'Annex 2 EHV charges'!$D:$P,COLUMN(H139)+5,FALSE)=0,"",VLOOKUP($A139,'Annex 2 EHV charges'!$D:$P,COLUMN(H139)+5,FALSE)),"")</f>
        <v>0.05</v>
      </c>
    </row>
    <row r="140" spans="1:8" x14ac:dyDescent="0.2">
      <c r="A140" s="81">
        <f t="array" ref="A140">IFERROR(INDEX('Annex 2 EHV charges'!$D$11:$D$330, MATCH(0, IF(LEN('Annex 2 EHV charges'!$D$11:$D$330)=0,1, COUNTIF(A$4:$A139, 'Annex 2 EHV charges'!$D$11:$D$330)), 0)),"")</f>
        <v>728</v>
      </c>
      <c r="B140" s="80">
        <f>IF($A140="","",VLOOKUP($A140,'Annex 2 EHV charges'!$D:$P,2,0))</f>
        <v>728</v>
      </c>
      <c r="C140" s="81" t="str">
        <f>IF($A140="","",VLOOKUP($A140,'Annex 2 EHV charges'!$D:$P,3,0))</f>
        <v>2200041978807</v>
      </c>
      <c r="D140" s="80" t="str">
        <f>IF($A140="","",VLOOKUP($A140,'Annex 2 EHV charges'!$D:$P,4,0))</f>
        <v>Trenouth PV 33kV</v>
      </c>
      <c r="E140" s="82" t="str">
        <f>IFERROR(IF(VLOOKUP($A140,'Annex 2 EHV charges'!$D:$P,COLUMN(E140)+5,FALSE)=0,"",VLOOKUP($A140,'Annex 2 EHV charges'!$D:$P,COLUMN(E140)+5,FALSE)),"")</f>
        <v/>
      </c>
      <c r="F140" s="83">
        <f>IFERROR(IF(VLOOKUP($A140,'Annex 2 EHV charges'!$D:$P,COLUMN(F140)+5,FALSE)=0,"",VLOOKUP($A140,'Annex 2 EHV charges'!$D:$P,COLUMN(F140)+5,FALSE)),"")</f>
        <v>1395.24</v>
      </c>
      <c r="G140" s="83">
        <f>IFERROR(IF(VLOOKUP($A140,'Annex 2 EHV charges'!$D:$P,COLUMN(G140)+5,FALSE)=0,"",VLOOKUP($A140,'Annex 2 EHV charges'!$D:$P,COLUMN(G140)+5,FALSE)),"")</f>
        <v>0.05</v>
      </c>
      <c r="H140" s="83">
        <f>IFERROR(IF(VLOOKUP($A140,'Annex 2 EHV charges'!$D:$P,COLUMN(H140)+5,FALSE)=0,"",VLOOKUP($A140,'Annex 2 EHV charges'!$D:$P,COLUMN(H140)+5,FALSE)),"")</f>
        <v>0.05</v>
      </c>
    </row>
    <row r="141" spans="1:8" x14ac:dyDescent="0.2">
      <c r="A141" s="81">
        <f t="array" ref="A141">IFERROR(INDEX('Annex 2 EHV charges'!$D$11:$D$330, MATCH(0, IF(LEN('Annex 2 EHV charges'!$D$11:$D$330)=0,1, COUNTIF(A$4:$A140, 'Annex 2 EHV charges'!$D$11:$D$330)), 0)),"")</f>
        <v>732</v>
      </c>
      <c r="B141" s="80">
        <f>IF($A141="","",VLOOKUP($A141,'Annex 2 EHV charges'!$D:$P,2,0))</f>
        <v>732</v>
      </c>
      <c r="C141" s="81" t="str">
        <f>IF($A141="","",VLOOKUP($A141,'Annex 2 EHV charges'!$D:$P,3,0))</f>
        <v>2200041979883</v>
      </c>
      <c r="D141" s="80" t="str">
        <f>IF($A141="","",VLOOKUP($A141,'Annex 2 EHV charges'!$D:$P,4,0))</f>
        <v>Howton Farm PV 33kV</v>
      </c>
      <c r="E141" s="82" t="str">
        <f>IFERROR(IF(VLOOKUP($A141,'Annex 2 EHV charges'!$D:$P,COLUMN(E141)+5,FALSE)=0,"",VLOOKUP($A141,'Annex 2 EHV charges'!$D:$P,COLUMN(E141)+5,FALSE)),"")</f>
        <v/>
      </c>
      <c r="F141" s="83">
        <f>IFERROR(IF(VLOOKUP($A141,'Annex 2 EHV charges'!$D:$P,COLUMN(F141)+5,FALSE)=0,"",VLOOKUP($A141,'Annex 2 EHV charges'!$D:$P,COLUMN(F141)+5,FALSE)),"")</f>
        <v>693.84</v>
      </c>
      <c r="G141" s="83">
        <f>IFERROR(IF(VLOOKUP($A141,'Annex 2 EHV charges'!$D:$P,COLUMN(G141)+5,FALSE)=0,"",VLOOKUP($A141,'Annex 2 EHV charges'!$D:$P,COLUMN(G141)+5,FALSE)),"")</f>
        <v>0.05</v>
      </c>
      <c r="H141" s="83">
        <f>IFERROR(IF(VLOOKUP($A141,'Annex 2 EHV charges'!$D:$P,COLUMN(H141)+5,FALSE)=0,"",VLOOKUP($A141,'Annex 2 EHV charges'!$D:$P,COLUMN(H141)+5,FALSE)),"")</f>
        <v>0.05</v>
      </c>
    </row>
    <row r="142" spans="1:8" x14ac:dyDescent="0.2">
      <c r="A142" s="81">
        <f t="array" ref="A142">IFERROR(INDEX('Annex 2 EHV charges'!$D$11:$D$330, MATCH(0, IF(LEN('Annex 2 EHV charges'!$D$11:$D$330)=0,1, COUNTIF(A$4:$A141, 'Annex 2 EHV charges'!$D$11:$D$330)), 0)),"")</f>
        <v>734</v>
      </c>
      <c r="B142" s="80">
        <f>IF($A142="","",VLOOKUP($A142,'Annex 2 EHV charges'!$D:$P,2,0))</f>
        <v>734</v>
      </c>
      <c r="C142" s="81" t="str">
        <f>IF($A142="","",VLOOKUP($A142,'Annex 2 EHV charges'!$D:$P,3,0))</f>
        <v>2200042682424</v>
      </c>
      <c r="D142" s="80" t="str">
        <f>IF($A142="","",VLOOKUP($A142,'Annex 2 EHV charges'!$D:$P,4,0))</f>
        <v xml:space="preserve">Newton Downs Farm </v>
      </c>
      <c r="E142" s="82" t="str">
        <f>IFERROR(IF(VLOOKUP($A142,'Annex 2 EHV charges'!$D:$P,COLUMN(E142)+5,FALSE)=0,"",VLOOKUP($A142,'Annex 2 EHV charges'!$D:$P,COLUMN(E142)+5,FALSE)),"")</f>
        <v/>
      </c>
      <c r="F142" s="83">
        <f>IFERROR(IF(VLOOKUP($A142,'Annex 2 EHV charges'!$D:$P,COLUMN(F142)+5,FALSE)=0,"",VLOOKUP($A142,'Annex 2 EHV charges'!$D:$P,COLUMN(F142)+5,FALSE)),"")</f>
        <v>934.46</v>
      </c>
      <c r="G142" s="83">
        <f>IFERROR(IF(VLOOKUP($A142,'Annex 2 EHV charges'!$D:$P,COLUMN(G142)+5,FALSE)=0,"",VLOOKUP($A142,'Annex 2 EHV charges'!$D:$P,COLUMN(G142)+5,FALSE)),"")</f>
        <v>0.05</v>
      </c>
      <c r="H142" s="83">
        <f>IFERROR(IF(VLOOKUP($A142,'Annex 2 EHV charges'!$D:$P,COLUMN(H142)+5,FALSE)=0,"",VLOOKUP($A142,'Annex 2 EHV charges'!$D:$P,COLUMN(H142)+5,FALSE)),"")</f>
        <v>0.05</v>
      </c>
    </row>
    <row r="143" spans="1:8" x14ac:dyDescent="0.2">
      <c r="A143" s="81">
        <f t="array" ref="A143">IFERROR(INDEX('Annex 2 EHV charges'!$D$11:$D$330, MATCH(0, IF(LEN('Annex 2 EHV charges'!$D$11:$D$330)=0,1, COUNTIF(A$4:$A142, 'Annex 2 EHV charges'!$D$11:$D$330)), 0)),"")</f>
        <v>735</v>
      </c>
      <c r="B143" s="80">
        <f>IF($A143="","",VLOOKUP($A143,'Annex 2 EHV charges'!$D:$P,2,0))</f>
        <v>735</v>
      </c>
      <c r="C143" s="81" t="str">
        <f>IF($A143="","",VLOOKUP($A143,'Annex 2 EHV charges'!$D:$P,3,0))</f>
        <v>2200041978737</v>
      </c>
      <c r="D143" s="80" t="str">
        <f>IF($A143="","",VLOOKUP($A143,'Annex 2 EHV charges'!$D:$P,4,0))</f>
        <v>East Langford PV 33kV</v>
      </c>
      <c r="E143" s="82" t="str">
        <f>IFERROR(IF(VLOOKUP($A143,'Annex 2 EHV charges'!$D:$P,COLUMN(E143)+5,FALSE)=0,"",VLOOKUP($A143,'Annex 2 EHV charges'!$D:$P,COLUMN(E143)+5,FALSE)),"")</f>
        <v/>
      </c>
      <c r="F143" s="83">
        <f>IFERROR(IF(VLOOKUP($A143,'Annex 2 EHV charges'!$D:$P,COLUMN(F143)+5,FALSE)=0,"",VLOOKUP($A143,'Annex 2 EHV charges'!$D:$P,COLUMN(F143)+5,FALSE)),"")</f>
        <v>696.77</v>
      </c>
      <c r="G143" s="83">
        <f>IFERROR(IF(VLOOKUP($A143,'Annex 2 EHV charges'!$D:$P,COLUMN(G143)+5,FALSE)=0,"",VLOOKUP($A143,'Annex 2 EHV charges'!$D:$P,COLUMN(G143)+5,FALSE)),"")</f>
        <v>0.05</v>
      </c>
      <c r="H143" s="83">
        <f>IFERROR(IF(VLOOKUP($A143,'Annex 2 EHV charges'!$D:$P,COLUMN(H143)+5,FALSE)=0,"",VLOOKUP($A143,'Annex 2 EHV charges'!$D:$P,COLUMN(H143)+5,FALSE)),"")</f>
        <v>0.05</v>
      </c>
    </row>
    <row r="144" spans="1:8" x14ac:dyDescent="0.2">
      <c r="A144" s="81">
        <f t="array" ref="A144">IFERROR(INDEX('Annex 2 EHV charges'!$D$11:$D$330, MATCH(0, IF(LEN('Annex 2 EHV charges'!$D$11:$D$330)=0,1, COUNTIF(A$4:$A143, 'Annex 2 EHV charges'!$D$11:$D$330)), 0)),"")</f>
        <v>736</v>
      </c>
      <c r="B144" s="80">
        <f>IF($A144="","",VLOOKUP($A144,'Annex 2 EHV charges'!$D:$P,2,0))</f>
        <v>736</v>
      </c>
      <c r="C144" s="81" t="str">
        <f>IF($A144="","",VLOOKUP($A144,'Annex 2 EHV charges'!$D:$P,3,0))</f>
        <v>2200042194288</v>
      </c>
      <c r="D144" s="80" t="str">
        <f>IF($A144="","",VLOOKUP($A144,'Annex 2 EHV charges'!$D:$P,4,0))</f>
        <v>NINNIS PV 33kV Gen</v>
      </c>
      <c r="E144" s="82" t="str">
        <f>IFERROR(IF(VLOOKUP($A144,'Annex 2 EHV charges'!$D:$P,COLUMN(E144)+5,FALSE)=0,"",VLOOKUP($A144,'Annex 2 EHV charges'!$D:$P,COLUMN(E144)+5,FALSE)),"")</f>
        <v/>
      </c>
      <c r="F144" s="83">
        <f>IFERROR(IF(VLOOKUP($A144,'Annex 2 EHV charges'!$D:$P,COLUMN(F144)+5,FALSE)=0,"",VLOOKUP($A144,'Annex 2 EHV charges'!$D:$P,COLUMN(F144)+5,FALSE)),"")</f>
        <v>818.92</v>
      </c>
      <c r="G144" s="83">
        <f>IFERROR(IF(VLOOKUP($A144,'Annex 2 EHV charges'!$D:$P,COLUMN(G144)+5,FALSE)=0,"",VLOOKUP($A144,'Annex 2 EHV charges'!$D:$P,COLUMN(G144)+5,FALSE)),"")</f>
        <v>0.05</v>
      </c>
      <c r="H144" s="83">
        <f>IFERROR(IF(VLOOKUP($A144,'Annex 2 EHV charges'!$D:$P,COLUMN(H144)+5,FALSE)=0,"",VLOOKUP($A144,'Annex 2 EHV charges'!$D:$P,COLUMN(H144)+5,FALSE)),"")</f>
        <v>0.05</v>
      </c>
    </row>
    <row r="145" spans="1:8" x14ac:dyDescent="0.2">
      <c r="A145" s="81">
        <f t="array" ref="A145">IFERROR(INDEX('Annex 2 EHV charges'!$D$11:$D$330, MATCH(0, IF(LEN('Annex 2 EHV charges'!$D$11:$D$330)=0,1, COUNTIF(A$4:$A144, 'Annex 2 EHV charges'!$D$11:$D$330)), 0)),"")</f>
        <v>737</v>
      </c>
      <c r="B145" s="80">
        <f>IF($A145="","",VLOOKUP($A145,'Annex 2 EHV charges'!$D:$P,2,0))</f>
        <v>737</v>
      </c>
      <c r="C145" s="81" t="str">
        <f>IF($A145="","",VLOOKUP($A145,'Annex 2 EHV charges'!$D:$P,3,0))</f>
        <v>2200042208833</v>
      </c>
      <c r="D145" s="80" t="str">
        <f>IF($A145="","",VLOOKUP($A145,'Annex 2 EHV charges'!$D:$P,4,0))</f>
        <v>Willsland PV 33kV Gen</v>
      </c>
      <c r="E145" s="82" t="str">
        <f>IFERROR(IF(VLOOKUP($A145,'Annex 2 EHV charges'!$D:$P,COLUMN(E145)+5,FALSE)=0,"",VLOOKUP($A145,'Annex 2 EHV charges'!$D:$P,COLUMN(E145)+5,FALSE)),"")</f>
        <v/>
      </c>
      <c r="F145" s="83">
        <f>IFERROR(IF(VLOOKUP($A145,'Annex 2 EHV charges'!$D:$P,COLUMN(F145)+5,FALSE)=0,"",VLOOKUP($A145,'Annex 2 EHV charges'!$D:$P,COLUMN(F145)+5,FALSE)),"")</f>
        <v>694.77</v>
      </c>
      <c r="G145" s="83">
        <f>IFERROR(IF(VLOOKUP($A145,'Annex 2 EHV charges'!$D:$P,COLUMN(G145)+5,FALSE)=0,"",VLOOKUP($A145,'Annex 2 EHV charges'!$D:$P,COLUMN(G145)+5,FALSE)),"")</f>
        <v>0.05</v>
      </c>
      <c r="H145" s="83">
        <f>IFERROR(IF(VLOOKUP($A145,'Annex 2 EHV charges'!$D:$P,COLUMN(H145)+5,FALSE)=0,"",VLOOKUP($A145,'Annex 2 EHV charges'!$D:$P,COLUMN(H145)+5,FALSE)),"")</f>
        <v>0.05</v>
      </c>
    </row>
    <row r="146" spans="1:8" x14ac:dyDescent="0.2">
      <c r="A146" s="81">
        <f t="array" ref="A146">IFERROR(INDEX('Annex 2 EHV charges'!$D$11:$D$330, MATCH(0, IF(LEN('Annex 2 EHV charges'!$D$11:$D$330)=0,1, COUNTIF(A$4:$A145, 'Annex 2 EHV charges'!$D$11:$D$330)), 0)),"")</f>
        <v>738</v>
      </c>
      <c r="B146" s="80">
        <f>IF($A146="","",VLOOKUP($A146,'Annex 2 EHV charges'!$D:$P,2,0))</f>
        <v>738</v>
      </c>
      <c r="C146" s="81" t="str">
        <f>IF($A146="","",VLOOKUP($A146,'Annex 2 EHV charges'!$D:$P,3,0))</f>
        <v>2200042141160</v>
      </c>
      <c r="D146" s="80" t="str">
        <f>IF($A146="","",VLOOKUP($A146,'Annex 2 EHV charges'!$D:$P,4,0))</f>
        <v>Eastcombe PV 33kV Gen</v>
      </c>
      <c r="E146" s="82" t="str">
        <f>IFERROR(IF(VLOOKUP($A146,'Annex 2 EHV charges'!$D:$P,COLUMN(E146)+5,FALSE)=0,"",VLOOKUP($A146,'Annex 2 EHV charges'!$D:$P,COLUMN(E146)+5,FALSE)),"")</f>
        <v/>
      </c>
      <c r="F146" s="83">
        <f>IFERROR(IF(VLOOKUP($A146,'Annex 2 EHV charges'!$D:$P,COLUMN(F146)+5,FALSE)=0,"",VLOOKUP($A146,'Annex 2 EHV charges'!$D:$P,COLUMN(F146)+5,FALSE)),"")</f>
        <v>903.62</v>
      </c>
      <c r="G146" s="83">
        <f>IFERROR(IF(VLOOKUP($A146,'Annex 2 EHV charges'!$D:$P,COLUMN(G146)+5,FALSE)=0,"",VLOOKUP($A146,'Annex 2 EHV charges'!$D:$P,COLUMN(G146)+5,FALSE)),"")</f>
        <v>0.05</v>
      </c>
      <c r="H146" s="83">
        <f>IFERROR(IF(VLOOKUP($A146,'Annex 2 EHV charges'!$D:$P,COLUMN(H146)+5,FALSE)=0,"",VLOOKUP($A146,'Annex 2 EHV charges'!$D:$P,COLUMN(H146)+5,FALSE)),"")</f>
        <v>0.05</v>
      </c>
    </row>
    <row r="147" spans="1:8" x14ac:dyDescent="0.2">
      <c r="A147" s="81">
        <f t="array" ref="A147">IFERROR(INDEX('Annex 2 EHV charges'!$D$11:$D$330, MATCH(0, IF(LEN('Annex 2 EHV charges'!$D$11:$D$330)=0,1, COUNTIF(A$4:$A146, 'Annex 2 EHV charges'!$D$11:$D$330)), 0)),"")</f>
        <v>739</v>
      </c>
      <c r="B147" s="80">
        <f>IF($A147="","",VLOOKUP($A147,'Annex 2 EHV charges'!$D:$P,2,0))</f>
        <v>739</v>
      </c>
      <c r="C147" s="81" t="str">
        <f>IF($A147="","",VLOOKUP($A147,'Annex 2 EHV charges'!$D:$P,3,0))</f>
        <v>2200042172888</v>
      </c>
      <c r="D147" s="80" t="str">
        <f>IF($A147="","",VLOOKUP($A147,'Annex 2 EHV charges'!$D:$P,4,0))</f>
        <v>Bratton Flemming PV</v>
      </c>
      <c r="E147" s="82" t="str">
        <f>IFERROR(IF(VLOOKUP($A147,'Annex 2 EHV charges'!$D:$P,COLUMN(E147)+5,FALSE)=0,"",VLOOKUP($A147,'Annex 2 EHV charges'!$D:$P,COLUMN(E147)+5,FALSE)),"")</f>
        <v/>
      </c>
      <c r="F147" s="83">
        <f>IFERROR(IF(VLOOKUP($A147,'Annex 2 EHV charges'!$D:$P,COLUMN(F147)+5,FALSE)=0,"",VLOOKUP($A147,'Annex 2 EHV charges'!$D:$P,COLUMN(F147)+5,FALSE)),"")</f>
        <v>531.9</v>
      </c>
      <c r="G147" s="83">
        <f>IFERROR(IF(VLOOKUP($A147,'Annex 2 EHV charges'!$D:$P,COLUMN(G147)+5,FALSE)=0,"",VLOOKUP($A147,'Annex 2 EHV charges'!$D:$P,COLUMN(G147)+5,FALSE)),"")</f>
        <v>0.05</v>
      </c>
      <c r="H147" s="83">
        <f>IFERROR(IF(VLOOKUP($A147,'Annex 2 EHV charges'!$D:$P,COLUMN(H147)+5,FALSE)=0,"",VLOOKUP($A147,'Annex 2 EHV charges'!$D:$P,COLUMN(H147)+5,FALSE)),"")</f>
        <v>0.05</v>
      </c>
    </row>
    <row r="148" spans="1:8" x14ac:dyDescent="0.2">
      <c r="A148" s="81">
        <f t="array" ref="A148">IFERROR(INDEX('Annex 2 EHV charges'!$D$11:$D$330, MATCH(0, IF(LEN('Annex 2 EHV charges'!$D$11:$D$330)=0,1, COUNTIF(A$4:$A147, 'Annex 2 EHV charges'!$D$11:$D$330)), 0)),"")</f>
        <v>740</v>
      </c>
      <c r="B148" s="80">
        <f>IF($A148="","",VLOOKUP($A148,'Annex 2 EHV charges'!$D:$P,2,0))</f>
        <v>740</v>
      </c>
      <c r="C148" s="81" t="str">
        <f>IF($A148="","",VLOOKUP($A148,'Annex 2 EHV charges'!$D:$P,3,0))</f>
        <v>2200042196745</v>
      </c>
      <c r="D148" s="80" t="str">
        <f>IF($A148="","",VLOOKUP($A148,'Annex 2 EHV charges'!$D:$P,4,0))</f>
        <v>Beaford Brook PV</v>
      </c>
      <c r="E148" s="82" t="str">
        <f>IFERROR(IF(VLOOKUP($A148,'Annex 2 EHV charges'!$D:$P,COLUMN(E148)+5,FALSE)=0,"",VLOOKUP($A148,'Annex 2 EHV charges'!$D:$P,COLUMN(E148)+5,FALSE)),"")</f>
        <v/>
      </c>
      <c r="F148" s="83">
        <f>IFERROR(IF(VLOOKUP($A148,'Annex 2 EHV charges'!$D:$P,COLUMN(F148)+5,FALSE)=0,"",VLOOKUP($A148,'Annex 2 EHV charges'!$D:$P,COLUMN(F148)+5,FALSE)),"")</f>
        <v>536.47</v>
      </c>
      <c r="G148" s="83">
        <f>IFERROR(IF(VLOOKUP($A148,'Annex 2 EHV charges'!$D:$P,COLUMN(G148)+5,FALSE)=0,"",VLOOKUP($A148,'Annex 2 EHV charges'!$D:$P,COLUMN(G148)+5,FALSE)),"")</f>
        <v>0.05</v>
      </c>
      <c r="H148" s="83">
        <f>IFERROR(IF(VLOOKUP($A148,'Annex 2 EHV charges'!$D:$P,COLUMN(H148)+5,FALSE)=0,"",VLOOKUP($A148,'Annex 2 EHV charges'!$D:$P,COLUMN(H148)+5,FALSE)),"")</f>
        <v>0.05</v>
      </c>
    </row>
    <row r="149" spans="1:8" x14ac:dyDescent="0.2">
      <c r="A149" s="81">
        <f t="array" ref="A149">IFERROR(INDEX('Annex 2 EHV charges'!$D$11:$D$330, MATCH(0, IF(LEN('Annex 2 EHV charges'!$D$11:$D$330)=0,1, COUNTIF(A$4:$A148, 'Annex 2 EHV charges'!$D$11:$D$330)), 0)),"")</f>
        <v>742</v>
      </c>
      <c r="B149" s="80">
        <f>IF($A149="","",VLOOKUP($A149,'Annex 2 EHV charges'!$D:$P,2,0))</f>
        <v>742</v>
      </c>
      <c r="C149" s="81" t="str">
        <f>IF($A149="","",VLOOKUP($A149,'Annex 2 EHV charges'!$D:$P,3,0))</f>
        <v>2200042206613</v>
      </c>
      <c r="D149" s="80" t="str">
        <f>IF($A149="","",VLOOKUP($A149,'Annex 2 EHV charges'!$D:$P,4,0))</f>
        <v>Park Wall PV</v>
      </c>
      <c r="E149" s="82" t="str">
        <f>IFERROR(IF(VLOOKUP($A149,'Annex 2 EHV charges'!$D:$P,COLUMN(E149)+5,FALSE)=0,"",VLOOKUP($A149,'Annex 2 EHV charges'!$D:$P,COLUMN(E149)+5,FALSE)),"")</f>
        <v/>
      </c>
      <c r="F149" s="83">
        <f>IFERROR(IF(VLOOKUP($A149,'Annex 2 EHV charges'!$D:$P,COLUMN(F149)+5,FALSE)=0,"",VLOOKUP($A149,'Annex 2 EHV charges'!$D:$P,COLUMN(F149)+5,FALSE)),"")</f>
        <v>690.52</v>
      </c>
      <c r="G149" s="83">
        <f>IFERROR(IF(VLOOKUP($A149,'Annex 2 EHV charges'!$D:$P,COLUMN(G149)+5,FALSE)=0,"",VLOOKUP($A149,'Annex 2 EHV charges'!$D:$P,COLUMN(G149)+5,FALSE)),"")</f>
        <v>0.05</v>
      </c>
      <c r="H149" s="83">
        <f>IFERROR(IF(VLOOKUP($A149,'Annex 2 EHV charges'!$D:$P,COLUMN(H149)+5,FALSE)=0,"",VLOOKUP($A149,'Annex 2 EHV charges'!$D:$P,COLUMN(H149)+5,FALSE)),"")</f>
        <v>0.05</v>
      </c>
    </row>
    <row r="150" spans="1:8" x14ac:dyDescent="0.2">
      <c r="A150" s="81">
        <f t="array" ref="A150">IFERROR(INDEX('Annex 2 EHV charges'!$D$11:$D$330, MATCH(0, IF(LEN('Annex 2 EHV charges'!$D$11:$D$330)=0,1, COUNTIF(A$4:$A149, 'Annex 2 EHV charges'!$D$11:$D$330)), 0)),"")</f>
        <v>743</v>
      </c>
      <c r="B150" s="80">
        <f>IF($A150="","",VLOOKUP($A150,'Annex 2 EHV charges'!$D:$P,2,0))</f>
        <v>743</v>
      </c>
      <c r="C150" s="81" t="str">
        <f>IF($A150="","",VLOOKUP($A150,'Annex 2 EHV charges'!$D:$P,3,0))</f>
        <v>2200042198520</v>
      </c>
      <c r="D150" s="80" t="str">
        <f>IF($A150="","",VLOOKUP($A150,'Annex 2 EHV charges'!$D:$P,4,0))</f>
        <v>Bradford Solar Park</v>
      </c>
      <c r="E150" s="82" t="str">
        <f>IFERROR(IF(VLOOKUP($A150,'Annex 2 EHV charges'!$D:$P,COLUMN(E150)+5,FALSE)=0,"",VLOOKUP($A150,'Annex 2 EHV charges'!$D:$P,COLUMN(E150)+5,FALSE)),"")</f>
        <v/>
      </c>
      <c r="F150" s="83">
        <f>IFERROR(IF(VLOOKUP($A150,'Annex 2 EHV charges'!$D:$P,COLUMN(F150)+5,FALSE)=0,"",VLOOKUP($A150,'Annex 2 EHV charges'!$D:$P,COLUMN(F150)+5,FALSE)),"")</f>
        <v>2557.0100000000002</v>
      </c>
      <c r="G150" s="83">
        <f>IFERROR(IF(VLOOKUP($A150,'Annex 2 EHV charges'!$D:$P,COLUMN(G150)+5,FALSE)=0,"",VLOOKUP($A150,'Annex 2 EHV charges'!$D:$P,COLUMN(G150)+5,FALSE)),"")</f>
        <v>0.05</v>
      </c>
      <c r="H150" s="83">
        <f>IFERROR(IF(VLOOKUP($A150,'Annex 2 EHV charges'!$D:$P,COLUMN(H150)+5,FALSE)=0,"",VLOOKUP($A150,'Annex 2 EHV charges'!$D:$P,COLUMN(H150)+5,FALSE)),"")</f>
        <v>0.05</v>
      </c>
    </row>
    <row r="151" spans="1:8" x14ac:dyDescent="0.2">
      <c r="A151" s="81">
        <f t="array" ref="A151">IFERROR(INDEX('Annex 2 EHV charges'!$D$11:$D$330, MATCH(0, IF(LEN('Annex 2 EHV charges'!$D$11:$D$330)=0,1, COUNTIF(A$4:$A150, 'Annex 2 EHV charges'!$D$11:$D$330)), 0)),"")</f>
        <v>744</v>
      </c>
      <c r="B151" s="80">
        <f>IF($A151="","",VLOOKUP($A151,'Annex 2 EHV charges'!$D:$P,2,0))</f>
        <v>744</v>
      </c>
      <c r="C151" s="81" t="str">
        <f>IF($A151="","",VLOOKUP($A151,'Annex 2 EHV charges'!$D:$P,3,0))</f>
        <v>2200041982947</v>
      </c>
      <c r="D151" s="80" t="str">
        <f>IF($A151="","",VLOOKUP($A151,'Annex 2 EHV charges'!$D:$P,4,0))</f>
        <v>Causilgey PV 33kV Gen</v>
      </c>
      <c r="E151" s="82" t="str">
        <f>IFERROR(IF(VLOOKUP($A151,'Annex 2 EHV charges'!$D:$P,COLUMN(E151)+5,FALSE)=0,"",VLOOKUP($A151,'Annex 2 EHV charges'!$D:$P,COLUMN(E151)+5,FALSE)),"")</f>
        <v/>
      </c>
      <c r="F151" s="83">
        <f>IFERROR(IF(VLOOKUP($A151,'Annex 2 EHV charges'!$D:$P,COLUMN(F151)+5,FALSE)=0,"",VLOOKUP($A151,'Annex 2 EHV charges'!$D:$P,COLUMN(F151)+5,FALSE)),"")</f>
        <v>558.32000000000005</v>
      </c>
      <c r="G151" s="83">
        <f>IFERROR(IF(VLOOKUP($A151,'Annex 2 EHV charges'!$D:$P,COLUMN(G151)+5,FALSE)=0,"",VLOOKUP($A151,'Annex 2 EHV charges'!$D:$P,COLUMN(G151)+5,FALSE)),"")</f>
        <v>0.05</v>
      </c>
      <c r="H151" s="83">
        <f>IFERROR(IF(VLOOKUP($A151,'Annex 2 EHV charges'!$D:$P,COLUMN(H151)+5,FALSE)=0,"",VLOOKUP($A151,'Annex 2 EHV charges'!$D:$P,COLUMN(H151)+5,FALSE)),"")</f>
        <v>0.05</v>
      </c>
    </row>
    <row r="152" spans="1:8" x14ac:dyDescent="0.2">
      <c r="A152" s="81">
        <f t="array" ref="A152">IFERROR(INDEX('Annex 2 EHV charges'!$D$11:$D$330, MATCH(0, IF(LEN('Annex 2 EHV charges'!$D$11:$D$330)=0,1, COUNTIF(A$4:$A151, 'Annex 2 EHV charges'!$D$11:$D$330)), 0)),"")</f>
        <v>745</v>
      </c>
      <c r="B152" s="80">
        <f>IF($A152="","",VLOOKUP($A152,'Annex 2 EHV charges'!$D:$P,2,0))</f>
        <v>745</v>
      </c>
      <c r="C152" s="81" t="str">
        <f>IF($A152="","",VLOOKUP($A152,'Annex 2 EHV charges'!$D:$P,3,0))</f>
        <v>2200042042975</v>
      </c>
      <c r="D152" s="80" t="str">
        <f>IF($A152="","",VLOOKUP($A152,'Annex 2 EHV charges'!$D:$P,4,0))</f>
        <v>Beechgrove Farm PV 33kV</v>
      </c>
      <c r="E152" s="82" t="str">
        <f>IFERROR(IF(VLOOKUP($A152,'Annex 2 EHV charges'!$D:$P,COLUMN(E152)+5,FALSE)=0,"",VLOOKUP($A152,'Annex 2 EHV charges'!$D:$P,COLUMN(E152)+5,FALSE)),"")</f>
        <v/>
      </c>
      <c r="F152" s="83">
        <f>IFERROR(IF(VLOOKUP($A152,'Annex 2 EHV charges'!$D:$P,COLUMN(F152)+5,FALSE)=0,"",VLOOKUP($A152,'Annex 2 EHV charges'!$D:$P,COLUMN(F152)+5,FALSE)),"")</f>
        <v>690.51</v>
      </c>
      <c r="G152" s="83">
        <f>IFERROR(IF(VLOOKUP($A152,'Annex 2 EHV charges'!$D:$P,COLUMN(G152)+5,FALSE)=0,"",VLOOKUP($A152,'Annex 2 EHV charges'!$D:$P,COLUMN(G152)+5,FALSE)),"")</f>
        <v>0.05</v>
      </c>
      <c r="H152" s="83">
        <f>IFERROR(IF(VLOOKUP($A152,'Annex 2 EHV charges'!$D:$P,COLUMN(H152)+5,FALSE)=0,"",VLOOKUP($A152,'Annex 2 EHV charges'!$D:$P,COLUMN(H152)+5,FALSE)),"")</f>
        <v>0.05</v>
      </c>
    </row>
    <row r="153" spans="1:8" x14ac:dyDescent="0.2">
      <c r="A153" s="81">
        <f t="array" ref="A153">IFERROR(INDEX('Annex 2 EHV charges'!$D$11:$D$330, MATCH(0, IF(LEN('Annex 2 EHV charges'!$D$11:$D$330)=0,1, COUNTIF(A$4:$A152, 'Annex 2 EHV charges'!$D$11:$D$330)), 0)),"")</f>
        <v>772</v>
      </c>
      <c r="B153" s="80">
        <f>IF($A153="","",VLOOKUP($A153,'Annex 2 EHV charges'!$D:$P,2,0))</f>
        <v>772</v>
      </c>
      <c r="C153" s="81" t="str">
        <f>IF($A153="","",VLOOKUP($A153,'Annex 2 EHV charges'!$D:$P,3,0))</f>
        <v>2200031825680</v>
      </c>
      <c r="D153" s="80" t="str">
        <f>IF($A153="","",VLOOKUP($A153,'Annex 2 EHV charges'!$D:$P,4,0))</f>
        <v>Isles of Scilly</v>
      </c>
      <c r="E153" s="82">
        <f>IFERROR(IF(VLOOKUP($A153,'Annex 2 EHV charges'!$D:$P,COLUMN(E153)+5,FALSE)=0,"",VLOOKUP($A153,'Annex 2 EHV charges'!$D:$P,COLUMN(E153)+5,FALSE)),"")</f>
        <v>-29.946000000000002</v>
      </c>
      <c r="F153" s="83">
        <f>IFERROR(IF(VLOOKUP($A153,'Annex 2 EHV charges'!$D:$P,COLUMN(F153)+5,FALSE)=0,"",VLOOKUP($A153,'Annex 2 EHV charges'!$D:$P,COLUMN(F153)+5,FALSE)),"")</f>
        <v>347.95</v>
      </c>
      <c r="G153" s="83">
        <f>IFERROR(IF(VLOOKUP($A153,'Annex 2 EHV charges'!$D:$P,COLUMN(G153)+5,FALSE)=0,"",VLOOKUP($A153,'Annex 2 EHV charges'!$D:$P,COLUMN(G153)+5,FALSE)),"")</f>
        <v>0.05</v>
      </c>
      <c r="H153" s="83">
        <f>IFERROR(IF(VLOOKUP($A153,'Annex 2 EHV charges'!$D:$P,COLUMN(H153)+5,FALSE)=0,"",VLOOKUP($A153,'Annex 2 EHV charges'!$D:$P,COLUMN(H153)+5,FALSE)),"")</f>
        <v>0.05</v>
      </c>
    </row>
    <row r="154" spans="1:8" x14ac:dyDescent="0.2">
      <c r="A154" s="81">
        <f t="array" ref="A154">IFERROR(INDEX('Annex 2 EHV charges'!$D$11:$D$330, MATCH(0, IF(LEN('Annex 2 EHV charges'!$D$11:$D$330)=0,1, COUNTIF(A$4:$A153, 'Annex 2 EHV charges'!$D$11:$D$330)), 0)),"")</f>
        <v>666</v>
      </c>
      <c r="B154" s="80">
        <f>IF($A154="","",VLOOKUP($A154,'Annex 2 EHV charges'!$D:$P,2,0))</f>
        <v>666</v>
      </c>
      <c r="C154" s="81" t="str">
        <f>IF($A154="","",VLOOKUP($A154,'Annex 2 EHV charges'!$D:$P,3,0))</f>
        <v>2200042019354</v>
      </c>
      <c r="D154" s="80" t="str">
        <f>IF($A154="","",VLOOKUP($A154,'Annex 2 EHV charges'!$D:$P,4,0))</f>
        <v>BLACKDITCH 33kV</v>
      </c>
      <c r="E154" s="82" t="str">
        <f>IFERROR(IF(VLOOKUP($A154,'Annex 2 EHV charges'!$D:$P,COLUMN(E154)+5,FALSE)=0,"",VLOOKUP($A154,'Annex 2 EHV charges'!$D:$P,COLUMN(E154)+5,FALSE)),"")</f>
        <v/>
      </c>
      <c r="F154" s="83">
        <f>IFERROR(IF(VLOOKUP($A154,'Annex 2 EHV charges'!$D:$P,COLUMN(F154)+5,FALSE)=0,"",VLOOKUP($A154,'Annex 2 EHV charges'!$D:$P,COLUMN(F154)+5,FALSE)),"")</f>
        <v>490.55</v>
      </c>
      <c r="G154" s="83">
        <f>IFERROR(IF(VLOOKUP($A154,'Annex 2 EHV charges'!$D:$P,COLUMN(G154)+5,FALSE)=0,"",VLOOKUP($A154,'Annex 2 EHV charges'!$D:$P,COLUMN(G154)+5,FALSE)),"")</f>
        <v>0.05</v>
      </c>
      <c r="H154" s="83">
        <f>IFERROR(IF(VLOOKUP($A154,'Annex 2 EHV charges'!$D:$P,COLUMN(H154)+5,FALSE)=0,"",VLOOKUP($A154,'Annex 2 EHV charges'!$D:$P,COLUMN(H154)+5,FALSE)),"")</f>
        <v>0.05</v>
      </c>
    </row>
    <row r="155" spans="1:8" x14ac:dyDescent="0.2">
      <c r="A155" s="81">
        <f t="array" ref="A155">IFERROR(INDEX('Annex 2 EHV charges'!$D$11:$D$330, MATCH(0, IF(LEN('Annex 2 EHV charges'!$D$11:$D$330)=0,1, COUNTIF(A$4:$A154, 'Annex 2 EHV charges'!$D$11:$D$330)), 0)),"")</f>
        <v>806</v>
      </c>
      <c r="B155" s="80">
        <f>IF($A155="","",VLOOKUP($A155,'Annex 2 EHV charges'!$D:$P,2,0))</f>
        <v>806</v>
      </c>
      <c r="C155" s="81" t="str">
        <f>IF($A155="","",VLOOKUP($A155,'Annex 2 EHV charges'!$D:$P,3,0))</f>
        <v>2200041310085</v>
      </c>
      <c r="D155" s="80" t="str">
        <f>IF($A155="","",VLOOKUP($A155,'Annex 2 EHV charges'!$D:$P,4,0))</f>
        <v>Avonmouth Docks Boundary</v>
      </c>
      <c r="E155" s="82" t="str">
        <f>IFERROR(IF(VLOOKUP($A155,'Annex 2 EHV charges'!$D:$P,COLUMN(E155)+5,FALSE)=0,"",VLOOKUP($A155,'Annex 2 EHV charges'!$D:$P,COLUMN(E155)+5,FALSE)),"")</f>
        <v/>
      </c>
      <c r="F155" s="83" t="str">
        <f>IFERROR(IF(VLOOKUP($A155,'Annex 2 EHV charges'!$D:$P,COLUMN(F155)+5,FALSE)=0,"",VLOOKUP($A155,'Annex 2 EHV charges'!$D:$P,COLUMN(F155)+5,FALSE)),"")</f>
        <v/>
      </c>
      <c r="G155" s="83" t="str">
        <f>IFERROR(IF(VLOOKUP($A155,'Annex 2 EHV charges'!$D:$P,COLUMN(G155)+5,FALSE)=0,"",VLOOKUP($A155,'Annex 2 EHV charges'!$D:$P,COLUMN(G155)+5,FALSE)),"")</f>
        <v/>
      </c>
      <c r="H155" s="83" t="str">
        <f>IFERROR(IF(VLOOKUP($A155,'Annex 2 EHV charges'!$D:$P,COLUMN(H155)+5,FALSE)=0,"",VLOOKUP($A155,'Annex 2 EHV charges'!$D:$P,COLUMN(H155)+5,FALSE)),"")</f>
        <v/>
      </c>
    </row>
    <row r="156" spans="1:8" x14ac:dyDescent="0.2">
      <c r="A156" s="81">
        <f t="array" ref="A156">IFERROR(INDEX('Annex 2 EHV charges'!$D$11:$D$330, MATCH(0, IF(LEN('Annex 2 EHV charges'!$D$11:$D$330)=0,1, COUNTIF(A$4:$A155, 'Annex 2 EHV charges'!$D$11:$D$330)), 0)),"")</f>
        <v>586</v>
      </c>
      <c r="B156" s="80">
        <f>IF($A156="","",VLOOKUP($A156,'Annex 2 EHV charges'!$D:$P,2,0))</f>
        <v>586</v>
      </c>
      <c r="C156" s="81" t="str">
        <f>IF($A156="","",VLOOKUP($A156,'Annex 2 EHV charges'!$D:$P,3,0))</f>
        <v>2200042534080</v>
      </c>
      <c r="D156" s="80" t="str">
        <f>IF($A156="","",VLOOKUP($A156,'Annex 2 EHV charges'!$D:$P,4,0))</f>
        <v>CERC St Dennis</v>
      </c>
      <c r="E156" s="82" t="str">
        <f>IFERROR(IF(VLOOKUP($A156,'Annex 2 EHV charges'!$D:$P,COLUMN(E156)+5,FALSE)=0,"",VLOOKUP($A156,'Annex 2 EHV charges'!$D:$P,COLUMN(E156)+5,FALSE)),"")</f>
        <v/>
      </c>
      <c r="F156" s="83">
        <f>IFERROR(IF(VLOOKUP($A156,'Annex 2 EHV charges'!$D:$P,COLUMN(F156)+5,FALSE)=0,"",VLOOKUP($A156,'Annex 2 EHV charges'!$D:$P,COLUMN(F156)+5,FALSE)),"")</f>
        <v>11254.21</v>
      </c>
      <c r="G156" s="83">
        <f>IFERROR(IF(VLOOKUP($A156,'Annex 2 EHV charges'!$D:$P,COLUMN(G156)+5,FALSE)=0,"",VLOOKUP($A156,'Annex 2 EHV charges'!$D:$P,COLUMN(G156)+5,FALSE)),"")</f>
        <v>0.05</v>
      </c>
      <c r="H156" s="83">
        <f>IFERROR(IF(VLOOKUP($A156,'Annex 2 EHV charges'!$D:$P,COLUMN(H156)+5,FALSE)=0,"",VLOOKUP($A156,'Annex 2 EHV charges'!$D:$P,COLUMN(H156)+5,FALSE)),"")</f>
        <v>0.05</v>
      </c>
    </row>
    <row r="157" spans="1:8" x14ac:dyDescent="0.2">
      <c r="A157" s="81">
        <f t="array" ref="A157">IFERROR(INDEX('Annex 2 EHV charges'!$D$11:$D$330, MATCH(0, IF(LEN('Annex 2 EHV charges'!$D$11:$D$330)=0,1, COUNTIF(A$4:$A156, 'Annex 2 EHV charges'!$D$11:$D$330)), 0)),"")</f>
        <v>587</v>
      </c>
      <c r="B157" s="80">
        <f>IF($A157="","",VLOOKUP($A157,'Annex 2 EHV charges'!$D:$P,2,0))</f>
        <v>587</v>
      </c>
      <c r="C157" s="81" t="str">
        <f>IF($A157="","",VLOOKUP($A157,'Annex 2 EHV charges'!$D:$P,3,0))</f>
        <v>2200042538749</v>
      </c>
      <c r="D157" s="80" t="str">
        <f>IF($A157="","",VLOOKUP($A157,'Annex 2 EHV charges'!$D:$P,4,0))</f>
        <v>Severnside Energy Recovery Centre</v>
      </c>
      <c r="E157" s="82" t="str">
        <f>IFERROR(IF(VLOOKUP($A157,'Annex 2 EHV charges'!$D:$P,COLUMN(E157)+5,FALSE)=0,"",VLOOKUP($A157,'Annex 2 EHV charges'!$D:$P,COLUMN(E157)+5,FALSE)),"")</f>
        <v/>
      </c>
      <c r="F157" s="83">
        <f>IFERROR(IF(VLOOKUP($A157,'Annex 2 EHV charges'!$D:$P,COLUMN(F157)+5,FALSE)=0,"",VLOOKUP($A157,'Annex 2 EHV charges'!$D:$P,COLUMN(F157)+5,FALSE)),"")</f>
        <v>10080.49</v>
      </c>
      <c r="G157" s="83">
        <f>IFERROR(IF(VLOOKUP($A157,'Annex 2 EHV charges'!$D:$P,COLUMN(G157)+5,FALSE)=0,"",VLOOKUP($A157,'Annex 2 EHV charges'!$D:$P,COLUMN(G157)+5,FALSE)),"")</f>
        <v>0.05</v>
      </c>
      <c r="H157" s="83">
        <f>IFERROR(IF(VLOOKUP($A157,'Annex 2 EHV charges'!$D:$P,COLUMN(H157)+5,FALSE)=0,"",VLOOKUP($A157,'Annex 2 EHV charges'!$D:$P,COLUMN(H157)+5,FALSE)),"")</f>
        <v>0.05</v>
      </c>
    </row>
    <row r="158" spans="1:8" x14ac:dyDescent="0.2">
      <c r="A158" s="81">
        <f t="array" ref="A158">IFERROR(INDEX('Annex 2 EHV charges'!$D$11:$D$330, MATCH(0, IF(LEN('Annex 2 EHV charges'!$D$11:$D$330)=0,1, COUNTIF(A$4:$A157, 'Annex 2 EHV charges'!$D$11:$D$330)), 0)),"")</f>
        <v>588</v>
      </c>
      <c r="B158" s="80">
        <f>IF($A158="","",VLOOKUP($A158,'Annex 2 EHV charges'!$D:$P,2,0))</f>
        <v>588</v>
      </c>
      <c r="C158" s="81" t="str">
        <f>IF($A158="","",VLOOKUP($A158,'Annex 2 EHV charges'!$D:$P,3,0))</f>
        <v>2200042787386</v>
      </c>
      <c r="D158" s="80" t="str">
        <f>IF($A158="","",VLOOKUP($A158,'Annex 2 EHV charges'!$D:$P,4,0))</f>
        <v>Old Green Wind Farm &amp; Battery</v>
      </c>
      <c r="E158" s="82" t="str">
        <f>IFERROR(IF(VLOOKUP($A158,'Annex 2 EHV charges'!$D:$P,COLUMN(E158)+5,FALSE)=0,"",VLOOKUP($A158,'Annex 2 EHV charges'!$D:$P,COLUMN(E158)+5,FALSE)),"")</f>
        <v/>
      </c>
      <c r="F158" s="83">
        <f>IFERROR(IF(VLOOKUP($A158,'Annex 2 EHV charges'!$D:$P,COLUMN(F158)+5,FALSE)=0,"",VLOOKUP($A158,'Annex 2 EHV charges'!$D:$P,COLUMN(F158)+5,FALSE)),"")</f>
        <v>630.52</v>
      </c>
      <c r="G158" s="83">
        <f>IFERROR(IF(VLOOKUP($A158,'Annex 2 EHV charges'!$D:$P,COLUMN(G158)+5,FALSE)=0,"",VLOOKUP($A158,'Annex 2 EHV charges'!$D:$P,COLUMN(G158)+5,FALSE)),"")</f>
        <v>0.05</v>
      </c>
      <c r="H158" s="83">
        <f>IFERROR(IF(VLOOKUP($A158,'Annex 2 EHV charges'!$D:$P,COLUMN(H158)+5,FALSE)=0,"",VLOOKUP($A158,'Annex 2 EHV charges'!$D:$P,COLUMN(H158)+5,FALSE)),"")</f>
        <v>0.05</v>
      </c>
    </row>
    <row r="159" spans="1:8" x14ac:dyDescent="0.2">
      <c r="A159" s="81">
        <f t="array" ref="A159">IFERROR(INDEX('Annex 2 EHV charges'!$D$11:$D$330, MATCH(0, IF(LEN('Annex 2 EHV charges'!$D$11:$D$330)=0,1, COUNTIF(A$4:$A158, 'Annex 2 EHV charges'!$D$11:$D$330)), 0)),"")</f>
        <v>693</v>
      </c>
      <c r="B159" s="80">
        <f>IF($A159="","",VLOOKUP($A159,'Annex 2 EHV charges'!$D:$P,2,0))</f>
        <v>693</v>
      </c>
      <c r="C159" s="81" t="str">
        <f>IF($A159="","",VLOOKUP($A159,'Annex 2 EHV charges'!$D:$P,3,0))</f>
        <v>2200031824213</v>
      </c>
      <c r="D159" s="80" t="str">
        <f>IF($A159="","",VLOOKUP($A159,'Annex 2 EHV charges'!$D:$P,4,0))</f>
        <v>SWW Roadford</v>
      </c>
      <c r="E159" s="82">
        <f>IFERROR(IF(VLOOKUP($A159,'Annex 2 EHV charges'!$D:$P,COLUMN(E159)+5,FALSE)=0,"",VLOOKUP($A159,'Annex 2 EHV charges'!$D:$P,COLUMN(E159)+5,FALSE)),"")</f>
        <v>-6.5620000000000003</v>
      </c>
      <c r="F159" s="83">
        <f>IFERROR(IF(VLOOKUP($A159,'Annex 2 EHV charges'!$D:$P,COLUMN(F159)+5,FALSE)=0,"",VLOOKUP($A159,'Annex 2 EHV charges'!$D:$P,COLUMN(F159)+5,FALSE)),"")</f>
        <v>231.04</v>
      </c>
      <c r="G159" s="83">
        <f>IFERROR(IF(VLOOKUP($A159,'Annex 2 EHV charges'!$D:$P,COLUMN(G159)+5,FALSE)=0,"",VLOOKUP($A159,'Annex 2 EHV charges'!$D:$P,COLUMN(G159)+5,FALSE)),"")</f>
        <v>0.05</v>
      </c>
      <c r="H159" s="83">
        <f>IFERROR(IF(VLOOKUP($A159,'Annex 2 EHV charges'!$D:$P,COLUMN(H159)+5,FALSE)=0,"",VLOOKUP($A159,'Annex 2 EHV charges'!$D:$P,COLUMN(H159)+5,FALSE)),"")</f>
        <v>0.05</v>
      </c>
    </row>
    <row r="160" spans="1:8" x14ac:dyDescent="0.2">
      <c r="A160" s="81" t="str">
        <f t="array" ref="A160">IFERROR(INDEX('Annex 2 EHV charges'!$D$11:$D$330, MATCH(0, IF(LEN('Annex 2 EHV charges'!$D$11:$D$330)=0,1, COUNTIF(A$4:$A159, 'Annex 2 EHV charges'!$D$11:$D$330)), 0)),"")</f>
        <v>HP Export</v>
      </c>
      <c r="B160" s="80" t="str">
        <f>IF($A160="","",VLOOKUP($A160,'Annex 2 EHV charges'!$D:$P,2,0))</f>
        <v>HP Export</v>
      </c>
      <c r="C160" s="81" t="str">
        <f>IF($A160="","",VLOOKUP($A160,'Annex 2 EHV charges'!$D:$P,3,0))</f>
        <v>HP Export</v>
      </c>
      <c r="D160" s="80" t="str">
        <f>IF($A160="","",VLOOKUP($A160,'Annex 2 EHV charges'!$D:$P,4,0))</f>
        <v>HewlettPackard</v>
      </c>
      <c r="E160" s="82" t="str">
        <f>IFERROR(IF(VLOOKUP($A160,'Annex 2 EHV charges'!$D:$P,COLUMN(E160)+5,FALSE)=0,"",VLOOKUP($A160,'Annex 2 EHV charges'!$D:$P,COLUMN(E160)+5,FALSE)),"")</f>
        <v/>
      </c>
      <c r="F160" s="83">
        <f>IFERROR(IF(VLOOKUP($A160,'Annex 2 EHV charges'!$D:$P,COLUMN(F160)+5,FALSE)=0,"",VLOOKUP($A160,'Annex 2 EHV charges'!$D:$P,COLUMN(F160)+5,FALSE)),"")</f>
        <v>22.35</v>
      </c>
      <c r="G160" s="83">
        <f>IFERROR(IF(VLOOKUP($A160,'Annex 2 EHV charges'!$D:$P,COLUMN(G160)+5,FALSE)=0,"",VLOOKUP($A160,'Annex 2 EHV charges'!$D:$P,COLUMN(G160)+5,FALSE)),"")</f>
        <v>0.05</v>
      </c>
      <c r="H160" s="83">
        <f>IFERROR(IF(VLOOKUP($A160,'Annex 2 EHV charges'!$D:$P,COLUMN(H160)+5,FALSE)=0,"",VLOOKUP($A160,'Annex 2 EHV charges'!$D:$P,COLUMN(H160)+5,FALSE)),"")</f>
        <v>0.05</v>
      </c>
    </row>
    <row r="161" spans="1:8" x14ac:dyDescent="0.2">
      <c r="A161" s="81">
        <f t="array" ref="A161">IFERROR(INDEX('Annex 2 EHV charges'!$D$11:$D$330, MATCH(0, IF(LEN('Annex 2 EHV charges'!$D$11:$D$330)=0,1, COUNTIF(A$4:$A160, 'Annex 2 EHV charges'!$D$11:$D$330)), 0)),"")</f>
        <v>808</v>
      </c>
      <c r="B161" s="80">
        <f>IF($A161="","",VLOOKUP($A161,'Annex 2 EHV charges'!$D:$P,2,0))</f>
        <v>808</v>
      </c>
      <c r="C161" s="81" t="str">
        <f>IF($A161="","",VLOOKUP($A161,'Annex 2 EHV charges'!$D:$P,3,0))</f>
        <v>2200031824747</v>
      </c>
      <c r="D161" s="80" t="str">
        <f>IF($A161="","",VLOOKUP($A161,'Annex 2 EHV charges'!$D:$P,4,0))</f>
        <v>BGasHallen</v>
      </c>
      <c r="E161" s="82" t="str">
        <f>IFERROR(IF(VLOOKUP($A161,'Annex 2 EHV charges'!$D:$P,COLUMN(E161)+5,FALSE)=0,"",VLOOKUP($A161,'Annex 2 EHV charges'!$D:$P,COLUMN(E161)+5,FALSE)),"")</f>
        <v/>
      </c>
      <c r="F161" s="83" t="str">
        <f>IFERROR(IF(VLOOKUP($A161,'Annex 2 EHV charges'!$D:$P,COLUMN(F161)+5,FALSE)=0,"",VLOOKUP($A161,'Annex 2 EHV charges'!$D:$P,COLUMN(F161)+5,FALSE)),"")</f>
        <v/>
      </c>
      <c r="G161" s="83" t="str">
        <f>IFERROR(IF(VLOOKUP($A161,'Annex 2 EHV charges'!$D:$P,COLUMN(G161)+5,FALSE)=0,"",VLOOKUP($A161,'Annex 2 EHV charges'!$D:$P,COLUMN(G161)+5,FALSE)),"")</f>
        <v/>
      </c>
      <c r="H161" s="83" t="str">
        <f>IFERROR(IF(VLOOKUP($A161,'Annex 2 EHV charges'!$D:$P,COLUMN(H161)+5,FALSE)=0,"",VLOOKUP($A161,'Annex 2 EHV charges'!$D:$P,COLUMN(H161)+5,FALSE)),"")</f>
        <v/>
      </c>
    </row>
    <row r="162" spans="1:8" x14ac:dyDescent="0.2">
      <c r="A162" s="81">
        <f t="array" ref="A162">IFERROR(INDEX('Annex 2 EHV charges'!$D$11:$D$330, MATCH(0, IF(LEN('Annex 2 EHV charges'!$D$11:$D$330)=0,1, COUNTIF(A$4:$A161, 'Annex 2 EHV charges'!$D$11:$D$330)), 0)),"")</f>
        <v>807</v>
      </c>
      <c r="B162" s="80">
        <f>IF($A162="","",VLOOKUP($A162,'Annex 2 EHV charges'!$D:$P,2,0))</f>
        <v>807</v>
      </c>
      <c r="C162" s="81" t="str">
        <f>IF($A162="","",VLOOKUP($A162,'Annex 2 EHV charges'!$D:$P,3,0))</f>
        <v>2200041310094</v>
      </c>
      <c r="D162" s="80" t="str">
        <f>IF($A162="","",VLOOKUP($A162,'Annex 2 EHV charges'!$D:$P,4,0))</f>
        <v>Portbury Dock</v>
      </c>
      <c r="E162" s="82" t="str">
        <f>IFERROR(IF(VLOOKUP($A162,'Annex 2 EHV charges'!$D:$P,COLUMN(E162)+5,FALSE)=0,"",VLOOKUP($A162,'Annex 2 EHV charges'!$D:$P,COLUMN(E162)+5,FALSE)),"")</f>
        <v/>
      </c>
      <c r="F162" s="83">
        <f>IFERROR(IF(VLOOKUP($A162,'Annex 2 EHV charges'!$D:$P,COLUMN(F162)+5,FALSE)=0,"",VLOOKUP($A162,'Annex 2 EHV charges'!$D:$P,COLUMN(F162)+5,FALSE)),"")</f>
        <v>199.41</v>
      </c>
      <c r="G162" s="83">
        <f>IFERROR(IF(VLOOKUP($A162,'Annex 2 EHV charges'!$D:$P,COLUMN(G162)+5,FALSE)=0,"",VLOOKUP($A162,'Annex 2 EHV charges'!$D:$P,COLUMN(G162)+5,FALSE)),"")</f>
        <v>0.05</v>
      </c>
      <c r="H162" s="83">
        <f>IFERROR(IF(VLOOKUP($A162,'Annex 2 EHV charges'!$D:$P,COLUMN(H162)+5,FALSE)=0,"",VLOOKUP($A162,'Annex 2 EHV charges'!$D:$P,COLUMN(H162)+5,FALSE)),"")</f>
        <v>0.05</v>
      </c>
    </row>
    <row r="163" spans="1:8" x14ac:dyDescent="0.2">
      <c r="A163" s="81">
        <f t="array" ref="A163">IFERROR(INDEX('Annex 2 EHV charges'!$D$11:$D$330, MATCH(0, IF(LEN('Annex 2 EHV charges'!$D$11:$D$330)=0,1, COUNTIF(A$4:$A162, 'Annex 2 EHV charges'!$D$11:$D$330)), 0)),"")</f>
        <v>795</v>
      </c>
      <c r="B163" s="80">
        <f>IF($A163="","",VLOOKUP($A163,'Annex 2 EHV charges'!$D:$P,2,0))</f>
        <v>795</v>
      </c>
      <c r="C163" s="81" t="str">
        <f>IF($A163="","",VLOOKUP($A163,'Annex 2 EHV charges'!$D:$P,3,0))</f>
        <v>2200042430770</v>
      </c>
      <c r="D163" s="80" t="str">
        <f>IF($A163="","",VLOOKUP($A163,'Annex 2 EHV charges'!$D:$P,4,0))</f>
        <v>Whatley Quarry</v>
      </c>
      <c r="E163" s="82">
        <f>IFERROR(IF(VLOOKUP($A163,'Annex 2 EHV charges'!$D:$P,COLUMN(E163)+5,FALSE)=0,"",VLOOKUP($A163,'Annex 2 EHV charges'!$D:$P,COLUMN(E163)+5,FALSE)),"")</f>
        <v>-19.940999999999999</v>
      </c>
      <c r="F163" s="83">
        <f>IFERROR(IF(VLOOKUP($A163,'Annex 2 EHV charges'!$D:$P,COLUMN(F163)+5,FALSE)=0,"",VLOOKUP($A163,'Annex 2 EHV charges'!$D:$P,COLUMN(F163)+5,FALSE)),"")</f>
        <v>91.99</v>
      </c>
      <c r="G163" s="83">
        <f>IFERROR(IF(VLOOKUP($A163,'Annex 2 EHV charges'!$D:$P,COLUMN(G163)+5,FALSE)=0,"",VLOOKUP($A163,'Annex 2 EHV charges'!$D:$P,COLUMN(G163)+5,FALSE)),"")</f>
        <v>0.05</v>
      </c>
      <c r="H163" s="83">
        <f>IFERROR(IF(VLOOKUP($A163,'Annex 2 EHV charges'!$D:$P,COLUMN(H163)+5,FALSE)=0,"",VLOOKUP($A163,'Annex 2 EHV charges'!$D:$P,COLUMN(H163)+5,FALSE)),"")</f>
        <v>0.05</v>
      </c>
    </row>
    <row r="164" spans="1:8" x14ac:dyDescent="0.2">
      <c r="A164" s="81">
        <f t="array" ref="A164">IFERROR(INDEX('Annex 2 EHV charges'!$D$11:$D$330, MATCH(0, IF(LEN('Annex 2 EHV charges'!$D$11:$D$330)=0,1, COUNTIF(A$4:$A163, 'Annex 2 EHV charges'!$D$11:$D$330)), 0)),"")</f>
        <v>809</v>
      </c>
      <c r="B164" s="80">
        <f>IF($A164="","",VLOOKUP($A164,'Annex 2 EHV charges'!$D:$P,2,0))</f>
        <v>809</v>
      </c>
      <c r="C164" s="81" t="str">
        <f>IF($A164="","",VLOOKUP($A164,'Annex 2 EHV charges'!$D:$P,3,0))</f>
        <v>2200041209989</v>
      </c>
      <c r="D164" s="80" t="str">
        <f>IF($A164="","",VLOOKUP($A164,'Annex 2 EHV charges'!$D:$P,4,0))</f>
        <v>Hemyock (Broadpath LF)</v>
      </c>
      <c r="E164" s="82">
        <f>IFERROR(IF(VLOOKUP($A164,'Annex 2 EHV charges'!$D:$P,COLUMN(E164)+5,FALSE)=0,"",VLOOKUP($A164,'Annex 2 EHV charges'!$D:$P,COLUMN(E164)+5,FALSE)),"")</f>
        <v>-8.6039999999999992</v>
      </c>
      <c r="F164" s="83">
        <f>IFERROR(IF(VLOOKUP($A164,'Annex 2 EHV charges'!$D:$P,COLUMN(F164)+5,FALSE)=0,"",VLOOKUP($A164,'Annex 2 EHV charges'!$D:$P,COLUMN(F164)+5,FALSE)),"")</f>
        <v>128.87</v>
      </c>
      <c r="G164" s="83">
        <f>IFERROR(IF(VLOOKUP($A164,'Annex 2 EHV charges'!$D:$P,COLUMN(G164)+5,FALSE)=0,"",VLOOKUP($A164,'Annex 2 EHV charges'!$D:$P,COLUMN(G164)+5,FALSE)),"")</f>
        <v>0.05</v>
      </c>
      <c r="H164" s="83">
        <f>IFERROR(IF(VLOOKUP($A164,'Annex 2 EHV charges'!$D:$P,COLUMN(H164)+5,FALSE)=0,"",VLOOKUP($A164,'Annex 2 EHV charges'!$D:$P,COLUMN(H164)+5,FALSE)),"")</f>
        <v>0.05</v>
      </c>
    </row>
    <row r="165" spans="1:8" x14ac:dyDescent="0.2">
      <c r="A165" s="81">
        <f t="array" ref="A165">IFERROR(INDEX('Annex 2 EHV charges'!$D$11:$D$330, MATCH(0, IF(LEN('Annex 2 EHV charges'!$D$11:$D$330)=0,1, COUNTIF(A$4:$A164, 'Annex 2 EHV charges'!$D$11:$D$330)), 0)),"")</f>
        <v>794</v>
      </c>
      <c r="B165" s="80">
        <f>IF($A165="","",VLOOKUP($A165,'Annex 2 EHV charges'!$D:$P,2,0))</f>
        <v>794</v>
      </c>
      <c r="C165" s="81" t="str">
        <f>IF($A165="","",VLOOKUP($A165,'Annex 2 EHV charges'!$D:$P,3,0))</f>
        <v>2200031824524</v>
      </c>
      <c r="D165" s="80" t="str">
        <f>IF($A165="","",VLOOKUP($A165,'Annex 2 EHV charges'!$D:$P,4,0))</f>
        <v>Imerys(Torycombe)</v>
      </c>
      <c r="E165" s="82">
        <f>IFERROR(IF(VLOOKUP($A165,'Annex 2 EHV charges'!$D:$P,COLUMN(E165)+5,FALSE)=0,"",VLOOKUP($A165,'Annex 2 EHV charges'!$D:$P,COLUMN(E165)+5,FALSE)),"")</f>
        <v>-5.4889999999999999</v>
      </c>
      <c r="F165" s="83">
        <f>IFERROR(IF(VLOOKUP($A165,'Annex 2 EHV charges'!$D:$P,COLUMN(F165)+5,FALSE)=0,"",VLOOKUP($A165,'Annex 2 EHV charges'!$D:$P,COLUMN(F165)+5,FALSE)),"")</f>
        <v>123.2</v>
      </c>
      <c r="G165" s="83">
        <f>IFERROR(IF(VLOOKUP($A165,'Annex 2 EHV charges'!$D:$P,COLUMN(G165)+5,FALSE)=0,"",VLOOKUP($A165,'Annex 2 EHV charges'!$D:$P,COLUMN(G165)+5,FALSE)),"")</f>
        <v>0.05</v>
      </c>
      <c r="H165" s="83">
        <f>IFERROR(IF(VLOOKUP($A165,'Annex 2 EHV charges'!$D:$P,COLUMN(H165)+5,FALSE)=0,"",VLOOKUP($A165,'Annex 2 EHV charges'!$D:$P,COLUMN(H165)+5,FALSE)),"")</f>
        <v>0.05</v>
      </c>
    </row>
    <row r="166" spans="1:8" ht="25.5" x14ac:dyDescent="0.2">
      <c r="A166" s="81">
        <f t="array" ref="A166">IFERROR(INDEX('Annex 2 EHV charges'!$D$11:$D$330, MATCH(0, IF(LEN('Annex 2 EHV charges'!$D$11:$D$330)=0,1, COUNTIF(A$4:$A165, 'Annex 2 EHV charges'!$D$11:$D$330)), 0)),"")</f>
        <v>722</v>
      </c>
      <c r="B166" s="80">
        <f>IF($A166="","",VLOOKUP($A166,'Annex 2 EHV charges'!$D:$P,2,0))</f>
        <v>722</v>
      </c>
      <c r="C166" s="81" t="str">
        <f>IF($A166="","",VLOOKUP($A166,'Annex 2 EHV charges'!$D:$P,3,0))</f>
        <v>2200041987314
2200041987323</v>
      </c>
      <c r="D166" s="80" t="str">
        <f>IF($A166="","",VLOOKUP($A166,'Annex 2 EHV charges'!$D:$P,4,0))</f>
        <v>Royal United Hospital</v>
      </c>
      <c r="E166" s="82">
        <f>IFERROR(IF(VLOOKUP($A166,'Annex 2 EHV charges'!$D:$P,COLUMN(E166)+5,FALSE)=0,"",VLOOKUP($A166,'Annex 2 EHV charges'!$D:$P,COLUMN(E166)+5,FALSE)),"")</f>
        <v>-10.746</v>
      </c>
      <c r="F166" s="83">
        <f>IFERROR(IF(VLOOKUP($A166,'Annex 2 EHV charges'!$D:$P,COLUMN(F166)+5,FALSE)=0,"",VLOOKUP($A166,'Annex 2 EHV charges'!$D:$P,COLUMN(F166)+5,FALSE)),"")</f>
        <v>117.38</v>
      </c>
      <c r="G166" s="83">
        <f>IFERROR(IF(VLOOKUP($A166,'Annex 2 EHV charges'!$D:$P,COLUMN(G166)+5,FALSE)=0,"",VLOOKUP($A166,'Annex 2 EHV charges'!$D:$P,COLUMN(G166)+5,FALSE)),"")</f>
        <v>0.05</v>
      </c>
      <c r="H166" s="83">
        <f>IFERROR(IF(VLOOKUP($A166,'Annex 2 EHV charges'!$D:$P,COLUMN(H166)+5,FALSE)=0,"",VLOOKUP($A166,'Annex 2 EHV charges'!$D:$P,COLUMN(H166)+5,FALSE)),"")</f>
        <v>0.05</v>
      </c>
    </row>
    <row r="167" spans="1:8" x14ac:dyDescent="0.2">
      <c r="A167" s="81">
        <f t="array" ref="A167">IFERROR(INDEX('Annex 2 EHV charges'!$D$11:$D$330, MATCH(0, IF(LEN('Annex 2 EHV charges'!$D$11:$D$330)=0,1, COUNTIF(A$4:$A166, 'Annex 2 EHV charges'!$D$11:$D$330)), 0)),"")</f>
        <v>776</v>
      </c>
      <c r="B167" s="80">
        <f>IF($A167="","",VLOOKUP($A167,'Annex 2 EHV charges'!$D:$P,2,0))</f>
        <v>776</v>
      </c>
      <c r="C167" s="81" t="str">
        <f>IF($A167="","",VLOOKUP($A167,'Annex 2 EHV charges'!$D:$P,3,0))</f>
        <v>2200042103449</v>
      </c>
      <c r="D167" s="80" t="str">
        <f>IF($A167="","",VLOOKUP($A167,'Annex 2 EHV charges'!$D:$P,4,0))</f>
        <v>Avonmouth BCC WF 33kV Gen</v>
      </c>
      <c r="E167" s="82" t="str">
        <f>IFERROR(IF(VLOOKUP($A167,'Annex 2 EHV charges'!$D:$P,COLUMN(E167)+5,FALSE)=0,"",VLOOKUP($A167,'Annex 2 EHV charges'!$D:$P,COLUMN(E167)+5,FALSE)),"")</f>
        <v/>
      </c>
      <c r="F167" s="83">
        <f>IFERROR(IF(VLOOKUP($A167,'Annex 2 EHV charges'!$D:$P,COLUMN(F167)+5,FALSE)=0,"",VLOOKUP($A167,'Annex 2 EHV charges'!$D:$P,COLUMN(F167)+5,FALSE)),"")</f>
        <v>846.4</v>
      </c>
      <c r="G167" s="83">
        <f>IFERROR(IF(VLOOKUP($A167,'Annex 2 EHV charges'!$D:$P,COLUMN(G167)+5,FALSE)=0,"",VLOOKUP($A167,'Annex 2 EHV charges'!$D:$P,COLUMN(G167)+5,FALSE)),"")</f>
        <v>0.05</v>
      </c>
      <c r="H167" s="83">
        <f>IFERROR(IF(VLOOKUP($A167,'Annex 2 EHV charges'!$D:$P,COLUMN(H167)+5,FALSE)=0,"",VLOOKUP($A167,'Annex 2 EHV charges'!$D:$P,COLUMN(H167)+5,FALSE)),"")</f>
        <v>0.05</v>
      </c>
    </row>
    <row r="168" spans="1:8" x14ac:dyDescent="0.2">
      <c r="A168" s="81">
        <f t="array" ref="A168">IFERROR(INDEX('Annex 2 EHV charges'!$D$11:$D$330, MATCH(0, IF(LEN('Annex 2 EHV charges'!$D$11:$D$330)=0,1, COUNTIF(A$4:$A167, 'Annex 2 EHV charges'!$D$11:$D$330)), 0)),"")</f>
        <v>777</v>
      </c>
      <c r="B168" s="80">
        <f>IF($A168="","",VLOOKUP($A168,'Annex 2 EHV charges'!$D:$P,2,0))</f>
        <v>777</v>
      </c>
      <c r="C168" s="81" t="str">
        <f>IF($A168="","",VLOOKUP($A168,'Annex 2 EHV charges'!$D:$P,3,0))</f>
        <v>2200042108289</v>
      </c>
      <c r="D168" s="80" t="str">
        <f>IF($A168="","",VLOOKUP($A168,'Annex 2 EHV charges'!$D:$P,4,0))</f>
        <v>Bodiniel PV Park 33kV Gen</v>
      </c>
      <c r="E168" s="82" t="str">
        <f>IFERROR(IF(VLOOKUP($A168,'Annex 2 EHV charges'!$D:$P,COLUMN(E168)+5,FALSE)=0,"",VLOOKUP($A168,'Annex 2 EHV charges'!$D:$P,COLUMN(E168)+5,FALSE)),"")</f>
        <v/>
      </c>
      <c r="F168" s="83">
        <f>IFERROR(IF(VLOOKUP($A168,'Annex 2 EHV charges'!$D:$P,COLUMN(F168)+5,FALSE)=0,"",VLOOKUP($A168,'Annex 2 EHV charges'!$D:$P,COLUMN(F168)+5,FALSE)),"")</f>
        <v>639.1</v>
      </c>
      <c r="G168" s="83">
        <f>IFERROR(IF(VLOOKUP($A168,'Annex 2 EHV charges'!$D:$P,COLUMN(G168)+5,FALSE)=0,"",VLOOKUP($A168,'Annex 2 EHV charges'!$D:$P,COLUMN(G168)+5,FALSE)),"")</f>
        <v>0.05</v>
      </c>
      <c r="H168" s="83">
        <f>IFERROR(IF(VLOOKUP($A168,'Annex 2 EHV charges'!$D:$P,COLUMN(H168)+5,FALSE)=0,"",VLOOKUP($A168,'Annex 2 EHV charges'!$D:$P,COLUMN(H168)+5,FALSE)),"")</f>
        <v>0.05</v>
      </c>
    </row>
    <row r="169" spans="1:8" x14ac:dyDescent="0.2">
      <c r="A169" s="81">
        <f t="array" ref="A169">IFERROR(INDEX('Annex 2 EHV charges'!$D$11:$D$330, MATCH(0, IF(LEN('Annex 2 EHV charges'!$D$11:$D$330)=0,1, COUNTIF(A$4:$A168, 'Annex 2 EHV charges'!$D$11:$D$330)), 0)),"")</f>
        <v>778</v>
      </c>
      <c r="B169" s="80">
        <f>IF($A169="","",VLOOKUP($A169,'Annex 2 EHV charges'!$D:$P,2,0))</f>
        <v>778</v>
      </c>
      <c r="C169" s="81" t="str">
        <f>IF($A169="","",VLOOKUP($A169,'Annex 2 EHV charges'!$D:$P,3,0))</f>
        <v>2200042385462</v>
      </c>
      <c r="D169" s="80" t="str">
        <f>IF($A169="","",VLOOKUP($A169,'Annex 2 EHV charges'!$D:$P,4,0))</f>
        <v>Garlenick WF 33kV</v>
      </c>
      <c r="E169" s="82" t="str">
        <f>IFERROR(IF(VLOOKUP($A169,'Annex 2 EHV charges'!$D:$P,COLUMN(E169)+5,FALSE)=0,"",VLOOKUP($A169,'Annex 2 EHV charges'!$D:$P,COLUMN(E169)+5,FALSE)),"")</f>
        <v/>
      </c>
      <c r="F169" s="83">
        <f>IFERROR(IF(VLOOKUP($A169,'Annex 2 EHV charges'!$D:$P,COLUMN(F169)+5,FALSE)=0,"",VLOOKUP($A169,'Annex 2 EHV charges'!$D:$P,COLUMN(F169)+5,FALSE)),"")</f>
        <v>3067.13</v>
      </c>
      <c r="G169" s="83">
        <f>IFERROR(IF(VLOOKUP($A169,'Annex 2 EHV charges'!$D:$P,COLUMN(G169)+5,FALSE)=0,"",VLOOKUP($A169,'Annex 2 EHV charges'!$D:$P,COLUMN(G169)+5,FALSE)),"")</f>
        <v>0.05</v>
      </c>
      <c r="H169" s="83">
        <f>IFERROR(IF(VLOOKUP($A169,'Annex 2 EHV charges'!$D:$P,COLUMN(H169)+5,FALSE)=0,"",VLOOKUP($A169,'Annex 2 EHV charges'!$D:$P,COLUMN(H169)+5,FALSE)),"")</f>
        <v>0.05</v>
      </c>
    </row>
    <row r="170" spans="1:8" x14ac:dyDescent="0.2">
      <c r="A170" s="81">
        <f t="array" ref="A170">IFERROR(INDEX('Annex 2 EHV charges'!$D$11:$D$330, MATCH(0, IF(LEN('Annex 2 EHV charges'!$D$11:$D$330)=0,1, COUNTIF(A$4:$A169, 'Annex 2 EHV charges'!$D$11:$D$330)), 0)),"")</f>
        <v>779</v>
      </c>
      <c r="B170" s="80">
        <f>IF($A170="","",VLOOKUP($A170,'Annex 2 EHV charges'!$D:$P,2,0))</f>
        <v>779</v>
      </c>
      <c r="C170" s="81" t="str">
        <f>IF($A170="","",VLOOKUP($A170,'Annex 2 EHV charges'!$D:$P,3,0))</f>
        <v>2200042165046</v>
      </c>
      <c r="D170" s="80" t="str">
        <f>IF($A170="","",VLOOKUP($A170,'Annex 2 EHV charges'!$D:$P,4,0))</f>
        <v>Warleigh Barton PV 33kV Gen</v>
      </c>
      <c r="E170" s="82" t="str">
        <f>IFERROR(IF(VLOOKUP($A170,'Annex 2 EHV charges'!$D:$P,COLUMN(E170)+5,FALSE)=0,"",VLOOKUP($A170,'Annex 2 EHV charges'!$D:$P,COLUMN(E170)+5,FALSE)),"")</f>
        <v/>
      </c>
      <c r="F170" s="83">
        <f>IFERROR(IF(VLOOKUP($A170,'Annex 2 EHV charges'!$D:$P,COLUMN(F170)+5,FALSE)=0,"",VLOOKUP($A170,'Annex 2 EHV charges'!$D:$P,COLUMN(F170)+5,FALSE)),"")</f>
        <v>860.64</v>
      </c>
      <c r="G170" s="83">
        <f>IFERROR(IF(VLOOKUP($A170,'Annex 2 EHV charges'!$D:$P,COLUMN(G170)+5,FALSE)=0,"",VLOOKUP($A170,'Annex 2 EHV charges'!$D:$P,COLUMN(G170)+5,FALSE)),"")</f>
        <v>0.05</v>
      </c>
      <c r="H170" s="83">
        <f>IFERROR(IF(VLOOKUP($A170,'Annex 2 EHV charges'!$D:$P,COLUMN(H170)+5,FALSE)=0,"",VLOOKUP($A170,'Annex 2 EHV charges'!$D:$P,COLUMN(H170)+5,FALSE)),"")</f>
        <v>0.05</v>
      </c>
    </row>
    <row r="171" spans="1:8" x14ac:dyDescent="0.2">
      <c r="A171" s="81">
        <f t="array" ref="A171">IFERROR(INDEX('Annex 2 EHV charges'!$D$11:$D$330, MATCH(0, IF(LEN('Annex 2 EHV charges'!$D$11:$D$330)=0,1, COUNTIF(A$4:$A170, 'Annex 2 EHV charges'!$D$11:$D$330)), 0)),"")</f>
        <v>780</v>
      </c>
      <c r="B171" s="80">
        <f>IF($A171="","",VLOOKUP($A171,'Annex 2 EHV charges'!$D:$P,2,0))</f>
        <v>780</v>
      </c>
      <c r="C171" s="81" t="str">
        <f>IF($A171="","",VLOOKUP($A171,'Annex 2 EHV charges'!$D:$P,3,0))</f>
        <v>2200042171458</v>
      </c>
      <c r="D171" s="80" t="str">
        <f>IF($A171="","",VLOOKUP($A171,'Annex 2 EHV charges'!$D:$P,4,0))</f>
        <v>Winnards Perch PV 33kV Gen</v>
      </c>
      <c r="E171" s="82" t="str">
        <f>IFERROR(IF(VLOOKUP($A171,'Annex 2 EHV charges'!$D:$P,COLUMN(E171)+5,FALSE)=0,"",VLOOKUP($A171,'Annex 2 EHV charges'!$D:$P,COLUMN(E171)+5,FALSE)),"")</f>
        <v/>
      </c>
      <c r="F171" s="83">
        <f>IFERROR(IF(VLOOKUP($A171,'Annex 2 EHV charges'!$D:$P,COLUMN(F171)+5,FALSE)=0,"",VLOOKUP($A171,'Annex 2 EHV charges'!$D:$P,COLUMN(F171)+5,FALSE)),"")</f>
        <v>835.47</v>
      </c>
      <c r="G171" s="83">
        <f>IFERROR(IF(VLOOKUP($A171,'Annex 2 EHV charges'!$D:$P,COLUMN(G171)+5,FALSE)=0,"",VLOOKUP($A171,'Annex 2 EHV charges'!$D:$P,COLUMN(G171)+5,FALSE)),"")</f>
        <v>0.05</v>
      </c>
      <c r="H171" s="83">
        <f>IFERROR(IF(VLOOKUP($A171,'Annex 2 EHV charges'!$D:$P,COLUMN(H171)+5,FALSE)=0,"",VLOOKUP($A171,'Annex 2 EHV charges'!$D:$P,COLUMN(H171)+5,FALSE)),"")</f>
        <v>0.05</v>
      </c>
    </row>
    <row r="172" spans="1:8" x14ac:dyDescent="0.2">
      <c r="A172" s="81">
        <f t="array" ref="A172">IFERROR(INDEX('Annex 2 EHV charges'!$D$11:$D$330, MATCH(0, IF(LEN('Annex 2 EHV charges'!$D$11:$D$330)=0,1, COUNTIF(A$4:$A171, 'Annex 2 EHV charges'!$D$11:$D$330)), 0)),"")</f>
        <v>781</v>
      </c>
      <c r="B172" s="80">
        <f>IF($A172="","",VLOOKUP($A172,'Annex 2 EHV charges'!$D:$P,2,0))</f>
        <v>781</v>
      </c>
      <c r="C172" s="81" t="str">
        <f>IF($A172="","",VLOOKUP($A172,'Annex 2 EHV charges'!$D:$P,3,0))</f>
        <v>2200042356285</v>
      </c>
      <c r="D172" s="80" t="str">
        <f>IF($A172="","",VLOOKUP($A172,'Annex 2 EHV charges'!$D:$P,4,0))</f>
        <v>Galsworthy WF</v>
      </c>
      <c r="E172" s="82" t="str">
        <f>IFERROR(IF(VLOOKUP($A172,'Annex 2 EHV charges'!$D:$P,COLUMN(E172)+5,FALSE)=0,"",VLOOKUP($A172,'Annex 2 EHV charges'!$D:$P,COLUMN(E172)+5,FALSE)),"")</f>
        <v/>
      </c>
      <c r="F172" s="83">
        <f>IFERROR(IF(VLOOKUP($A172,'Annex 2 EHV charges'!$D:$P,COLUMN(F172)+5,FALSE)=0,"",VLOOKUP($A172,'Annex 2 EHV charges'!$D:$P,COLUMN(F172)+5,FALSE)),"")</f>
        <v>898.97</v>
      </c>
      <c r="G172" s="83">
        <f>IFERROR(IF(VLOOKUP($A172,'Annex 2 EHV charges'!$D:$P,COLUMN(G172)+5,FALSE)=0,"",VLOOKUP($A172,'Annex 2 EHV charges'!$D:$P,COLUMN(G172)+5,FALSE)),"")</f>
        <v>0.05</v>
      </c>
      <c r="H172" s="83">
        <f>IFERROR(IF(VLOOKUP($A172,'Annex 2 EHV charges'!$D:$P,COLUMN(H172)+5,FALSE)=0,"",VLOOKUP($A172,'Annex 2 EHV charges'!$D:$P,COLUMN(H172)+5,FALSE)),"")</f>
        <v>0.05</v>
      </c>
    </row>
    <row r="173" spans="1:8" x14ac:dyDescent="0.2">
      <c r="A173" s="81">
        <f t="array" ref="A173">IFERROR(INDEX('Annex 2 EHV charges'!$D$11:$D$330, MATCH(0, IF(LEN('Annex 2 EHV charges'!$D$11:$D$330)=0,1, COUNTIF(A$4:$A172, 'Annex 2 EHV charges'!$D$11:$D$330)), 0)),"")</f>
        <v>782</v>
      </c>
      <c r="B173" s="80">
        <f>IF($A173="","",VLOOKUP($A173,'Annex 2 EHV charges'!$D:$P,2,0))</f>
        <v>782</v>
      </c>
      <c r="C173" s="81">
        <f>IF($A173="","",VLOOKUP($A173,'Annex 2 EHV charges'!$D:$P,3,0))</f>
        <v>2200042392317</v>
      </c>
      <c r="D173" s="80" t="str">
        <f>IF($A173="","",VLOOKUP($A173,'Annex 2 EHV charges'!$D:$P,4,0))</f>
        <v>Otterham WF Extension</v>
      </c>
      <c r="E173" s="82">
        <f>IFERROR(IF(VLOOKUP($A173,'Annex 2 EHV charges'!$D:$P,COLUMN(E173)+5,FALSE)=0,"",VLOOKUP($A173,'Annex 2 EHV charges'!$D:$P,COLUMN(E173)+5,FALSE)),"")</f>
        <v>-0.79400000000000004</v>
      </c>
      <c r="F173" s="83">
        <f>IFERROR(IF(VLOOKUP($A173,'Annex 2 EHV charges'!$D:$P,COLUMN(F173)+5,FALSE)=0,"",VLOOKUP($A173,'Annex 2 EHV charges'!$D:$P,COLUMN(F173)+5,FALSE)),"")</f>
        <v>34.630000000000003</v>
      </c>
      <c r="G173" s="83">
        <f>IFERROR(IF(VLOOKUP($A173,'Annex 2 EHV charges'!$D:$P,COLUMN(G173)+5,FALSE)=0,"",VLOOKUP($A173,'Annex 2 EHV charges'!$D:$P,COLUMN(G173)+5,FALSE)),"")</f>
        <v>0.05</v>
      </c>
      <c r="H173" s="83">
        <f>IFERROR(IF(VLOOKUP($A173,'Annex 2 EHV charges'!$D:$P,COLUMN(H173)+5,FALSE)=0,"",VLOOKUP($A173,'Annex 2 EHV charges'!$D:$P,COLUMN(H173)+5,FALSE)),"")</f>
        <v>0.05</v>
      </c>
    </row>
    <row r="174" spans="1:8" x14ac:dyDescent="0.2">
      <c r="A174" s="81">
        <f t="array" ref="A174">IFERROR(INDEX('Annex 2 EHV charges'!$D$11:$D$330, MATCH(0, IF(LEN('Annex 2 EHV charges'!$D$11:$D$330)=0,1, COUNTIF(A$4:$A173, 'Annex 2 EHV charges'!$D$11:$D$330)), 0)),"")</f>
        <v>751</v>
      </c>
      <c r="B174" s="80">
        <f>IF($A174="","",VLOOKUP($A174,'Annex 2 EHV charges'!$D:$P,2,0))</f>
        <v>751</v>
      </c>
      <c r="C174" s="81" t="str">
        <f>IF($A174="","",VLOOKUP($A174,'Annex 2 EHV charges'!$D:$P,3,0))</f>
        <v>2200032050436</v>
      </c>
      <c r="D174" s="80" t="str">
        <f>IF($A174="","",VLOOKUP($A174,'Annex 2 EHV charges'!$D:$P,4,0))</f>
        <v>RR Power Development</v>
      </c>
      <c r="E174" s="82" t="str">
        <f>IFERROR(IF(VLOOKUP($A174,'Annex 2 EHV charges'!$D:$P,COLUMN(E174)+5,FALSE)=0,"",VLOOKUP($A174,'Annex 2 EHV charges'!$D:$P,COLUMN(E174)+5,FALSE)),"")</f>
        <v/>
      </c>
      <c r="F174" s="83" t="str">
        <f>IFERROR(IF(VLOOKUP($A174,'Annex 2 EHV charges'!$D:$P,COLUMN(F174)+5,FALSE)=0,"",VLOOKUP($A174,'Annex 2 EHV charges'!$D:$P,COLUMN(F174)+5,FALSE)),"")</f>
        <v/>
      </c>
      <c r="G174" s="83" t="str">
        <f>IFERROR(IF(VLOOKUP($A174,'Annex 2 EHV charges'!$D:$P,COLUMN(G174)+5,FALSE)=0,"",VLOOKUP($A174,'Annex 2 EHV charges'!$D:$P,COLUMN(G174)+5,FALSE)),"")</f>
        <v/>
      </c>
      <c r="H174" s="83" t="str">
        <f>IFERROR(IF(VLOOKUP($A174,'Annex 2 EHV charges'!$D:$P,COLUMN(H174)+5,FALSE)=0,"",VLOOKUP($A174,'Annex 2 EHV charges'!$D:$P,COLUMN(H174)+5,FALSE)),"")</f>
        <v/>
      </c>
    </row>
    <row r="175" spans="1:8" x14ac:dyDescent="0.2">
      <c r="A175" s="81">
        <f t="array" ref="A175">IFERROR(INDEX('Annex 2 EHV charges'!$D$11:$D$330, MATCH(0, IF(LEN('Annex 2 EHV charges'!$D$11:$D$330)=0,1, COUNTIF(A$4:$A174, 'Annex 2 EHV charges'!$D$11:$D$330)), 0)),"")</f>
        <v>804</v>
      </c>
      <c r="B175" s="80">
        <f>IF($A175="","",VLOOKUP($A175,'Annex 2 EHV charges'!$D:$P,2,0))</f>
        <v>804</v>
      </c>
      <c r="C175" s="81" t="str">
        <f>IF($A175="","",VLOOKUP($A175,'Annex 2 EHV charges'!$D:$P,3,0))</f>
        <v>2200031824551</v>
      </c>
      <c r="D175" s="80" t="str">
        <f>IF($A175="","",VLOOKUP($A175,'Annex 2 EHV charges'!$D:$P,4,0))</f>
        <v>Imerys5(Drinnick)</v>
      </c>
      <c r="E175" s="82" t="str">
        <f>IFERROR(IF(VLOOKUP($A175,'Annex 2 EHV charges'!$D:$P,COLUMN(E175)+5,FALSE)=0,"",VLOOKUP($A175,'Annex 2 EHV charges'!$D:$P,COLUMN(E175)+5,FALSE)),"")</f>
        <v/>
      </c>
      <c r="F175" s="83" t="str">
        <f>IFERROR(IF(VLOOKUP($A175,'Annex 2 EHV charges'!$D:$P,COLUMN(F175)+5,FALSE)=0,"",VLOOKUP($A175,'Annex 2 EHV charges'!$D:$P,COLUMN(F175)+5,FALSE)),"")</f>
        <v/>
      </c>
      <c r="G175" s="83" t="str">
        <f>IFERROR(IF(VLOOKUP($A175,'Annex 2 EHV charges'!$D:$P,COLUMN(G175)+5,FALSE)=0,"",VLOOKUP($A175,'Annex 2 EHV charges'!$D:$P,COLUMN(G175)+5,FALSE)),"")</f>
        <v/>
      </c>
      <c r="H175" s="83" t="str">
        <f>IFERROR(IF(VLOOKUP($A175,'Annex 2 EHV charges'!$D:$P,COLUMN(H175)+5,FALSE)=0,"",VLOOKUP($A175,'Annex 2 EHV charges'!$D:$P,COLUMN(H175)+5,FALSE)),"")</f>
        <v/>
      </c>
    </row>
    <row r="176" spans="1:8" x14ac:dyDescent="0.2">
      <c r="A176" s="81">
        <f t="array" ref="A176">IFERROR(INDEX('Annex 2 EHV charges'!$D$11:$D$330, MATCH(0, IF(LEN('Annex 2 EHV charges'!$D$11:$D$330)=0,1, COUNTIF(A$4:$A175, 'Annex 2 EHV charges'!$D$11:$D$330)), 0)),"")</f>
        <v>803</v>
      </c>
      <c r="B176" s="80">
        <f>IF($A176="","",VLOOKUP($A176,'Annex 2 EHV charges'!$D:$P,2,0))</f>
        <v>803</v>
      </c>
      <c r="C176" s="81" t="str">
        <f>IF($A176="","",VLOOKUP($A176,'Annex 2 EHV charges'!$D:$P,3,0))</f>
        <v>2200030347690</v>
      </c>
      <c r="D176" s="80" t="str">
        <f>IF($A176="","",VLOOKUP($A176,'Annex 2 EHV charges'!$D:$P,4,0))</f>
        <v>Imerys4(Bugle)</v>
      </c>
      <c r="E176" s="82">
        <f>IFERROR(IF(VLOOKUP($A176,'Annex 2 EHV charges'!$D:$P,COLUMN(E176)+5,FALSE)=0,"",VLOOKUP($A176,'Annex 2 EHV charges'!$D:$P,COLUMN(E176)+5,FALSE)),"")</f>
        <v>-4.9980000000000002</v>
      </c>
      <c r="F176" s="83">
        <f>IFERROR(IF(VLOOKUP($A176,'Annex 2 EHV charges'!$D:$P,COLUMN(F176)+5,FALSE)=0,"",VLOOKUP($A176,'Annex 2 EHV charges'!$D:$P,COLUMN(F176)+5,FALSE)),"")</f>
        <v>287.54000000000002</v>
      </c>
      <c r="G176" s="83">
        <f>IFERROR(IF(VLOOKUP($A176,'Annex 2 EHV charges'!$D:$P,COLUMN(G176)+5,FALSE)=0,"",VLOOKUP($A176,'Annex 2 EHV charges'!$D:$P,COLUMN(G176)+5,FALSE)),"")</f>
        <v>0.05</v>
      </c>
      <c r="H176" s="83">
        <f>IFERROR(IF(VLOOKUP($A176,'Annex 2 EHV charges'!$D:$P,COLUMN(H176)+5,FALSE)=0,"",VLOOKUP($A176,'Annex 2 EHV charges'!$D:$P,COLUMN(H176)+5,FALSE)),"")</f>
        <v>0.05</v>
      </c>
    </row>
    <row r="177" spans="1:8" x14ac:dyDescent="0.2">
      <c r="A177" s="81">
        <f t="array" ref="A177">IFERROR(INDEX('Annex 2 EHV charges'!$D$11:$D$330, MATCH(0, IF(LEN('Annex 2 EHV charges'!$D$11:$D$330)=0,1, COUNTIF(A$4:$A176, 'Annex 2 EHV charges'!$D$11:$D$330)), 0)),"")</f>
        <v>801</v>
      </c>
      <c r="B177" s="80">
        <f>IF($A177="","",VLOOKUP($A177,'Annex 2 EHV charges'!$D:$P,2,0))</f>
        <v>801</v>
      </c>
      <c r="C177" s="81" t="str">
        <f>IF($A177="","",VLOOKUP($A177,'Annex 2 EHV charges'!$D:$P,3,0))</f>
        <v>2200031824738</v>
      </c>
      <c r="D177" s="80" t="str">
        <f>IF($A177="","",VLOOKUP($A177,'Annex 2 EHV charges'!$D:$P,4,0))</f>
        <v>Imerys3(Trebal)</v>
      </c>
      <c r="E177" s="82">
        <f>IFERROR(IF(VLOOKUP($A177,'Annex 2 EHV charges'!$D:$P,COLUMN(E177)+5,FALSE)=0,"",VLOOKUP($A177,'Annex 2 EHV charges'!$D:$P,COLUMN(E177)+5,FALSE)),"")</f>
        <v>-2.2480000000000002</v>
      </c>
      <c r="F177" s="83">
        <f>IFERROR(IF(VLOOKUP($A177,'Annex 2 EHV charges'!$D:$P,COLUMN(F177)+5,FALSE)=0,"",VLOOKUP($A177,'Annex 2 EHV charges'!$D:$P,COLUMN(F177)+5,FALSE)),"")</f>
        <v>92.16</v>
      </c>
      <c r="G177" s="83">
        <f>IFERROR(IF(VLOOKUP($A177,'Annex 2 EHV charges'!$D:$P,COLUMN(G177)+5,FALSE)=0,"",VLOOKUP($A177,'Annex 2 EHV charges'!$D:$P,COLUMN(G177)+5,FALSE)),"")</f>
        <v>0.05</v>
      </c>
      <c r="H177" s="83">
        <f>IFERROR(IF(VLOOKUP($A177,'Annex 2 EHV charges'!$D:$P,COLUMN(H177)+5,FALSE)=0,"",VLOOKUP($A177,'Annex 2 EHV charges'!$D:$P,COLUMN(H177)+5,FALSE)),"")</f>
        <v>0.05</v>
      </c>
    </row>
    <row r="178" spans="1:8" x14ac:dyDescent="0.2">
      <c r="A178" s="81">
        <f t="array" ref="A178">IFERROR(INDEX('Annex 2 EHV charges'!$D$11:$D$330, MATCH(0, IF(LEN('Annex 2 EHV charges'!$D$11:$D$330)=0,1, COUNTIF(A$4:$A177, 'Annex 2 EHV charges'!$D$11:$D$330)), 0)),"")</f>
        <v>802</v>
      </c>
      <c r="B178" s="80">
        <f>IF($A178="","",VLOOKUP($A178,'Annex 2 EHV charges'!$D:$P,2,0))</f>
        <v>802</v>
      </c>
      <c r="C178" s="81" t="str">
        <f>IF($A178="","",VLOOKUP($A178,'Annex 2 EHV charges'!$D:$P,3,0))</f>
        <v>2200031824490</v>
      </c>
      <c r="D178" s="80" t="str">
        <f>IF($A178="","",VLOOKUP($A178,'Annex 2 EHV charges'!$D:$P,4,0))</f>
        <v>Imerys6(Par)</v>
      </c>
      <c r="E178" s="82" t="str">
        <f>IFERROR(IF(VLOOKUP($A178,'Annex 2 EHV charges'!$D:$P,COLUMN(E178)+5,FALSE)=0,"",VLOOKUP($A178,'Annex 2 EHV charges'!$D:$P,COLUMN(E178)+5,FALSE)),"")</f>
        <v/>
      </c>
      <c r="F178" s="83" t="str">
        <f>IFERROR(IF(VLOOKUP($A178,'Annex 2 EHV charges'!$D:$P,COLUMN(F178)+5,FALSE)=0,"",VLOOKUP($A178,'Annex 2 EHV charges'!$D:$P,COLUMN(F178)+5,FALSE)),"")</f>
        <v/>
      </c>
      <c r="G178" s="83" t="str">
        <f>IFERROR(IF(VLOOKUP($A178,'Annex 2 EHV charges'!$D:$P,COLUMN(G178)+5,FALSE)=0,"",VLOOKUP($A178,'Annex 2 EHV charges'!$D:$P,COLUMN(G178)+5,FALSE)),"")</f>
        <v/>
      </c>
      <c r="H178" s="83" t="str">
        <f>IFERROR(IF(VLOOKUP($A178,'Annex 2 EHV charges'!$D:$P,COLUMN(H178)+5,FALSE)=0,"",VLOOKUP($A178,'Annex 2 EHV charges'!$D:$P,COLUMN(H178)+5,FALSE)),"")</f>
        <v/>
      </c>
    </row>
    <row r="179" spans="1:8" x14ac:dyDescent="0.2">
      <c r="A179" s="81">
        <f t="array" ref="A179">IFERROR(INDEX('Annex 2 EHV charges'!$D$11:$D$330, MATCH(0, IF(LEN('Annex 2 EHV charges'!$D$11:$D$330)=0,1, COUNTIF(A$4:$A178, 'Annex 2 EHV charges'!$D$11:$D$330)), 0)),"")</f>
        <v>790</v>
      </c>
      <c r="B179" s="80">
        <f>IF($A179="","",VLOOKUP($A179,'Annex 2 EHV charges'!$D:$P,2,0))</f>
        <v>790</v>
      </c>
      <c r="C179" s="81" t="str">
        <f>IF($A179="","",VLOOKUP($A179,'Annex 2 EHV charges'!$D:$P,3,0))</f>
        <v>2200042163493</v>
      </c>
      <c r="D179" s="80" t="str">
        <f>IF($A179="","",VLOOKUP($A179,'Annex 2 EHV charges'!$D:$P,4,0))</f>
        <v>Marley Thatch PV</v>
      </c>
      <c r="E179" s="82" t="str">
        <f>IFERROR(IF(VLOOKUP($A179,'Annex 2 EHV charges'!$D:$P,COLUMN(E179)+5,FALSE)=0,"",VLOOKUP($A179,'Annex 2 EHV charges'!$D:$P,COLUMN(E179)+5,FALSE)),"")</f>
        <v/>
      </c>
      <c r="F179" s="83">
        <f>IFERROR(IF(VLOOKUP($A179,'Annex 2 EHV charges'!$D:$P,COLUMN(F179)+5,FALSE)=0,"",VLOOKUP($A179,'Annex 2 EHV charges'!$D:$P,COLUMN(F179)+5,FALSE)),"")</f>
        <v>684.48</v>
      </c>
      <c r="G179" s="83">
        <f>IFERROR(IF(VLOOKUP($A179,'Annex 2 EHV charges'!$D:$P,COLUMN(G179)+5,FALSE)=0,"",VLOOKUP($A179,'Annex 2 EHV charges'!$D:$P,COLUMN(G179)+5,FALSE)),"")</f>
        <v>0.05</v>
      </c>
      <c r="H179" s="83">
        <f>IFERROR(IF(VLOOKUP($A179,'Annex 2 EHV charges'!$D:$P,COLUMN(H179)+5,FALSE)=0,"",VLOOKUP($A179,'Annex 2 EHV charges'!$D:$P,COLUMN(H179)+5,FALSE)),"")</f>
        <v>0.05</v>
      </c>
    </row>
    <row r="180" spans="1:8" ht="38.25" x14ac:dyDescent="0.2">
      <c r="A180" s="81">
        <f t="array" ref="A180">IFERROR(INDEX('Annex 2 EHV charges'!$D$11:$D$330, MATCH(0, IF(LEN('Annex 2 EHV charges'!$D$11:$D$330)=0,1, COUNTIF(A$4:$A179, 'Annex 2 EHV charges'!$D$11:$D$330)), 0)),"")</f>
        <v>793</v>
      </c>
      <c r="B180" s="80">
        <f>IF($A180="","",VLOOKUP($A180,'Annex 2 EHV charges'!$D:$P,2,0))</f>
        <v>793</v>
      </c>
      <c r="C180" s="81" t="str">
        <f>IF($A180="","",VLOOKUP($A180,'Annex 2 EHV charges'!$D:$P,3,0))</f>
        <v>2200042093720
2200042093739
2200042093757</v>
      </c>
      <c r="D180" s="80" t="str">
        <f>IF($A180="","",VLOOKUP($A180,'Annex 2 EHV charges'!$D:$P,4,0))</f>
        <v>Bristol Royal Infirmary</v>
      </c>
      <c r="E180" s="82">
        <f>IFERROR(IF(VLOOKUP($A180,'Annex 2 EHV charges'!$D:$P,COLUMN(E180)+5,FALSE)=0,"",VLOOKUP($A180,'Annex 2 EHV charges'!$D:$P,COLUMN(E180)+5,FALSE)),"")</f>
        <v>-0.122</v>
      </c>
      <c r="F180" s="83">
        <f>IFERROR(IF(VLOOKUP($A180,'Annex 2 EHV charges'!$D:$P,COLUMN(F180)+5,FALSE)=0,"",VLOOKUP($A180,'Annex 2 EHV charges'!$D:$P,COLUMN(F180)+5,FALSE)),"")</f>
        <v>216.25</v>
      </c>
      <c r="G180" s="83">
        <f>IFERROR(IF(VLOOKUP($A180,'Annex 2 EHV charges'!$D:$P,COLUMN(G180)+5,FALSE)=0,"",VLOOKUP($A180,'Annex 2 EHV charges'!$D:$P,COLUMN(G180)+5,FALSE)),"")</f>
        <v>0.05</v>
      </c>
      <c r="H180" s="83">
        <f>IFERROR(IF(VLOOKUP($A180,'Annex 2 EHV charges'!$D:$P,COLUMN(H180)+5,FALSE)=0,"",VLOOKUP($A180,'Annex 2 EHV charges'!$D:$P,COLUMN(H180)+5,FALSE)),"")</f>
        <v>0.05</v>
      </c>
    </row>
    <row r="181" spans="1:8" x14ac:dyDescent="0.2">
      <c r="A181" s="81">
        <f t="array" ref="A181">IFERROR(INDEX('Annex 2 EHV charges'!$D$11:$D$330, MATCH(0, IF(LEN('Annex 2 EHV charges'!$D$11:$D$330)=0,1, COUNTIF(A$4:$A180, 'Annex 2 EHV charges'!$D$11:$D$330)), 0)),"")</f>
        <v>792</v>
      </c>
      <c r="B181" s="80">
        <f>IF($A181="","",VLOOKUP($A181,'Annex 2 EHV charges'!$D:$P,2,0))</f>
        <v>792</v>
      </c>
      <c r="C181" s="81" t="str">
        <f>IF($A181="","",VLOOKUP($A181,'Annex 2 EHV charges'!$D:$P,3,0))</f>
        <v>2200042163457</v>
      </c>
      <c r="D181" s="80" t="str">
        <f>IF($A181="","",VLOOKUP($A181,'Annex 2 EHV charges'!$D:$P,4,0))</f>
        <v>Burrowton Farm PV</v>
      </c>
      <c r="E181" s="82" t="str">
        <f>IFERROR(IF(VLOOKUP($A181,'Annex 2 EHV charges'!$D:$P,COLUMN(E181)+5,FALSE)=0,"",VLOOKUP($A181,'Annex 2 EHV charges'!$D:$P,COLUMN(E181)+5,FALSE)),"")</f>
        <v/>
      </c>
      <c r="F181" s="83">
        <f>IFERROR(IF(VLOOKUP($A181,'Annex 2 EHV charges'!$D:$P,COLUMN(F181)+5,FALSE)=0,"",VLOOKUP($A181,'Annex 2 EHV charges'!$D:$P,COLUMN(F181)+5,FALSE)),"")</f>
        <v>569.62</v>
      </c>
      <c r="G181" s="83">
        <f>IFERROR(IF(VLOOKUP($A181,'Annex 2 EHV charges'!$D:$P,COLUMN(G181)+5,FALSE)=0,"",VLOOKUP($A181,'Annex 2 EHV charges'!$D:$P,COLUMN(G181)+5,FALSE)),"")</f>
        <v>0.05</v>
      </c>
      <c r="H181" s="83">
        <f>IFERROR(IF(VLOOKUP($A181,'Annex 2 EHV charges'!$D:$P,COLUMN(H181)+5,FALSE)=0,"",VLOOKUP($A181,'Annex 2 EHV charges'!$D:$P,COLUMN(H181)+5,FALSE)),"")</f>
        <v>0.05</v>
      </c>
    </row>
    <row r="182" spans="1:8" x14ac:dyDescent="0.2">
      <c r="A182" s="81">
        <f t="array" ref="A182">IFERROR(INDEX('Annex 2 EHV charges'!$D$11:$D$330, MATCH(0, IF(LEN('Annex 2 EHV charges'!$D$11:$D$330)=0,1, COUNTIF(A$4:$A181, 'Annex 2 EHV charges'!$D$11:$D$330)), 0)),"")</f>
        <v>900</v>
      </c>
      <c r="B182" s="80">
        <f>IF($A182="","",VLOOKUP($A182,'Annex 2 EHV charges'!$D:$P,2,0))</f>
        <v>900</v>
      </c>
      <c r="C182" s="81" t="str">
        <f>IF($A182="","",VLOOKUP($A182,'Annex 2 EHV charges'!$D:$P,3,0))</f>
        <v>2200042165064</v>
      </c>
      <c r="D182" s="80" t="str">
        <f>IF($A182="","",VLOOKUP($A182,'Annex 2 EHV charges'!$D:$P,4,0))</f>
        <v>Callington Solar</v>
      </c>
      <c r="E182" s="82" t="str">
        <f>IFERROR(IF(VLOOKUP($A182,'Annex 2 EHV charges'!$D:$P,COLUMN(E182)+5,FALSE)=0,"",VLOOKUP($A182,'Annex 2 EHV charges'!$D:$P,COLUMN(E182)+5,FALSE)),"")</f>
        <v/>
      </c>
      <c r="F182" s="83">
        <f>IFERROR(IF(VLOOKUP($A182,'Annex 2 EHV charges'!$D:$P,COLUMN(F182)+5,FALSE)=0,"",VLOOKUP($A182,'Annex 2 EHV charges'!$D:$P,COLUMN(F182)+5,FALSE)),"")</f>
        <v>529.39</v>
      </c>
      <c r="G182" s="83">
        <f>IFERROR(IF(VLOOKUP($A182,'Annex 2 EHV charges'!$D:$P,COLUMN(G182)+5,FALSE)=0,"",VLOOKUP($A182,'Annex 2 EHV charges'!$D:$P,COLUMN(G182)+5,FALSE)),"")</f>
        <v>0.05</v>
      </c>
      <c r="H182" s="83">
        <f>IFERROR(IF(VLOOKUP($A182,'Annex 2 EHV charges'!$D:$P,COLUMN(H182)+5,FALSE)=0,"",VLOOKUP($A182,'Annex 2 EHV charges'!$D:$P,COLUMN(H182)+5,FALSE)),"")</f>
        <v>0.05</v>
      </c>
    </row>
    <row r="183" spans="1:8" x14ac:dyDescent="0.2">
      <c r="A183" s="81">
        <f t="array" ref="A183">IFERROR(INDEX('Annex 2 EHV charges'!$D$11:$D$330, MATCH(0, IF(LEN('Annex 2 EHV charges'!$D$11:$D$330)=0,1, COUNTIF(A$4:$A182, 'Annex 2 EHV charges'!$D$11:$D$330)), 0)),"")</f>
        <v>901</v>
      </c>
      <c r="B183" s="80">
        <f>IF($A183="","",VLOOKUP($A183,'Annex 2 EHV charges'!$D:$P,2,0))</f>
        <v>901</v>
      </c>
      <c r="C183" s="81" t="str">
        <f>IF($A183="","",VLOOKUP($A183,'Annex 2 EHV charges'!$D:$P,3,0))</f>
        <v>2200042165082</v>
      </c>
      <c r="D183" s="80" t="str">
        <f>IF($A183="","",VLOOKUP($A183,'Annex 2 EHV charges'!$D:$P,4,0))</f>
        <v>Hope Solar</v>
      </c>
      <c r="E183" s="82" t="str">
        <f>IFERROR(IF(VLOOKUP($A183,'Annex 2 EHV charges'!$D:$P,COLUMN(E183)+5,FALSE)=0,"",VLOOKUP($A183,'Annex 2 EHV charges'!$D:$P,COLUMN(E183)+5,FALSE)),"")</f>
        <v/>
      </c>
      <c r="F183" s="83">
        <f>IFERROR(IF(VLOOKUP($A183,'Annex 2 EHV charges'!$D:$P,COLUMN(F183)+5,FALSE)=0,"",VLOOKUP($A183,'Annex 2 EHV charges'!$D:$P,COLUMN(F183)+5,FALSE)),"")</f>
        <v>870.01</v>
      </c>
      <c r="G183" s="83">
        <f>IFERROR(IF(VLOOKUP($A183,'Annex 2 EHV charges'!$D:$P,COLUMN(G183)+5,FALSE)=0,"",VLOOKUP($A183,'Annex 2 EHV charges'!$D:$P,COLUMN(G183)+5,FALSE)),"")</f>
        <v>0.05</v>
      </c>
      <c r="H183" s="83">
        <f>IFERROR(IF(VLOOKUP($A183,'Annex 2 EHV charges'!$D:$P,COLUMN(H183)+5,FALSE)=0,"",VLOOKUP($A183,'Annex 2 EHV charges'!$D:$P,COLUMN(H183)+5,FALSE)),"")</f>
        <v>0.05</v>
      </c>
    </row>
    <row r="184" spans="1:8" x14ac:dyDescent="0.2">
      <c r="A184" s="81">
        <f t="array" ref="A184">IFERROR(INDEX('Annex 2 EHV charges'!$D$11:$D$330, MATCH(0, IF(LEN('Annex 2 EHV charges'!$D$11:$D$330)=0,1, COUNTIF(A$4:$A183, 'Annex 2 EHV charges'!$D$11:$D$330)), 0)),"")</f>
        <v>903</v>
      </c>
      <c r="B184" s="80">
        <f>IF($A184="","",VLOOKUP($A184,'Annex 2 EHV charges'!$D:$P,2,0))</f>
        <v>903</v>
      </c>
      <c r="C184" s="81" t="str">
        <f>IF($A184="","",VLOOKUP($A184,'Annex 2 EHV charges'!$D:$P,3,0))</f>
        <v>2200042172052</v>
      </c>
      <c r="D184" s="80" t="str">
        <f>IF($A184="","",VLOOKUP($A184,'Annex 2 EHV charges'!$D:$P,4,0))</f>
        <v>NES Kingsweston Lane</v>
      </c>
      <c r="E184" s="82">
        <f>IFERROR(IF(VLOOKUP($A184,'Annex 2 EHV charges'!$D:$P,COLUMN(E184)+5,FALSE)=0,"",VLOOKUP($A184,'Annex 2 EHV charges'!$D:$P,COLUMN(E184)+5,FALSE)),"")</f>
        <v>-0.112</v>
      </c>
      <c r="F184" s="83">
        <f>IFERROR(IF(VLOOKUP($A184,'Annex 2 EHV charges'!$D:$P,COLUMN(F184)+5,FALSE)=0,"",VLOOKUP($A184,'Annex 2 EHV charges'!$D:$P,COLUMN(F184)+5,FALSE)),"")</f>
        <v>549.75</v>
      </c>
      <c r="G184" s="83">
        <f>IFERROR(IF(VLOOKUP($A184,'Annex 2 EHV charges'!$D:$P,COLUMN(G184)+5,FALSE)=0,"",VLOOKUP($A184,'Annex 2 EHV charges'!$D:$P,COLUMN(G184)+5,FALSE)),"")</f>
        <v>0.05</v>
      </c>
      <c r="H184" s="83">
        <f>IFERROR(IF(VLOOKUP($A184,'Annex 2 EHV charges'!$D:$P,COLUMN(H184)+5,FALSE)=0,"",VLOOKUP($A184,'Annex 2 EHV charges'!$D:$P,COLUMN(H184)+5,FALSE)),"")</f>
        <v>0.05</v>
      </c>
    </row>
    <row r="185" spans="1:8" x14ac:dyDescent="0.2">
      <c r="A185" s="81">
        <f t="array" ref="A185">IFERROR(INDEX('Annex 2 EHV charges'!$D$11:$D$330, MATCH(0, IF(LEN('Annex 2 EHV charges'!$D$11:$D$330)=0,1, COUNTIF(A$4:$A184, 'Annex 2 EHV charges'!$D$11:$D$330)), 0)),"")</f>
        <v>905</v>
      </c>
      <c r="B185" s="80">
        <f>IF($A185="","",VLOOKUP($A185,'Annex 2 EHV charges'!$D:$P,2,0))</f>
        <v>905</v>
      </c>
      <c r="C185" s="81" t="str">
        <f>IF($A185="","",VLOOKUP($A185,'Annex 2 EHV charges'!$D:$P,3,0))</f>
        <v>2200042169723</v>
      </c>
      <c r="D185" s="80" t="str">
        <f>IF($A185="","",VLOOKUP($A185,'Annex 2 EHV charges'!$D:$P,4,0))</f>
        <v>Slade Farm PV</v>
      </c>
      <c r="E185" s="82" t="str">
        <f>IFERROR(IF(VLOOKUP($A185,'Annex 2 EHV charges'!$D:$P,COLUMN(E185)+5,FALSE)=0,"",VLOOKUP($A185,'Annex 2 EHV charges'!$D:$P,COLUMN(E185)+5,FALSE)),"")</f>
        <v/>
      </c>
      <c r="F185" s="83">
        <f>IFERROR(IF(VLOOKUP($A185,'Annex 2 EHV charges'!$D:$P,COLUMN(F185)+5,FALSE)=0,"",VLOOKUP($A185,'Annex 2 EHV charges'!$D:$P,COLUMN(F185)+5,FALSE)),"")</f>
        <v>853.08</v>
      </c>
      <c r="G185" s="83">
        <f>IFERROR(IF(VLOOKUP($A185,'Annex 2 EHV charges'!$D:$P,COLUMN(G185)+5,FALSE)=0,"",VLOOKUP($A185,'Annex 2 EHV charges'!$D:$P,COLUMN(G185)+5,FALSE)),"")</f>
        <v>0.05</v>
      </c>
      <c r="H185" s="83">
        <f>IFERROR(IF(VLOOKUP($A185,'Annex 2 EHV charges'!$D:$P,COLUMN(H185)+5,FALSE)=0,"",VLOOKUP($A185,'Annex 2 EHV charges'!$D:$P,COLUMN(H185)+5,FALSE)),"")</f>
        <v>0.05</v>
      </c>
    </row>
    <row r="186" spans="1:8" x14ac:dyDescent="0.2">
      <c r="A186" s="81">
        <f t="array" ref="A186">IFERROR(INDEX('Annex 2 EHV charges'!$D$11:$D$330, MATCH(0, IF(LEN('Annex 2 EHV charges'!$D$11:$D$330)=0,1, COUNTIF(A$4:$A185, 'Annex 2 EHV charges'!$D$11:$D$330)), 0)),"")</f>
        <v>906</v>
      </c>
      <c r="B186" s="80">
        <f>IF($A186="","",VLOOKUP($A186,'Annex 2 EHV charges'!$D:$P,2,0))</f>
        <v>906</v>
      </c>
      <c r="C186" s="81" t="str">
        <f>IF($A186="","",VLOOKUP($A186,'Annex 2 EHV charges'!$D:$P,3,0))</f>
        <v>2200042171192</v>
      </c>
      <c r="D186" s="80" t="str">
        <f>IF($A186="","",VLOOKUP($A186,'Annex 2 EHV charges'!$D:$P,4,0))</f>
        <v>Rew Farm PV</v>
      </c>
      <c r="E186" s="82" t="str">
        <f>IFERROR(IF(VLOOKUP($A186,'Annex 2 EHV charges'!$D:$P,COLUMN(E186)+5,FALSE)=0,"",VLOOKUP($A186,'Annex 2 EHV charges'!$D:$P,COLUMN(E186)+5,FALSE)),"")</f>
        <v/>
      </c>
      <c r="F186" s="83">
        <f>IFERROR(IF(VLOOKUP($A186,'Annex 2 EHV charges'!$D:$P,COLUMN(F186)+5,FALSE)=0,"",VLOOKUP($A186,'Annex 2 EHV charges'!$D:$P,COLUMN(F186)+5,FALSE)),"")</f>
        <v>898.21</v>
      </c>
      <c r="G186" s="83">
        <f>IFERROR(IF(VLOOKUP($A186,'Annex 2 EHV charges'!$D:$P,COLUMN(G186)+5,FALSE)=0,"",VLOOKUP($A186,'Annex 2 EHV charges'!$D:$P,COLUMN(G186)+5,FALSE)),"")</f>
        <v>0.05</v>
      </c>
      <c r="H186" s="83">
        <f>IFERROR(IF(VLOOKUP($A186,'Annex 2 EHV charges'!$D:$P,COLUMN(H186)+5,FALSE)=0,"",VLOOKUP($A186,'Annex 2 EHV charges'!$D:$P,COLUMN(H186)+5,FALSE)),"")</f>
        <v>0.05</v>
      </c>
    </row>
    <row r="187" spans="1:8" x14ac:dyDescent="0.2">
      <c r="A187" s="81">
        <f t="array" ref="A187">IFERROR(INDEX('Annex 2 EHV charges'!$D$11:$D$330, MATCH(0, IF(LEN('Annex 2 EHV charges'!$D$11:$D$330)=0,1, COUNTIF(A$4:$A186, 'Annex 2 EHV charges'!$D$11:$D$330)), 0)),"")</f>
        <v>907</v>
      </c>
      <c r="B187" s="80">
        <f>IF($A187="","",VLOOKUP($A187,'Annex 2 EHV charges'!$D:$P,2,0))</f>
        <v>907</v>
      </c>
      <c r="C187" s="81" t="str">
        <f>IF($A187="","",VLOOKUP($A187,'Annex 2 EHV charges'!$D:$P,3,0))</f>
        <v>2200042171226</v>
      </c>
      <c r="D187" s="80" t="str">
        <f>IF($A187="","",VLOOKUP($A187,'Annex 2 EHV charges'!$D:$P,4,0))</f>
        <v>Higher Trenhayle PV</v>
      </c>
      <c r="E187" s="82" t="str">
        <f>IFERROR(IF(VLOOKUP($A187,'Annex 2 EHV charges'!$D:$P,COLUMN(E187)+5,FALSE)=0,"",VLOOKUP($A187,'Annex 2 EHV charges'!$D:$P,COLUMN(E187)+5,FALSE)),"")</f>
        <v/>
      </c>
      <c r="F187" s="83">
        <f>IFERROR(IF(VLOOKUP($A187,'Annex 2 EHV charges'!$D:$P,COLUMN(F187)+5,FALSE)=0,"",VLOOKUP($A187,'Annex 2 EHV charges'!$D:$P,COLUMN(F187)+5,FALSE)),"")</f>
        <v>688.12</v>
      </c>
      <c r="G187" s="83">
        <f>IFERROR(IF(VLOOKUP($A187,'Annex 2 EHV charges'!$D:$P,COLUMN(G187)+5,FALSE)=0,"",VLOOKUP($A187,'Annex 2 EHV charges'!$D:$P,COLUMN(G187)+5,FALSE)),"")</f>
        <v>0.05</v>
      </c>
      <c r="H187" s="83">
        <f>IFERROR(IF(VLOOKUP($A187,'Annex 2 EHV charges'!$D:$P,COLUMN(H187)+5,FALSE)=0,"",VLOOKUP($A187,'Annex 2 EHV charges'!$D:$P,COLUMN(H187)+5,FALSE)),"")</f>
        <v>0.05</v>
      </c>
    </row>
    <row r="188" spans="1:8" x14ac:dyDescent="0.2">
      <c r="A188" s="81">
        <f t="array" ref="A188">IFERROR(INDEX('Annex 2 EHV charges'!$D$11:$D$330, MATCH(0, IF(LEN('Annex 2 EHV charges'!$D$11:$D$330)=0,1, COUNTIF(A$4:$A187, 'Annex 2 EHV charges'!$D$11:$D$330)), 0)),"")</f>
        <v>908</v>
      </c>
      <c r="B188" s="80">
        <f>IF($A188="","",VLOOKUP($A188,'Annex 2 EHV charges'!$D:$P,2,0))</f>
        <v>908</v>
      </c>
      <c r="C188" s="81" t="str">
        <f>IF($A188="","",VLOOKUP($A188,'Annex 2 EHV charges'!$D:$P,3,0))</f>
        <v>2200042171253</v>
      </c>
      <c r="D188" s="80" t="str">
        <f>IF($A188="","",VLOOKUP($A188,'Annex 2 EHV charges'!$D:$P,4,0))</f>
        <v>Middle Treworder PV</v>
      </c>
      <c r="E188" s="82" t="str">
        <f>IFERROR(IF(VLOOKUP($A188,'Annex 2 EHV charges'!$D:$P,COLUMN(E188)+5,FALSE)=0,"",VLOOKUP($A188,'Annex 2 EHV charges'!$D:$P,COLUMN(E188)+5,FALSE)),"")</f>
        <v/>
      </c>
      <c r="F188" s="83">
        <f>IFERROR(IF(VLOOKUP($A188,'Annex 2 EHV charges'!$D:$P,COLUMN(F188)+5,FALSE)=0,"",VLOOKUP($A188,'Annex 2 EHV charges'!$D:$P,COLUMN(F188)+5,FALSE)),"")</f>
        <v>490.12</v>
      </c>
      <c r="G188" s="83">
        <f>IFERROR(IF(VLOOKUP($A188,'Annex 2 EHV charges'!$D:$P,COLUMN(G188)+5,FALSE)=0,"",VLOOKUP($A188,'Annex 2 EHV charges'!$D:$P,COLUMN(G188)+5,FALSE)),"")</f>
        <v>0.05</v>
      </c>
      <c r="H188" s="83">
        <f>IFERROR(IF(VLOOKUP($A188,'Annex 2 EHV charges'!$D:$P,COLUMN(H188)+5,FALSE)=0,"",VLOOKUP($A188,'Annex 2 EHV charges'!$D:$P,COLUMN(H188)+5,FALSE)),"")</f>
        <v>0.05</v>
      </c>
    </row>
    <row r="189" spans="1:8" x14ac:dyDescent="0.2">
      <c r="A189" s="81">
        <f t="array" ref="A189">IFERROR(INDEX('Annex 2 EHV charges'!$D$11:$D$330, MATCH(0, IF(LEN('Annex 2 EHV charges'!$D$11:$D$330)=0,1, COUNTIF(A$4:$A188, 'Annex 2 EHV charges'!$D$11:$D$330)), 0)),"")</f>
        <v>909</v>
      </c>
      <c r="B189" s="80">
        <f>IF($A189="","",VLOOKUP($A189,'Annex 2 EHV charges'!$D:$P,2,0))</f>
        <v>909</v>
      </c>
      <c r="C189" s="81" t="str">
        <f>IF($A189="","",VLOOKUP($A189,'Annex 2 EHV charges'!$D:$P,3,0))</f>
        <v>2200042171625</v>
      </c>
      <c r="D189" s="80" t="str">
        <f>IF($A189="","",VLOOKUP($A189,'Annex 2 EHV charges'!$D:$P,4,0))</f>
        <v>Penhale Farm PV</v>
      </c>
      <c r="E189" s="82" t="str">
        <f>IFERROR(IF(VLOOKUP($A189,'Annex 2 EHV charges'!$D:$P,COLUMN(E189)+5,FALSE)=0,"",VLOOKUP($A189,'Annex 2 EHV charges'!$D:$P,COLUMN(E189)+5,FALSE)),"")</f>
        <v/>
      </c>
      <c r="F189" s="83">
        <f>IFERROR(IF(VLOOKUP($A189,'Annex 2 EHV charges'!$D:$P,COLUMN(F189)+5,FALSE)=0,"",VLOOKUP($A189,'Annex 2 EHV charges'!$D:$P,COLUMN(F189)+5,FALSE)),"")</f>
        <v>773.97</v>
      </c>
      <c r="G189" s="83">
        <f>IFERROR(IF(VLOOKUP($A189,'Annex 2 EHV charges'!$D:$P,COLUMN(G189)+5,FALSE)=0,"",VLOOKUP($A189,'Annex 2 EHV charges'!$D:$P,COLUMN(G189)+5,FALSE)),"")</f>
        <v>0.05</v>
      </c>
      <c r="H189" s="83">
        <f>IFERROR(IF(VLOOKUP($A189,'Annex 2 EHV charges'!$D:$P,COLUMN(H189)+5,FALSE)=0,"",VLOOKUP($A189,'Annex 2 EHV charges'!$D:$P,COLUMN(H189)+5,FALSE)),"")</f>
        <v>0.05</v>
      </c>
    </row>
    <row r="190" spans="1:8" x14ac:dyDescent="0.2">
      <c r="A190" s="81">
        <f t="array" ref="A190">IFERROR(INDEX('Annex 2 EHV charges'!$D$11:$D$330, MATCH(0, IF(LEN('Annex 2 EHV charges'!$D$11:$D$330)=0,1, COUNTIF(A$4:$A189, 'Annex 2 EHV charges'!$D$11:$D$330)), 0)),"")</f>
        <v>910</v>
      </c>
      <c r="B190" s="80">
        <f>IF($A190="","",VLOOKUP($A190,'Annex 2 EHV charges'!$D:$P,2,0))</f>
        <v>910</v>
      </c>
      <c r="C190" s="81" t="str">
        <f>IF($A190="","",VLOOKUP($A190,'Annex 2 EHV charges'!$D:$P,3,0))</f>
        <v>2200042172521</v>
      </c>
      <c r="D190" s="80" t="str">
        <f>IF($A190="","",VLOOKUP($A190,'Annex 2 EHV charges'!$D:$P,4,0))</f>
        <v>Ayshford Court PV</v>
      </c>
      <c r="E190" s="82" t="str">
        <f>IFERROR(IF(VLOOKUP($A190,'Annex 2 EHV charges'!$D:$P,COLUMN(E190)+5,FALSE)=0,"",VLOOKUP($A190,'Annex 2 EHV charges'!$D:$P,COLUMN(E190)+5,FALSE)),"")</f>
        <v/>
      </c>
      <c r="F190" s="83">
        <f>IFERROR(IF(VLOOKUP($A190,'Annex 2 EHV charges'!$D:$P,COLUMN(F190)+5,FALSE)=0,"",VLOOKUP($A190,'Annex 2 EHV charges'!$D:$P,COLUMN(F190)+5,FALSE)),"")</f>
        <v>513.64</v>
      </c>
      <c r="G190" s="83">
        <f>IFERROR(IF(VLOOKUP($A190,'Annex 2 EHV charges'!$D:$P,COLUMN(G190)+5,FALSE)=0,"",VLOOKUP($A190,'Annex 2 EHV charges'!$D:$P,COLUMN(G190)+5,FALSE)),"")</f>
        <v>0.05</v>
      </c>
      <c r="H190" s="83">
        <f>IFERROR(IF(VLOOKUP($A190,'Annex 2 EHV charges'!$D:$P,COLUMN(H190)+5,FALSE)=0,"",VLOOKUP($A190,'Annex 2 EHV charges'!$D:$P,COLUMN(H190)+5,FALSE)),"")</f>
        <v>0.05</v>
      </c>
    </row>
    <row r="191" spans="1:8" x14ac:dyDescent="0.2">
      <c r="A191" s="81">
        <f t="array" ref="A191">IFERROR(INDEX('Annex 2 EHV charges'!$D$11:$D$330, MATCH(0, IF(LEN('Annex 2 EHV charges'!$D$11:$D$330)=0,1, COUNTIF(A$4:$A190, 'Annex 2 EHV charges'!$D$11:$D$330)), 0)),"")</f>
        <v>911</v>
      </c>
      <c r="B191" s="80">
        <f>IF($A191="","",VLOOKUP($A191,'Annex 2 EHV charges'!$D:$P,2,0))</f>
        <v>911</v>
      </c>
      <c r="C191" s="81" t="str">
        <f>IF($A191="","",VLOOKUP($A191,'Annex 2 EHV charges'!$D:$P,3,0))</f>
        <v>2200042172930</v>
      </c>
      <c r="D191" s="80" t="str">
        <f>IF($A191="","",VLOOKUP($A191,'Annex 2 EHV charges'!$D:$P,4,0))</f>
        <v>West Hill PV</v>
      </c>
      <c r="E191" s="82" t="str">
        <f>IFERROR(IF(VLOOKUP($A191,'Annex 2 EHV charges'!$D:$P,COLUMN(E191)+5,FALSE)=0,"",VLOOKUP($A191,'Annex 2 EHV charges'!$D:$P,COLUMN(E191)+5,FALSE)),"")</f>
        <v/>
      </c>
      <c r="F191" s="83">
        <f>IFERROR(IF(VLOOKUP($A191,'Annex 2 EHV charges'!$D:$P,COLUMN(F191)+5,FALSE)=0,"",VLOOKUP($A191,'Annex 2 EHV charges'!$D:$P,COLUMN(F191)+5,FALSE)),"")</f>
        <v>3058.9</v>
      </c>
      <c r="G191" s="83">
        <f>IFERROR(IF(VLOOKUP($A191,'Annex 2 EHV charges'!$D:$P,COLUMN(G191)+5,FALSE)=0,"",VLOOKUP($A191,'Annex 2 EHV charges'!$D:$P,COLUMN(G191)+5,FALSE)),"")</f>
        <v>0.05</v>
      </c>
      <c r="H191" s="83">
        <f>IFERROR(IF(VLOOKUP($A191,'Annex 2 EHV charges'!$D:$P,COLUMN(H191)+5,FALSE)=0,"",VLOOKUP($A191,'Annex 2 EHV charges'!$D:$P,COLUMN(H191)+5,FALSE)),"")</f>
        <v>0.05</v>
      </c>
    </row>
    <row r="192" spans="1:8" x14ac:dyDescent="0.2">
      <c r="A192" s="81">
        <f t="array" ref="A192">IFERROR(INDEX('Annex 2 EHV charges'!$D$11:$D$330, MATCH(0, IF(LEN('Annex 2 EHV charges'!$D$11:$D$330)=0,1, COUNTIF(A$4:$A191, 'Annex 2 EHV charges'!$D$11:$D$330)), 0)),"")</f>
        <v>912</v>
      </c>
      <c r="B192" s="80">
        <f>IF($A192="","",VLOOKUP($A192,'Annex 2 EHV charges'!$D:$P,2,0))</f>
        <v>912</v>
      </c>
      <c r="C192" s="81" t="str">
        <f>IF($A192="","",VLOOKUP($A192,'Annex 2 EHV charges'!$D:$P,3,0))</f>
        <v>2200042172902</v>
      </c>
      <c r="D192" s="80" t="str">
        <f>IF($A192="","",VLOOKUP($A192,'Annex 2 EHV charges'!$D:$P,4,0))</f>
        <v>Knockworthy Farm PV</v>
      </c>
      <c r="E192" s="82" t="str">
        <f>IFERROR(IF(VLOOKUP($A192,'Annex 2 EHV charges'!$D:$P,COLUMN(E192)+5,FALSE)=0,"",VLOOKUP($A192,'Annex 2 EHV charges'!$D:$P,COLUMN(E192)+5,FALSE)),"")</f>
        <v/>
      </c>
      <c r="F192" s="83">
        <f>IFERROR(IF(VLOOKUP($A192,'Annex 2 EHV charges'!$D:$P,COLUMN(F192)+5,FALSE)=0,"",VLOOKUP($A192,'Annex 2 EHV charges'!$D:$P,COLUMN(F192)+5,FALSE)),"")</f>
        <v>497.23</v>
      </c>
      <c r="G192" s="83">
        <f>IFERROR(IF(VLOOKUP($A192,'Annex 2 EHV charges'!$D:$P,COLUMN(G192)+5,FALSE)=0,"",VLOOKUP($A192,'Annex 2 EHV charges'!$D:$P,COLUMN(G192)+5,FALSE)),"")</f>
        <v>0.05</v>
      </c>
      <c r="H192" s="83">
        <f>IFERROR(IF(VLOOKUP($A192,'Annex 2 EHV charges'!$D:$P,COLUMN(H192)+5,FALSE)=0,"",VLOOKUP($A192,'Annex 2 EHV charges'!$D:$P,COLUMN(H192)+5,FALSE)),"")</f>
        <v>0.05</v>
      </c>
    </row>
    <row r="193" spans="1:8" x14ac:dyDescent="0.2">
      <c r="A193" s="81">
        <f t="array" ref="A193">IFERROR(INDEX('Annex 2 EHV charges'!$D$11:$D$330, MATCH(0, IF(LEN('Annex 2 EHV charges'!$D$11:$D$330)=0,1, COUNTIF(A$4:$A192, 'Annex 2 EHV charges'!$D$11:$D$330)), 0)),"")</f>
        <v>914</v>
      </c>
      <c r="B193" s="80">
        <f>IF($A193="","",VLOOKUP($A193,'Annex 2 EHV charges'!$D:$P,2,0))</f>
        <v>914</v>
      </c>
      <c r="C193" s="81" t="str">
        <f>IF($A193="","",VLOOKUP($A193,'Annex 2 EHV charges'!$D:$P,3,0))</f>
        <v>2200042174281</v>
      </c>
      <c r="D193" s="80" t="str">
        <f>IF($A193="","",VLOOKUP($A193,'Annex 2 EHV charges'!$D:$P,4,0))</f>
        <v>Trekenning Farm PV</v>
      </c>
      <c r="E193" s="82" t="str">
        <f>IFERROR(IF(VLOOKUP($A193,'Annex 2 EHV charges'!$D:$P,COLUMN(E193)+5,FALSE)=0,"",VLOOKUP($A193,'Annex 2 EHV charges'!$D:$P,COLUMN(E193)+5,FALSE)),"")</f>
        <v/>
      </c>
      <c r="F193" s="83">
        <f>IFERROR(IF(VLOOKUP($A193,'Annex 2 EHV charges'!$D:$P,COLUMN(F193)+5,FALSE)=0,"",VLOOKUP($A193,'Annex 2 EHV charges'!$D:$P,COLUMN(F193)+5,FALSE)),"")</f>
        <v>2469.5700000000002</v>
      </c>
      <c r="G193" s="83">
        <f>IFERROR(IF(VLOOKUP($A193,'Annex 2 EHV charges'!$D:$P,COLUMN(G193)+5,FALSE)=0,"",VLOOKUP($A193,'Annex 2 EHV charges'!$D:$P,COLUMN(G193)+5,FALSE)),"")</f>
        <v>0.05</v>
      </c>
      <c r="H193" s="83">
        <f>IFERROR(IF(VLOOKUP($A193,'Annex 2 EHV charges'!$D:$P,COLUMN(H193)+5,FALSE)=0,"",VLOOKUP($A193,'Annex 2 EHV charges'!$D:$P,COLUMN(H193)+5,FALSE)),"")</f>
        <v>0.05</v>
      </c>
    </row>
    <row r="194" spans="1:8" x14ac:dyDescent="0.2">
      <c r="A194" s="81">
        <f t="array" ref="A194">IFERROR(INDEX('Annex 2 EHV charges'!$D$11:$D$330, MATCH(0, IF(LEN('Annex 2 EHV charges'!$D$11:$D$330)=0,1, COUNTIF(A$4:$A193, 'Annex 2 EHV charges'!$D$11:$D$330)), 0)),"")</f>
        <v>915</v>
      </c>
      <c r="B194" s="80">
        <f>IF($A194="","",VLOOKUP($A194,'Annex 2 EHV charges'!$D:$P,2,0))</f>
        <v>915</v>
      </c>
      <c r="C194" s="81" t="str">
        <f>IF($A194="","",VLOOKUP($A194,'Annex 2 EHV charges'!$D:$P,3,0))</f>
        <v>2200042184378</v>
      </c>
      <c r="D194" s="80" t="str">
        <f>IF($A194="","",VLOOKUP($A194,'Annex 2 EHV charges'!$D:$P,4,0))</f>
        <v>Four Burrows PV</v>
      </c>
      <c r="E194" s="82" t="str">
        <f>IFERROR(IF(VLOOKUP($A194,'Annex 2 EHV charges'!$D:$P,COLUMN(E194)+5,FALSE)=0,"",VLOOKUP($A194,'Annex 2 EHV charges'!$D:$P,COLUMN(E194)+5,FALSE)),"")</f>
        <v/>
      </c>
      <c r="F194" s="83">
        <f>IFERROR(IF(VLOOKUP($A194,'Annex 2 EHV charges'!$D:$P,COLUMN(F194)+5,FALSE)=0,"",VLOOKUP($A194,'Annex 2 EHV charges'!$D:$P,COLUMN(F194)+5,FALSE)),"")</f>
        <v>499.9</v>
      </c>
      <c r="G194" s="83">
        <f>IFERROR(IF(VLOOKUP($A194,'Annex 2 EHV charges'!$D:$P,COLUMN(G194)+5,FALSE)=0,"",VLOOKUP($A194,'Annex 2 EHV charges'!$D:$P,COLUMN(G194)+5,FALSE)),"")</f>
        <v>0.05</v>
      </c>
      <c r="H194" s="83">
        <f>IFERROR(IF(VLOOKUP($A194,'Annex 2 EHV charges'!$D:$P,COLUMN(H194)+5,FALSE)=0,"",VLOOKUP($A194,'Annex 2 EHV charges'!$D:$P,COLUMN(H194)+5,FALSE)),"")</f>
        <v>0.05</v>
      </c>
    </row>
    <row r="195" spans="1:8" x14ac:dyDescent="0.2">
      <c r="A195" s="81">
        <f t="array" ref="A195">IFERROR(INDEX('Annex 2 EHV charges'!$D$11:$D$330, MATCH(0, IF(LEN('Annex 2 EHV charges'!$D$11:$D$330)=0,1, COUNTIF(A$4:$A194, 'Annex 2 EHV charges'!$D$11:$D$330)), 0)),"")</f>
        <v>918</v>
      </c>
      <c r="B195" s="80">
        <f>IF($A195="","",VLOOKUP($A195,'Annex 2 EHV charges'!$D:$P,2,0))</f>
        <v>918</v>
      </c>
      <c r="C195" s="81" t="str">
        <f>IF($A195="","",VLOOKUP($A195,'Annex 2 EHV charges'!$D:$P,3,0))</f>
        <v>2200042191765</v>
      </c>
      <c r="D195" s="80" t="str">
        <f>IF($A195="","",VLOOKUP($A195,'Annex 2 EHV charges'!$D:$P,4,0))</f>
        <v>Halse Farm PV</v>
      </c>
      <c r="E195" s="82" t="str">
        <f>IFERROR(IF(VLOOKUP($A195,'Annex 2 EHV charges'!$D:$P,COLUMN(E195)+5,FALSE)=0,"",VLOOKUP($A195,'Annex 2 EHV charges'!$D:$P,COLUMN(E195)+5,FALSE)),"")</f>
        <v/>
      </c>
      <c r="F195" s="83">
        <f>IFERROR(IF(VLOOKUP($A195,'Annex 2 EHV charges'!$D:$P,COLUMN(F195)+5,FALSE)=0,"",VLOOKUP($A195,'Annex 2 EHV charges'!$D:$P,COLUMN(F195)+5,FALSE)),"")</f>
        <v>500.93</v>
      </c>
      <c r="G195" s="83">
        <f>IFERROR(IF(VLOOKUP($A195,'Annex 2 EHV charges'!$D:$P,COLUMN(G195)+5,FALSE)=0,"",VLOOKUP($A195,'Annex 2 EHV charges'!$D:$P,COLUMN(G195)+5,FALSE)),"")</f>
        <v>0.05</v>
      </c>
      <c r="H195" s="83">
        <f>IFERROR(IF(VLOOKUP($A195,'Annex 2 EHV charges'!$D:$P,COLUMN(H195)+5,FALSE)=0,"",VLOOKUP($A195,'Annex 2 EHV charges'!$D:$P,COLUMN(H195)+5,FALSE)),"")</f>
        <v>0.05</v>
      </c>
    </row>
    <row r="196" spans="1:8" x14ac:dyDescent="0.2">
      <c r="A196" s="81">
        <f t="array" ref="A196">IFERROR(INDEX('Annex 2 EHV charges'!$D$11:$D$330, MATCH(0, IF(LEN('Annex 2 EHV charges'!$D$11:$D$330)=0,1, COUNTIF(A$4:$A195, 'Annex 2 EHV charges'!$D$11:$D$330)), 0)),"")</f>
        <v>919</v>
      </c>
      <c r="B196" s="80">
        <f>IF($A196="","",VLOOKUP($A196,'Annex 2 EHV charges'!$D:$P,2,0))</f>
        <v>919</v>
      </c>
      <c r="C196" s="81" t="str">
        <f>IF($A196="","",VLOOKUP($A196,'Annex 2 EHV charges'!$D:$P,3,0))</f>
        <v>2200042192769</v>
      </c>
      <c r="D196" s="80" t="str">
        <f>IF($A196="","",VLOOKUP($A196,'Annex 2 EHV charges'!$D:$P,4,0))</f>
        <v>Hatchlands Farm PV</v>
      </c>
      <c r="E196" s="82" t="str">
        <f>IFERROR(IF(VLOOKUP($A196,'Annex 2 EHV charges'!$D:$P,COLUMN(E196)+5,FALSE)=0,"",VLOOKUP($A196,'Annex 2 EHV charges'!$D:$P,COLUMN(E196)+5,FALSE)),"")</f>
        <v/>
      </c>
      <c r="F196" s="83">
        <f>IFERROR(IF(VLOOKUP($A196,'Annex 2 EHV charges'!$D:$P,COLUMN(F196)+5,FALSE)=0,"",VLOOKUP($A196,'Annex 2 EHV charges'!$D:$P,COLUMN(F196)+5,FALSE)),"")</f>
        <v>824.84</v>
      </c>
      <c r="G196" s="83">
        <f>IFERROR(IF(VLOOKUP($A196,'Annex 2 EHV charges'!$D:$P,COLUMN(G196)+5,FALSE)=0,"",VLOOKUP($A196,'Annex 2 EHV charges'!$D:$P,COLUMN(G196)+5,FALSE)),"")</f>
        <v>0.05</v>
      </c>
      <c r="H196" s="83">
        <f>IFERROR(IF(VLOOKUP($A196,'Annex 2 EHV charges'!$D:$P,COLUMN(H196)+5,FALSE)=0,"",VLOOKUP($A196,'Annex 2 EHV charges'!$D:$P,COLUMN(H196)+5,FALSE)),"")</f>
        <v>0.05</v>
      </c>
    </row>
    <row r="197" spans="1:8" x14ac:dyDescent="0.2">
      <c r="A197" s="81">
        <f t="array" ref="A197">IFERROR(INDEX('Annex 2 EHV charges'!$D$11:$D$330, MATCH(0, IF(LEN('Annex 2 EHV charges'!$D$11:$D$330)=0,1, COUNTIF(A$4:$A196, 'Annex 2 EHV charges'!$D$11:$D$330)), 0)),"")</f>
        <v>920</v>
      </c>
      <c r="B197" s="80">
        <f>IF($A197="","",VLOOKUP($A197,'Annex 2 EHV charges'!$D:$P,2,0))</f>
        <v>920</v>
      </c>
      <c r="C197" s="81" t="str">
        <f>IF($A197="","",VLOOKUP($A197,'Annex 2 EHV charges'!$D:$P,3,0))</f>
        <v>2200042193888</v>
      </c>
      <c r="D197" s="80" t="str">
        <f>IF($A197="","",VLOOKUP($A197,'Annex 2 EHV charges'!$D:$P,4,0))</f>
        <v>Higher Trevartha PV</v>
      </c>
      <c r="E197" s="82" t="str">
        <f>IFERROR(IF(VLOOKUP($A197,'Annex 2 EHV charges'!$D:$P,COLUMN(E197)+5,FALSE)=0,"",VLOOKUP($A197,'Annex 2 EHV charges'!$D:$P,COLUMN(E197)+5,FALSE)),"")</f>
        <v/>
      </c>
      <c r="F197" s="83">
        <f>IFERROR(IF(VLOOKUP($A197,'Annex 2 EHV charges'!$D:$P,COLUMN(F197)+5,FALSE)=0,"",VLOOKUP($A197,'Annex 2 EHV charges'!$D:$P,COLUMN(F197)+5,FALSE)),"")</f>
        <v>853.1</v>
      </c>
      <c r="G197" s="83">
        <f>IFERROR(IF(VLOOKUP($A197,'Annex 2 EHV charges'!$D:$P,COLUMN(G197)+5,FALSE)=0,"",VLOOKUP($A197,'Annex 2 EHV charges'!$D:$P,COLUMN(G197)+5,FALSE)),"")</f>
        <v>0.05</v>
      </c>
      <c r="H197" s="83">
        <f>IFERROR(IF(VLOOKUP($A197,'Annex 2 EHV charges'!$D:$P,COLUMN(H197)+5,FALSE)=0,"",VLOOKUP($A197,'Annex 2 EHV charges'!$D:$P,COLUMN(H197)+5,FALSE)),"")</f>
        <v>0.05</v>
      </c>
    </row>
    <row r="198" spans="1:8" x14ac:dyDescent="0.2">
      <c r="A198" s="81">
        <f t="array" ref="A198">IFERROR(INDEX('Annex 2 EHV charges'!$D$11:$D$330, MATCH(0, IF(LEN('Annex 2 EHV charges'!$D$11:$D$330)=0,1, COUNTIF(A$4:$A197, 'Annex 2 EHV charges'!$D$11:$D$330)), 0)),"")</f>
        <v>922</v>
      </c>
      <c r="B198" s="80">
        <f>IF($A198="","",VLOOKUP($A198,'Annex 2 EHV charges'!$D:$P,2,0))</f>
        <v>922</v>
      </c>
      <c r="C198" s="81" t="str">
        <f>IF($A198="","",VLOOKUP($A198,'Annex 2 EHV charges'!$D:$P,3,0))</f>
        <v>2200042194056</v>
      </c>
      <c r="D198" s="80" t="str">
        <f>IF($A198="","",VLOOKUP($A198,'Annex 2 EHV charges'!$D:$P,4,0))</f>
        <v>Ford Farm PV</v>
      </c>
      <c r="E198" s="82" t="str">
        <f>IFERROR(IF(VLOOKUP($A198,'Annex 2 EHV charges'!$D:$P,COLUMN(E198)+5,FALSE)=0,"",VLOOKUP($A198,'Annex 2 EHV charges'!$D:$P,COLUMN(E198)+5,FALSE)),"")</f>
        <v/>
      </c>
      <c r="F198" s="83">
        <f>IFERROR(IF(VLOOKUP($A198,'Annex 2 EHV charges'!$D:$P,COLUMN(F198)+5,FALSE)=0,"",VLOOKUP($A198,'Annex 2 EHV charges'!$D:$P,COLUMN(F198)+5,FALSE)),"")</f>
        <v>513.08000000000004</v>
      </c>
      <c r="G198" s="83">
        <f>IFERROR(IF(VLOOKUP($A198,'Annex 2 EHV charges'!$D:$P,COLUMN(G198)+5,FALSE)=0,"",VLOOKUP($A198,'Annex 2 EHV charges'!$D:$P,COLUMN(G198)+5,FALSE)),"")</f>
        <v>0.05</v>
      </c>
      <c r="H198" s="83">
        <f>IFERROR(IF(VLOOKUP($A198,'Annex 2 EHV charges'!$D:$P,COLUMN(H198)+5,FALSE)=0,"",VLOOKUP($A198,'Annex 2 EHV charges'!$D:$P,COLUMN(H198)+5,FALSE)),"")</f>
        <v>0.05</v>
      </c>
    </row>
    <row r="199" spans="1:8" x14ac:dyDescent="0.2">
      <c r="A199" s="81">
        <f t="array" ref="A199">IFERROR(INDEX('Annex 2 EHV charges'!$D$11:$D$330, MATCH(0, IF(LEN('Annex 2 EHV charges'!$D$11:$D$330)=0,1, COUNTIF(A$4:$A198, 'Annex 2 EHV charges'!$D$11:$D$330)), 0)),"")</f>
        <v>924</v>
      </c>
      <c r="B199" s="80">
        <f>IF($A199="","",VLOOKUP($A199,'Annex 2 EHV charges'!$D:$P,2,0))</f>
        <v>924</v>
      </c>
      <c r="C199" s="81" t="str">
        <f>IF($A199="","",VLOOKUP($A199,'Annex 2 EHV charges'!$D:$P,3,0))</f>
        <v>2200042346000</v>
      </c>
      <c r="D199" s="80" t="str">
        <f>IF($A199="","",VLOOKUP($A199,'Annex 2 EHV charges'!$D:$P,4,0))</f>
        <v>Trequite</v>
      </c>
      <c r="E199" s="82" t="str">
        <f>IFERROR(IF(VLOOKUP($A199,'Annex 2 EHV charges'!$D:$P,COLUMN(E199)+5,FALSE)=0,"",VLOOKUP($A199,'Annex 2 EHV charges'!$D:$P,COLUMN(E199)+5,FALSE)),"")</f>
        <v/>
      </c>
      <c r="F199" s="83">
        <f>IFERROR(IF(VLOOKUP($A199,'Annex 2 EHV charges'!$D:$P,COLUMN(F199)+5,FALSE)=0,"",VLOOKUP($A199,'Annex 2 EHV charges'!$D:$P,COLUMN(F199)+5,FALSE)),"")</f>
        <v>967.32</v>
      </c>
      <c r="G199" s="83">
        <f>IFERROR(IF(VLOOKUP($A199,'Annex 2 EHV charges'!$D:$P,COLUMN(G199)+5,FALSE)=0,"",VLOOKUP($A199,'Annex 2 EHV charges'!$D:$P,COLUMN(G199)+5,FALSE)),"")</f>
        <v>0.05</v>
      </c>
      <c r="H199" s="83">
        <f>IFERROR(IF(VLOOKUP($A199,'Annex 2 EHV charges'!$D:$P,COLUMN(H199)+5,FALSE)=0,"",VLOOKUP($A199,'Annex 2 EHV charges'!$D:$P,COLUMN(H199)+5,FALSE)),"")</f>
        <v>0.05</v>
      </c>
    </row>
    <row r="200" spans="1:8" x14ac:dyDescent="0.2">
      <c r="A200" s="81">
        <f t="array" ref="A200">IFERROR(INDEX('Annex 2 EHV charges'!$D$11:$D$330, MATCH(0, IF(LEN('Annex 2 EHV charges'!$D$11:$D$330)=0,1, COUNTIF(A$4:$A199, 'Annex 2 EHV charges'!$D$11:$D$330)), 0)),"")</f>
        <v>926</v>
      </c>
      <c r="B200" s="80">
        <f>IF($A200="","",VLOOKUP($A200,'Annex 2 EHV charges'!$D:$P,2,0))</f>
        <v>926</v>
      </c>
      <c r="C200" s="81" t="str">
        <f>IF($A200="","",VLOOKUP($A200,'Annex 2 EHV charges'!$D:$P,3,0))</f>
        <v>2200042193744</v>
      </c>
      <c r="D200" s="80" t="str">
        <f>IF($A200="","",VLOOKUP($A200,'Annex 2 EHV charges'!$D:$P,4,0))</f>
        <v>Higher Tregarne PV</v>
      </c>
      <c r="E200" s="82" t="str">
        <f>IFERROR(IF(VLOOKUP($A200,'Annex 2 EHV charges'!$D:$P,COLUMN(E200)+5,FALSE)=0,"",VLOOKUP($A200,'Annex 2 EHV charges'!$D:$P,COLUMN(E200)+5,FALSE)),"")</f>
        <v/>
      </c>
      <c r="F200" s="83">
        <f>IFERROR(IF(VLOOKUP($A200,'Annex 2 EHV charges'!$D:$P,COLUMN(F200)+5,FALSE)=0,"",VLOOKUP($A200,'Annex 2 EHV charges'!$D:$P,COLUMN(F200)+5,FALSE)),"")</f>
        <v>1170.45</v>
      </c>
      <c r="G200" s="83">
        <f>IFERROR(IF(VLOOKUP($A200,'Annex 2 EHV charges'!$D:$P,COLUMN(G200)+5,FALSE)=0,"",VLOOKUP($A200,'Annex 2 EHV charges'!$D:$P,COLUMN(G200)+5,FALSE)),"")</f>
        <v>0.05</v>
      </c>
      <c r="H200" s="83">
        <f>IFERROR(IF(VLOOKUP($A200,'Annex 2 EHV charges'!$D:$P,COLUMN(H200)+5,FALSE)=0,"",VLOOKUP($A200,'Annex 2 EHV charges'!$D:$P,COLUMN(H200)+5,FALSE)),"")</f>
        <v>0.05</v>
      </c>
    </row>
    <row r="201" spans="1:8" x14ac:dyDescent="0.2">
      <c r="A201" s="81">
        <f t="array" ref="A201">IFERROR(INDEX('Annex 2 EHV charges'!$D$11:$D$330, MATCH(0, IF(LEN('Annex 2 EHV charges'!$D$11:$D$330)=0,1, COUNTIF(A$4:$A200, 'Annex 2 EHV charges'!$D$11:$D$330)), 0)),"")</f>
        <v>927</v>
      </c>
      <c r="B201" s="80">
        <f>IF($A201="","",VLOOKUP($A201,'Annex 2 EHV charges'!$D:$P,2,0))</f>
        <v>927</v>
      </c>
      <c r="C201" s="81" t="str">
        <f>IF($A201="","",VLOOKUP($A201,'Annex 2 EHV charges'!$D:$P,3,0))</f>
        <v>2200042195608</v>
      </c>
      <c r="D201" s="80" t="str">
        <f>IF($A201="","",VLOOKUP($A201,'Annex 2 EHV charges'!$D:$P,4,0))</f>
        <v>Higher North Beer PV</v>
      </c>
      <c r="E201" s="82" t="str">
        <f>IFERROR(IF(VLOOKUP($A201,'Annex 2 EHV charges'!$D:$P,COLUMN(E201)+5,FALSE)=0,"",VLOOKUP($A201,'Annex 2 EHV charges'!$D:$P,COLUMN(E201)+5,FALSE)),"")</f>
        <v/>
      </c>
      <c r="F201" s="83">
        <f>IFERROR(IF(VLOOKUP($A201,'Annex 2 EHV charges'!$D:$P,COLUMN(F201)+5,FALSE)=0,"",VLOOKUP($A201,'Annex 2 EHV charges'!$D:$P,COLUMN(F201)+5,FALSE)),"")</f>
        <v>522.38</v>
      </c>
      <c r="G201" s="83">
        <f>IFERROR(IF(VLOOKUP($A201,'Annex 2 EHV charges'!$D:$P,COLUMN(G201)+5,FALSE)=0,"",VLOOKUP($A201,'Annex 2 EHV charges'!$D:$P,COLUMN(G201)+5,FALSE)),"")</f>
        <v>0.05</v>
      </c>
      <c r="H201" s="83">
        <f>IFERROR(IF(VLOOKUP($A201,'Annex 2 EHV charges'!$D:$P,COLUMN(H201)+5,FALSE)=0,"",VLOOKUP($A201,'Annex 2 EHV charges'!$D:$P,COLUMN(H201)+5,FALSE)),"")</f>
        <v>0.05</v>
      </c>
    </row>
    <row r="202" spans="1:8" x14ac:dyDescent="0.2">
      <c r="A202" s="81">
        <f t="array" ref="A202">IFERROR(INDEX('Annex 2 EHV charges'!$D$11:$D$330, MATCH(0, IF(LEN('Annex 2 EHV charges'!$D$11:$D$330)=0,1, COUNTIF(A$4:$A201, 'Annex 2 EHV charges'!$D$11:$D$330)), 0)),"")</f>
        <v>928</v>
      </c>
      <c r="B202" s="80">
        <f>IF($A202="","",VLOOKUP($A202,'Annex 2 EHV charges'!$D:$P,2,0))</f>
        <v>928</v>
      </c>
      <c r="C202" s="81" t="str">
        <f>IF($A202="","",VLOOKUP($A202,'Annex 2 EHV charges'!$D:$P,3,0))</f>
        <v>2200042196790</v>
      </c>
      <c r="D202" s="80" t="str">
        <f>IF($A202="","",VLOOKUP($A202,'Annex 2 EHV charges'!$D:$P,4,0))</f>
        <v>Horsacott PV</v>
      </c>
      <c r="E202" s="82" t="str">
        <f>IFERROR(IF(VLOOKUP($A202,'Annex 2 EHV charges'!$D:$P,COLUMN(E202)+5,FALSE)=0,"",VLOOKUP($A202,'Annex 2 EHV charges'!$D:$P,COLUMN(E202)+5,FALSE)),"")</f>
        <v/>
      </c>
      <c r="F202" s="83">
        <f>IFERROR(IF(VLOOKUP($A202,'Annex 2 EHV charges'!$D:$P,COLUMN(F202)+5,FALSE)=0,"",VLOOKUP($A202,'Annex 2 EHV charges'!$D:$P,COLUMN(F202)+5,FALSE)),"")</f>
        <v>508.81</v>
      </c>
      <c r="G202" s="83">
        <f>IFERROR(IF(VLOOKUP($A202,'Annex 2 EHV charges'!$D:$P,COLUMN(G202)+5,FALSE)=0,"",VLOOKUP($A202,'Annex 2 EHV charges'!$D:$P,COLUMN(G202)+5,FALSE)),"")</f>
        <v>0.05</v>
      </c>
      <c r="H202" s="83">
        <f>IFERROR(IF(VLOOKUP($A202,'Annex 2 EHV charges'!$D:$P,COLUMN(H202)+5,FALSE)=0,"",VLOOKUP($A202,'Annex 2 EHV charges'!$D:$P,COLUMN(H202)+5,FALSE)),"")</f>
        <v>0.05</v>
      </c>
    </row>
    <row r="203" spans="1:8" x14ac:dyDescent="0.2">
      <c r="A203" s="81">
        <f t="array" ref="A203">IFERROR(INDEX('Annex 2 EHV charges'!$D$11:$D$330, MATCH(0, IF(LEN('Annex 2 EHV charges'!$D$11:$D$330)=0,1, COUNTIF(A$4:$A202, 'Annex 2 EHV charges'!$D$11:$D$330)), 0)),"")</f>
        <v>929</v>
      </c>
      <c r="B203" s="80">
        <f>IF($A203="","",VLOOKUP($A203,'Annex 2 EHV charges'!$D:$P,2,0))</f>
        <v>929</v>
      </c>
      <c r="C203" s="81" t="str">
        <f>IF($A203="","",VLOOKUP($A203,'Annex 2 EHV charges'!$D:$P,3,0))</f>
        <v>2200042201261</v>
      </c>
      <c r="D203" s="80" t="str">
        <f>IF($A203="","",VLOOKUP($A203,'Annex 2 EHV charges'!$D:$P,4,0))</f>
        <v>Langunnett PV</v>
      </c>
      <c r="E203" s="82" t="str">
        <f>IFERROR(IF(VLOOKUP($A203,'Annex 2 EHV charges'!$D:$P,COLUMN(E203)+5,FALSE)=0,"",VLOOKUP($A203,'Annex 2 EHV charges'!$D:$P,COLUMN(E203)+5,FALSE)),"")</f>
        <v/>
      </c>
      <c r="F203" s="83">
        <f>IFERROR(IF(VLOOKUP($A203,'Annex 2 EHV charges'!$D:$P,COLUMN(F203)+5,FALSE)=0,"",VLOOKUP($A203,'Annex 2 EHV charges'!$D:$P,COLUMN(F203)+5,FALSE)),"")</f>
        <v>1437.72</v>
      </c>
      <c r="G203" s="83">
        <f>IFERROR(IF(VLOOKUP($A203,'Annex 2 EHV charges'!$D:$P,COLUMN(G203)+5,FALSE)=0,"",VLOOKUP($A203,'Annex 2 EHV charges'!$D:$P,COLUMN(G203)+5,FALSE)),"")</f>
        <v>0.05</v>
      </c>
      <c r="H203" s="83">
        <f>IFERROR(IF(VLOOKUP($A203,'Annex 2 EHV charges'!$D:$P,COLUMN(H203)+5,FALSE)=0,"",VLOOKUP($A203,'Annex 2 EHV charges'!$D:$P,COLUMN(H203)+5,FALSE)),"")</f>
        <v>0.05</v>
      </c>
    </row>
    <row r="204" spans="1:8" x14ac:dyDescent="0.2">
      <c r="A204" s="81">
        <f t="array" ref="A204">IFERROR(INDEX('Annex 2 EHV charges'!$D$11:$D$330, MATCH(0, IF(LEN('Annex 2 EHV charges'!$D$11:$D$330)=0,1, COUNTIF(A$4:$A203, 'Annex 2 EHV charges'!$D$11:$D$330)), 0)),"")</f>
        <v>930</v>
      </c>
      <c r="B204" s="80">
        <f>IF($A204="","",VLOOKUP($A204,'Annex 2 EHV charges'!$D:$P,2,0))</f>
        <v>930</v>
      </c>
      <c r="C204" s="81" t="str">
        <f>IF($A204="","",VLOOKUP($A204,'Annex 2 EHV charges'!$D:$P,3,0))</f>
        <v>2200042201280</v>
      </c>
      <c r="D204" s="80" t="str">
        <f>IF($A204="","",VLOOKUP($A204,'Annex 2 EHV charges'!$D:$P,4,0))</f>
        <v>Trefinnick Farm PV</v>
      </c>
      <c r="E204" s="82" t="str">
        <f>IFERROR(IF(VLOOKUP($A204,'Annex 2 EHV charges'!$D:$P,COLUMN(E204)+5,FALSE)=0,"",VLOOKUP($A204,'Annex 2 EHV charges'!$D:$P,COLUMN(E204)+5,FALSE)),"")</f>
        <v/>
      </c>
      <c r="F204" s="83">
        <f>IFERROR(IF(VLOOKUP($A204,'Annex 2 EHV charges'!$D:$P,COLUMN(F204)+5,FALSE)=0,"",VLOOKUP($A204,'Annex 2 EHV charges'!$D:$P,COLUMN(F204)+5,FALSE)),"")</f>
        <v>1485.13</v>
      </c>
      <c r="G204" s="83">
        <f>IFERROR(IF(VLOOKUP($A204,'Annex 2 EHV charges'!$D:$P,COLUMN(G204)+5,FALSE)=0,"",VLOOKUP($A204,'Annex 2 EHV charges'!$D:$P,COLUMN(G204)+5,FALSE)),"")</f>
        <v>0.05</v>
      </c>
      <c r="H204" s="83">
        <f>IFERROR(IF(VLOOKUP($A204,'Annex 2 EHV charges'!$D:$P,COLUMN(H204)+5,FALSE)=0,"",VLOOKUP($A204,'Annex 2 EHV charges'!$D:$P,COLUMN(H204)+5,FALSE)),"")</f>
        <v>0.05</v>
      </c>
    </row>
    <row r="205" spans="1:8" x14ac:dyDescent="0.2">
      <c r="A205" s="81">
        <f t="array" ref="A205">IFERROR(INDEX('Annex 2 EHV charges'!$D$11:$D$330, MATCH(0, IF(LEN('Annex 2 EHV charges'!$D$11:$D$330)=0,1, COUNTIF(A$4:$A204, 'Annex 2 EHV charges'!$D$11:$D$330)), 0)),"")</f>
        <v>931</v>
      </c>
      <c r="B205" s="80">
        <f>IF($A205="","",VLOOKUP($A205,'Annex 2 EHV charges'!$D:$P,2,0))</f>
        <v>931</v>
      </c>
      <c r="C205" s="81" t="str">
        <f>IF($A205="","",VLOOKUP($A205,'Annex 2 EHV charges'!$D:$P,3,0))</f>
        <v>2200042202948</v>
      </c>
      <c r="D205" s="80" t="str">
        <f>IF($A205="","",VLOOKUP($A205,'Annex 2 EHV charges'!$D:$P,4,0))</f>
        <v>Little Trevease Farm PV</v>
      </c>
      <c r="E205" s="82" t="str">
        <f>IFERROR(IF(VLOOKUP($A205,'Annex 2 EHV charges'!$D:$P,COLUMN(E205)+5,FALSE)=0,"",VLOOKUP($A205,'Annex 2 EHV charges'!$D:$P,COLUMN(E205)+5,FALSE)),"")</f>
        <v/>
      </c>
      <c r="F205" s="83">
        <f>IFERROR(IF(VLOOKUP($A205,'Annex 2 EHV charges'!$D:$P,COLUMN(F205)+5,FALSE)=0,"",VLOOKUP($A205,'Annex 2 EHV charges'!$D:$P,COLUMN(F205)+5,FALSE)),"")</f>
        <v>739.59</v>
      </c>
      <c r="G205" s="83">
        <f>IFERROR(IF(VLOOKUP($A205,'Annex 2 EHV charges'!$D:$P,COLUMN(G205)+5,FALSE)=0,"",VLOOKUP($A205,'Annex 2 EHV charges'!$D:$P,COLUMN(G205)+5,FALSE)),"")</f>
        <v>0.05</v>
      </c>
      <c r="H205" s="83">
        <f>IFERROR(IF(VLOOKUP($A205,'Annex 2 EHV charges'!$D:$P,COLUMN(H205)+5,FALSE)=0,"",VLOOKUP($A205,'Annex 2 EHV charges'!$D:$P,COLUMN(H205)+5,FALSE)),"")</f>
        <v>0.05</v>
      </c>
    </row>
    <row r="206" spans="1:8" x14ac:dyDescent="0.2">
      <c r="A206" s="81">
        <f t="array" ref="A206">IFERROR(INDEX('Annex 2 EHV charges'!$D$11:$D$330, MATCH(0, IF(LEN('Annex 2 EHV charges'!$D$11:$D$330)=0,1, COUNTIF(A$4:$A205, 'Annex 2 EHV charges'!$D$11:$D$330)), 0)),"")</f>
        <v>932</v>
      </c>
      <c r="B206" s="80">
        <f>IF($A206="","",VLOOKUP($A206,'Annex 2 EHV charges'!$D:$P,2,0))</f>
        <v>932</v>
      </c>
      <c r="C206" s="81" t="str">
        <f>IF($A206="","",VLOOKUP($A206,'Annex 2 EHV charges'!$D:$P,3,0))</f>
        <v>2200042432634</v>
      </c>
      <c r="D206" s="80" t="str">
        <f>IF($A206="","",VLOOKUP($A206,'Annex 2 EHV charges'!$D:$P,4,0))</f>
        <v>Marksbury</v>
      </c>
      <c r="E206" s="82" t="str">
        <f>IFERROR(IF(VLOOKUP($A206,'Annex 2 EHV charges'!$D:$P,COLUMN(E206)+5,FALSE)=0,"",VLOOKUP($A206,'Annex 2 EHV charges'!$D:$P,COLUMN(E206)+5,FALSE)),"")</f>
        <v/>
      </c>
      <c r="F206" s="83">
        <f>IFERROR(IF(VLOOKUP($A206,'Annex 2 EHV charges'!$D:$P,COLUMN(F206)+5,FALSE)=0,"",VLOOKUP($A206,'Annex 2 EHV charges'!$D:$P,COLUMN(F206)+5,FALSE)),"")</f>
        <v>670.51</v>
      </c>
      <c r="G206" s="83">
        <f>IFERROR(IF(VLOOKUP($A206,'Annex 2 EHV charges'!$D:$P,COLUMN(G206)+5,FALSE)=0,"",VLOOKUP($A206,'Annex 2 EHV charges'!$D:$P,COLUMN(G206)+5,FALSE)),"")</f>
        <v>0.05</v>
      </c>
      <c r="H206" s="83">
        <f>IFERROR(IF(VLOOKUP($A206,'Annex 2 EHV charges'!$D:$P,COLUMN(H206)+5,FALSE)=0,"",VLOOKUP($A206,'Annex 2 EHV charges'!$D:$P,COLUMN(H206)+5,FALSE)),"")</f>
        <v>0.05</v>
      </c>
    </row>
    <row r="207" spans="1:8" x14ac:dyDescent="0.2">
      <c r="A207" s="81">
        <f t="array" ref="A207">IFERROR(INDEX('Annex 2 EHV charges'!$D$11:$D$330, MATCH(0, IF(LEN('Annex 2 EHV charges'!$D$11:$D$330)=0,1, COUNTIF(A$4:$A206, 'Annex 2 EHV charges'!$D$11:$D$330)), 0)),"")</f>
        <v>933</v>
      </c>
      <c r="B207" s="80">
        <f>IF($A207="","",VLOOKUP($A207,'Annex 2 EHV charges'!$D:$P,2,0))</f>
        <v>933</v>
      </c>
      <c r="C207" s="81" t="str">
        <f>IF($A207="","",VLOOKUP($A207,'Annex 2 EHV charges'!$D:$P,3,0))</f>
        <v>2200042202984</v>
      </c>
      <c r="D207" s="80" t="str">
        <f>IF($A207="","",VLOOKUP($A207,'Annex 2 EHV charges'!$D:$P,4,0))</f>
        <v>Cobbs Cross</v>
      </c>
      <c r="E207" s="82" t="str">
        <f>IFERROR(IF(VLOOKUP($A207,'Annex 2 EHV charges'!$D:$P,COLUMN(E207)+5,FALSE)=0,"",VLOOKUP($A207,'Annex 2 EHV charges'!$D:$P,COLUMN(E207)+5,FALSE)),"")</f>
        <v/>
      </c>
      <c r="F207" s="83">
        <f>IFERROR(IF(VLOOKUP($A207,'Annex 2 EHV charges'!$D:$P,COLUMN(F207)+5,FALSE)=0,"",VLOOKUP($A207,'Annex 2 EHV charges'!$D:$P,COLUMN(F207)+5,FALSE)),"")</f>
        <v>709.91</v>
      </c>
      <c r="G207" s="83">
        <f>IFERROR(IF(VLOOKUP($A207,'Annex 2 EHV charges'!$D:$P,COLUMN(G207)+5,FALSE)=0,"",VLOOKUP($A207,'Annex 2 EHV charges'!$D:$P,COLUMN(G207)+5,FALSE)),"")</f>
        <v>0.05</v>
      </c>
      <c r="H207" s="83">
        <f>IFERROR(IF(VLOOKUP($A207,'Annex 2 EHV charges'!$D:$P,COLUMN(H207)+5,FALSE)=0,"",VLOOKUP($A207,'Annex 2 EHV charges'!$D:$P,COLUMN(H207)+5,FALSE)),"")</f>
        <v>0.05</v>
      </c>
    </row>
    <row r="208" spans="1:8" x14ac:dyDescent="0.2">
      <c r="A208" s="81">
        <f t="array" ref="A208">IFERROR(INDEX('Annex 2 EHV charges'!$D$11:$D$330, MATCH(0, IF(LEN('Annex 2 EHV charges'!$D$11:$D$330)=0,1, COUNTIF(A$4:$A207, 'Annex 2 EHV charges'!$D$11:$D$330)), 0)),"")</f>
        <v>934</v>
      </c>
      <c r="B208" s="80">
        <f>IF($A208="","",VLOOKUP($A208,'Annex 2 EHV charges'!$D:$P,2,0))</f>
        <v>934</v>
      </c>
      <c r="C208" s="81" t="str">
        <f>IF($A208="","",VLOOKUP($A208,'Annex 2 EHV charges'!$D:$P,3,0))</f>
        <v>2200042204661</v>
      </c>
      <c r="D208" s="80" t="str">
        <f>IF($A208="","",VLOOKUP($A208,'Annex 2 EHV charges'!$D:$P,4,0))</f>
        <v xml:space="preserve">Newlands Farm </v>
      </c>
      <c r="E208" s="82" t="str">
        <f>IFERROR(IF(VLOOKUP($A208,'Annex 2 EHV charges'!$D:$P,COLUMN(E208)+5,FALSE)=0,"",VLOOKUP($A208,'Annex 2 EHV charges'!$D:$P,COLUMN(E208)+5,FALSE)),"")</f>
        <v/>
      </c>
      <c r="F208" s="83">
        <f>IFERROR(IF(VLOOKUP($A208,'Annex 2 EHV charges'!$D:$P,COLUMN(F208)+5,FALSE)=0,"",VLOOKUP($A208,'Annex 2 EHV charges'!$D:$P,COLUMN(F208)+5,FALSE)),"")</f>
        <v>740.69</v>
      </c>
      <c r="G208" s="83">
        <f>IFERROR(IF(VLOOKUP($A208,'Annex 2 EHV charges'!$D:$P,COLUMN(G208)+5,FALSE)=0,"",VLOOKUP($A208,'Annex 2 EHV charges'!$D:$P,COLUMN(G208)+5,FALSE)),"")</f>
        <v>0.05</v>
      </c>
      <c r="H208" s="83">
        <f>IFERROR(IF(VLOOKUP($A208,'Annex 2 EHV charges'!$D:$P,COLUMN(H208)+5,FALSE)=0,"",VLOOKUP($A208,'Annex 2 EHV charges'!$D:$P,COLUMN(H208)+5,FALSE)),"")</f>
        <v>0.05</v>
      </c>
    </row>
    <row r="209" spans="1:8" x14ac:dyDescent="0.2">
      <c r="A209" s="81">
        <f t="array" ref="A209">IFERROR(INDEX('Annex 2 EHV charges'!$D$11:$D$330, MATCH(0, IF(LEN('Annex 2 EHV charges'!$D$11:$D$330)=0,1, COUNTIF(A$4:$A208, 'Annex 2 EHV charges'!$D$11:$D$330)), 0)),"")</f>
        <v>935</v>
      </c>
      <c r="B209" s="80">
        <f>IF($A209="","",VLOOKUP($A209,'Annex 2 EHV charges'!$D:$P,2,0))</f>
        <v>935</v>
      </c>
      <c r="C209" s="81" t="str">
        <f>IF($A209="","",VLOOKUP($A209,'Annex 2 EHV charges'!$D:$P,3,0))</f>
        <v>2200042206599</v>
      </c>
      <c r="D209" s="80" t="str">
        <f>IF($A209="","",VLOOKUP($A209,'Annex 2 EHV charges'!$D:$P,4,0))</f>
        <v>CRICKET ST THOMAS</v>
      </c>
      <c r="E209" s="82" t="str">
        <f>IFERROR(IF(VLOOKUP($A209,'Annex 2 EHV charges'!$D:$P,COLUMN(E209)+5,FALSE)=0,"",VLOOKUP($A209,'Annex 2 EHV charges'!$D:$P,COLUMN(E209)+5,FALSE)),"")</f>
        <v/>
      </c>
      <c r="F209" s="83">
        <f>IFERROR(IF(VLOOKUP($A209,'Annex 2 EHV charges'!$D:$P,COLUMN(F209)+5,FALSE)=0,"",VLOOKUP($A209,'Annex 2 EHV charges'!$D:$P,COLUMN(F209)+5,FALSE)),"")</f>
        <v>725.88</v>
      </c>
      <c r="G209" s="83">
        <f>IFERROR(IF(VLOOKUP($A209,'Annex 2 EHV charges'!$D:$P,COLUMN(G209)+5,FALSE)=0,"",VLOOKUP($A209,'Annex 2 EHV charges'!$D:$P,COLUMN(G209)+5,FALSE)),"")</f>
        <v>0.05</v>
      </c>
      <c r="H209" s="83">
        <f>IFERROR(IF(VLOOKUP($A209,'Annex 2 EHV charges'!$D:$P,COLUMN(H209)+5,FALSE)=0,"",VLOOKUP($A209,'Annex 2 EHV charges'!$D:$P,COLUMN(H209)+5,FALSE)),"")</f>
        <v>0.05</v>
      </c>
    </row>
    <row r="210" spans="1:8" x14ac:dyDescent="0.2">
      <c r="A210" s="81">
        <f t="array" ref="A210">IFERROR(INDEX('Annex 2 EHV charges'!$D$11:$D$330, MATCH(0, IF(LEN('Annex 2 EHV charges'!$D$11:$D$330)=0,1, COUNTIF(A$4:$A209, 'Annex 2 EHV charges'!$D$11:$D$330)), 0)),"")</f>
        <v>936</v>
      </c>
      <c r="B210" s="80">
        <f>IF($A210="","",VLOOKUP($A210,'Annex 2 EHV charges'!$D:$P,2,0))</f>
        <v>936</v>
      </c>
      <c r="C210" s="81" t="str">
        <f>IF($A210="","",VLOOKUP($A210,'Annex 2 EHV charges'!$D:$P,3,0))</f>
        <v>2200042206631</v>
      </c>
      <c r="D210" s="80" t="str">
        <f>IF($A210="","",VLOOKUP($A210,'Annex 2 EHV charges'!$D:$P,4,0))</f>
        <v>Parsonage Barn</v>
      </c>
      <c r="E210" s="82" t="str">
        <f>IFERROR(IF(VLOOKUP($A210,'Annex 2 EHV charges'!$D:$P,COLUMN(E210)+5,FALSE)=0,"",VLOOKUP($A210,'Annex 2 EHV charges'!$D:$P,COLUMN(E210)+5,FALSE)),"")</f>
        <v/>
      </c>
      <c r="F210" s="83">
        <f>IFERROR(IF(VLOOKUP($A210,'Annex 2 EHV charges'!$D:$P,COLUMN(F210)+5,FALSE)=0,"",VLOOKUP($A210,'Annex 2 EHV charges'!$D:$P,COLUMN(F210)+5,FALSE)),"")</f>
        <v>1317.8</v>
      </c>
      <c r="G210" s="83">
        <f>IFERROR(IF(VLOOKUP($A210,'Annex 2 EHV charges'!$D:$P,COLUMN(G210)+5,FALSE)=0,"",VLOOKUP($A210,'Annex 2 EHV charges'!$D:$P,COLUMN(G210)+5,FALSE)),"")</f>
        <v>0.05</v>
      </c>
      <c r="H210" s="83">
        <f>IFERROR(IF(VLOOKUP($A210,'Annex 2 EHV charges'!$D:$P,COLUMN(H210)+5,FALSE)=0,"",VLOOKUP($A210,'Annex 2 EHV charges'!$D:$P,COLUMN(H210)+5,FALSE)),"")</f>
        <v>0.05</v>
      </c>
    </row>
    <row r="211" spans="1:8" x14ac:dyDescent="0.2">
      <c r="A211" s="81">
        <f t="array" ref="A211">IFERROR(INDEX('Annex 2 EHV charges'!$D$11:$D$330, MATCH(0, IF(LEN('Annex 2 EHV charges'!$D$11:$D$330)=0,1, COUNTIF(A$4:$A210, 'Annex 2 EHV charges'!$D$11:$D$330)), 0)),"")</f>
        <v>937</v>
      </c>
      <c r="B211" s="80">
        <f>IF($A211="","",VLOOKUP($A211,'Annex 2 EHV charges'!$D:$P,2,0))</f>
        <v>937</v>
      </c>
      <c r="C211" s="81" t="str">
        <f>IF($A211="","",VLOOKUP($A211,'Annex 2 EHV charges'!$D:$P,3,0))</f>
        <v>2200042208815</v>
      </c>
      <c r="D211" s="80" t="str">
        <f>IF($A211="","",VLOOKUP($A211,'Annex 2 EHV charges'!$D:$P,4,0))</f>
        <v>Hewas PV</v>
      </c>
      <c r="E211" s="82" t="str">
        <f>IFERROR(IF(VLOOKUP($A211,'Annex 2 EHV charges'!$D:$P,COLUMN(E211)+5,FALSE)=0,"",VLOOKUP($A211,'Annex 2 EHV charges'!$D:$P,COLUMN(E211)+5,FALSE)),"")</f>
        <v/>
      </c>
      <c r="F211" s="83">
        <f>IFERROR(IF(VLOOKUP($A211,'Annex 2 EHV charges'!$D:$P,COLUMN(F211)+5,FALSE)=0,"",VLOOKUP($A211,'Annex 2 EHV charges'!$D:$P,COLUMN(F211)+5,FALSE)),"")</f>
        <v>1011.53</v>
      </c>
      <c r="G211" s="83">
        <f>IFERROR(IF(VLOOKUP($A211,'Annex 2 EHV charges'!$D:$P,COLUMN(G211)+5,FALSE)=0,"",VLOOKUP($A211,'Annex 2 EHV charges'!$D:$P,COLUMN(G211)+5,FALSE)),"")</f>
        <v>0.05</v>
      </c>
      <c r="H211" s="83">
        <f>IFERROR(IF(VLOOKUP($A211,'Annex 2 EHV charges'!$D:$P,COLUMN(H211)+5,FALSE)=0,"",VLOOKUP($A211,'Annex 2 EHV charges'!$D:$P,COLUMN(H211)+5,FALSE)),"")</f>
        <v>0.05</v>
      </c>
    </row>
    <row r="212" spans="1:8" x14ac:dyDescent="0.2">
      <c r="A212" s="81">
        <f t="array" ref="A212">IFERROR(INDEX('Annex 2 EHV charges'!$D$11:$D$330, MATCH(0, IF(LEN('Annex 2 EHV charges'!$D$11:$D$330)=0,1, COUNTIF(A$4:$A211, 'Annex 2 EHV charges'!$D$11:$D$330)), 0)),"")</f>
        <v>938</v>
      </c>
      <c r="B212" s="80">
        <f>IF($A212="","",VLOOKUP($A212,'Annex 2 EHV charges'!$D:$P,2,0))</f>
        <v>938</v>
      </c>
      <c r="C212" s="81" t="str">
        <f>IF($A212="","",VLOOKUP($A212,'Annex 2 EHV charges'!$D:$P,3,0))</f>
        <v>2200042208851</v>
      </c>
      <c r="D212" s="80" t="str">
        <f>IF($A212="","",VLOOKUP($A212,'Annex 2 EHV charges'!$D:$P,4,0))</f>
        <v>CRINACOTT PV</v>
      </c>
      <c r="E212" s="82" t="str">
        <f>IFERROR(IF(VLOOKUP($A212,'Annex 2 EHV charges'!$D:$P,COLUMN(E212)+5,FALSE)=0,"",VLOOKUP($A212,'Annex 2 EHV charges'!$D:$P,COLUMN(E212)+5,FALSE)),"")</f>
        <v/>
      </c>
      <c r="F212" s="83">
        <f>IFERROR(IF(VLOOKUP($A212,'Annex 2 EHV charges'!$D:$P,COLUMN(F212)+5,FALSE)=0,"",VLOOKUP($A212,'Annex 2 EHV charges'!$D:$P,COLUMN(F212)+5,FALSE)),"")</f>
        <v>1127.29</v>
      </c>
      <c r="G212" s="83">
        <f>IFERROR(IF(VLOOKUP($A212,'Annex 2 EHV charges'!$D:$P,COLUMN(G212)+5,FALSE)=0,"",VLOOKUP($A212,'Annex 2 EHV charges'!$D:$P,COLUMN(G212)+5,FALSE)),"")</f>
        <v>0.05</v>
      </c>
      <c r="H212" s="83">
        <f>IFERROR(IF(VLOOKUP($A212,'Annex 2 EHV charges'!$D:$P,COLUMN(H212)+5,FALSE)=0,"",VLOOKUP($A212,'Annex 2 EHV charges'!$D:$P,COLUMN(H212)+5,FALSE)),"")</f>
        <v>0.05</v>
      </c>
    </row>
    <row r="213" spans="1:8" x14ac:dyDescent="0.2">
      <c r="A213" s="81">
        <f t="array" ref="A213">IFERROR(INDEX('Annex 2 EHV charges'!$D$11:$D$330, MATCH(0, IF(LEN('Annex 2 EHV charges'!$D$11:$D$330)=0,1, COUNTIF(A$4:$A212, 'Annex 2 EHV charges'!$D$11:$D$330)), 0)),"")</f>
        <v>939</v>
      </c>
      <c r="B213" s="80">
        <f>IF($A213="","",VLOOKUP($A213,'Annex 2 EHV charges'!$D:$P,2,0))</f>
        <v>939</v>
      </c>
      <c r="C213" s="81" t="str">
        <f>IF($A213="","",VLOOKUP($A213,'Annex 2 EHV charges'!$D:$P,3,0))</f>
        <v>2200042214720</v>
      </c>
      <c r="D213" s="80" t="str">
        <f>IF($A213="","",VLOOKUP($A213,'Annex 2 EHV charges'!$D:$P,4,0))</f>
        <v>Penare Farm</v>
      </c>
      <c r="E213" s="82" t="str">
        <f>IFERROR(IF(VLOOKUP($A213,'Annex 2 EHV charges'!$D:$P,COLUMN(E213)+5,FALSE)=0,"",VLOOKUP($A213,'Annex 2 EHV charges'!$D:$P,COLUMN(E213)+5,FALSE)),"")</f>
        <v/>
      </c>
      <c r="F213" s="83">
        <f>IFERROR(IF(VLOOKUP($A213,'Annex 2 EHV charges'!$D:$P,COLUMN(F213)+5,FALSE)=0,"",VLOOKUP($A213,'Annex 2 EHV charges'!$D:$P,COLUMN(F213)+5,FALSE)),"")</f>
        <v>479.9</v>
      </c>
      <c r="G213" s="83">
        <f>IFERROR(IF(VLOOKUP($A213,'Annex 2 EHV charges'!$D:$P,COLUMN(G213)+5,FALSE)=0,"",VLOOKUP($A213,'Annex 2 EHV charges'!$D:$P,COLUMN(G213)+5,FALSE)),"")</f>
        <v>0.05</v>
      </c>
      <c r="H213" s="83">
        <f>IFERROR(IF(VLOOKUP($A213,'Annex 2 EHV charges'!$D:$P,COLUMN(H213)+5,FALSE)=0,"",VLOOKUP($A213,'Annex 2 EHV charges'!$D:$P,COLUMN(H213)+5,FALSE)),"")</f>
        <v>0.05</v>
      </c>
    </row>
    <row r="214" spans="1:8" x14ac:dyDescent="0.2">
      <c r="A214" s="81">
        <f t="array" ref="A214">IFERROR(INDEX('Annex 2 EHV charges'!$D$11:$D$330, MATCH(0, IF(LEN('Annex 2 EHV charges'!$D$11:$D$330)=0,1, COUNTIF(A$4:$A213, 'Annex 2 EHV charges'!$D$11:$D$330)), 0)),"")</f>
        <v>940</v>
      </c>
      <c r="B214" s="80">
        <f>IF($A214="","",VLOOKUP($A214,'Annex 2 EHV charges'!$D:$P,2,0))</f>
        <v>940</v>
      </c>
      <c r="C214" s="81" t="str">
        <f>IF($A214="","",VLOOKUP($A214,'Annex 2 EHV charges'!$D:$P,3,0))</f>
        <v>2200042214749</v>
      </c>
      <c r="D214" s="80" t="str">
        <f>IF($A214="","",VLOOKUP($A214,'Annex 2 EHV charges'!$D:$P,4,0))</f>
        <v>Aller Court</v>
      </c>
      <c r="E214" s="82" t="str">
        <f>IFERROR(IF(VLOOKUP($A214,'Annex 2 EHV charges'!$D:$P,COLUMN(E214)+5,FALSE)=0,"",VLOOKUP($A214,'Annex 2 EHV charges'!$D:$P,COLUMN(E214)+5,FALSE)),"")</f>
        <v/>
      </c>
      <c r="F214" s="83">
        <f>IFERROR(IF(VLOOKUP($A214,'Annex 2 EHV charges'!$D:$P,COLUMN(F214)+5,FALSE)=0,"",VLOOKUP($A214,'Annex 2 EHV charges'!$D:$P,COLUMN(F214)+5,FALSE)),"")</f>
        <v>804.78</v>
      </c>
      <c r="G214" s="83">
        <f>IFERROR(IF(VLOOKUP($A214,'Annex 2 EHV charges'!$D:$P,COLUMN(G214)+5,FALSE)=0,"",VLOOKUP($A214,'Annex 2 EHV charges'!$D:$P,COLUMN(G214)+5,FALSE)),"")</f>
        <v>0.05</v>
      </c>
      <c r="H214" s="83">
        <f>IFERROR(IF(VLOOKUP($A214,'Annex 2 EHV charges'!$D:$P,COLUMN(H214)+5,FALSE)=0,"",VLOOKUP($A214,'Annex 2 EHV charges'!$D:$P,COLUMN(H214)+5,FALSE)),"")</f>
        <v>0.05</v>
      </c>
    </row>
    <row r="215" spans="1:8" x14ac:dyDescent="0.2">
      <c r="A215" s="81">
        <f t="array" ref="A215">IFERROR(INDEX('Annex 2 EHV charges'!$D$11:$D$330, MATCH(0, IF(LEN('Annex 2 EHV charges'!$D$11:$D$330)=0,1, COUNTIF(A$4:$A214, 'Annex 2 EHV charges'!$D$11:$D$330)), 0)),"")</f>
        <v>942</v>
      </c>
      <c r="B215" s="80">
        <f>IF($A215="","",VLOOKUP($A215,'Annex 2 EHV charges'!$D:$P,2,0))</f>
        <v>942</v>
      </c>
      <c r="C215" s="81" t="str">
        <f>IF($A215="","",VLOOKUP($A215,'Annex 2 EHV charges'!$D:$P,3,0))</f>
        <v>2200042214952</v>
      </c>
      <c r="D215" s="80" t="str">
        <f>IF($A215="","",VLOOKUP($A215,'Annex 2 EHV charges'!$D:$P,4,0))</f>
        <v>Stonebarrow</v>
      </c>
      <c r="E215" s="82" t="str">
        <f>IFERROR(IF(VLOOKUP($A215,'Annex 2 EHV charges'!$D:$P,COLUMN(E215)+5,FALSE)=0,"",VLOOKUP($A215,'Annex 2 EHV charges'!$D:$P,COLUMN(E215)+5,FALSE)),"")</f>
        <v/>
      </c>
      <c r="F215" s="83">
        <f>IFERROR(IF(VLOOKUP($A215,'Annex 2 EHV charges'!$D:$P,COLUMN(F215)+5,FALSE)=0,"",VLOOKUP($A215,'Annex 2 EHV charges'!$D:$P,COLUMN(F215)+5,FALSE)),"")</f>
        <v>548.83000000000004</v>
      </c>
      <c r="G215" s="83">
        <f>IFERROR(IF(VLOOKUP($A215,'Annex 2 EHV charges'!$D:$P,COLUMN(G215)+5,FALSE)=0,"",VLOOKUP($A215,'Annex 2 EHV charges'!$D:$P,COLUMN(G215)+5,FALSE)),"")</f>
        <v>0.05</v>
      </c>
      <c r="H215" s="83">
        <f>IFERROR(IF(VLOOKUP($A215,'Annex 2 EHV charges'!$D:$P,COLUMN(H215)+5,FALSE)=0,"",VLOOKUP($A215,'Annex 2 EHV charges'!$D:$P,COLUMN(H215)+5,FALSE)),"")</f>
        <v>0.05</v>
      </c>
    </row>
    <row r="216" spans="1:8" x14ac:dyDescent="0.2">
      <c r="A216" s="81">
        <f t="array" ref="A216">IFERROR(INDEX('Annex 2 EHV charges'!$D$11:$D$330, MATCH(0, IF(LEN('Annex 2 EHV charges'!$D$11:$D$330)=0,1, COUNTIF(A$4:$A215, 'Annex 2 EHV charges'!$D$11:$D$330)), 0)),"")</f>
        <v>943</v>
      </c>
      <c r="B216" s="80">
        <f>IF($A216="","",VLOOKUP($A216,'Annex 2 EHV charges'!$D:$P,2,0))</f>
        <v>943</v>
      </c>
      <c r="C216" s="81" t="str">
        <f>IF($A216="","",VLOOKUP($A216,'Annex 2 EHV charges'!$D:$P,3,0))</f>
        <v>2200042215097</v>
      </c>
      <c r="D216" s="80" t="str">
        <f>IF($A216="","",VLOOKUP($A216,'Annex 2 EHV charges'!$D:$P,4,0))</f>
        <v>Whitley Farm</v>
      </c>
      <c r="E216" s="82" t="str">
        <f>IFERROR(IF(VLOOKUP($A216,'Annex 2 EHV charges'!$D:$P,COLUMN(E216)+5,FALSE)=0,"",VLOOKUP($A216,'Annex 2 EHV charges'!$D:$P,COLUMN(E216)+5,FALSE)),"")</f>
        <v/>
      </c>
      <c r="F216" s="83">
        <f>IFERROR(IF(VLOOKUP($A216,'Annex 2 EHV charges'!$D:$P,COLUMN(F216)+5,FALSE)=0,"",VLOOKUP($A216,'Annex 2 EHV charges'!$D:$P,COLUMN(F216)+5,FALSE)),"")</f>
        <v>755.11</v>
      </c>
      <c r="G216" s="83">
        <f>IFERROR(IF(VLOOKUP($A216,'Annex 2 EHV charges'!$D:$P,COLUMN(G216)+5,FALSE)=0,"",VLOOKUP($A216,'Annex 2 EHV charges'!$D:$P,COLUMN(G216)+5,FALSE)),"")</f>
        <v>0.05</v>
      </c>
      <c r="H216" s="83">
        <f>IFERROR(IF(VLOOKUP($A216,'Annex 2 EHV charges'!$D:$P,COLUMN(H216)+5,FALSE)=0,"",VLOOKUP($A216,'Annex 2 EHV charges'!$D:$P,COLUMN(H216)+5,FALSE)),"")</f>
        <v>0.05</v>
      </c>
    </row>
    <row r="217" spans="1:8" x14ac:dyDescent="0.2">
      <c r="A217" s="81">
        <f t="array" ref="A217">IFERROR(INDEX('Annex 2 EHV charges'!$D$11:$D$330, MATCH(0, IF(LEN('Annex 2 EHV charges'!$D$11:$D$330)=0,1, COUNTIF(A$4:$A216, 'Annex 2 EHV charges'!$D$11:$D$330)), 0)),"")</f>
        <v>944</v>
      </c>
      <c r="B217" s="80">
        <f>IF($A217="","",VLOOKUP($A217,'Annex 2 EHV charges'!$D:$P,2,0))</f>
        <v>944</v>
      </c>
      <c r="C217" s="81" t="str">
        <f>IF($A217="","",VLOOKUP($A217,'Annex 2 EHV charges'!$D:$P,3,0))</f>
        <v>2200042215255</v>
      </c>
      <c r="D217" s="80" t="str">
        <f>IF($A217="","",VLOOKUP($A217,'Annex 2 EHV charges'!$D:$P,4,0))</f>
        <v>New Rendy Farm</v>
      </c>
      <c r="E217" s="82" t="str">
        <f>IFERROR(IF(VLOOKUP($A217,'Annex 2 EHV charges'!$D:$P,COLUMN(E217)+5,FALSE)=0,"",VLOOKUP($A217,'Annex 2 EHV charges'!$D:$P,COLUMN(E217)+5,FALSE)),"")</f>
        <v/>
      </c>
      <c r="F217" s="83">
        <f>IFERROR(IF(VLOOKUP($A217,'Annex 2 EHV charges'!$D:$P,COLUMN(F217)+5,FALSE)=0,"",VLOOKUP($A217,'Annex 2 EHV charges'!$D:$P,COLUMN(F217)+5,FALSE)),"")</f>
        <v>686.73</v>
      </c>
      <c r="G217" s="83">
        <f>IFERROR(IF(VLOOKUP($A217,'Annex 2 EHV charges'!$D:$P,COLUMN(G217)+5,FALSE)=0,"",VLOOKUP($A217,'Annex 2 EHV charges'!$D:$P,COLUMN(G217)+5,FALSE)),"")</f>
        <v>0.05</v>
      </c>
      <c r="H217" s="83">
        <f>IFERROR(IF(VLOOKUP($A217,'Annex 2 EHV charges'!$D:$P,COLUMN(H217)+5,FALSE)=0,"",VLOOKUP($A217,'Annex 2 EHV charges'!$D:$P,COLUMN(H217)+5,FALSE)),"")</f>
        <v>0.05</v>
      </c>
    </row>
    <row r="218" spans="1:8" x14ac:dyDescent="0.2">
      <c r="A218" s="81">
        <f t="array" ref="A218">IFERROR(INDEX('Annex 2 EHV charges'!$D$11:$D$330, MATCH(0, IF(LEN('Annex 2 EHV charges'!$D$11:$D$330)=0,1, COUNTIF(A$4:$A217, 'Annex 2 EHV charges'!$D$11:$D$330)), 0)),"")</f>
        <v>945</v>
      </c>
      <c r="B218" s="80">
        <f>IF($A218="","",VLOOKUP($A218,'Annex 2 EHV charges'!$D:$P,2,0))</f>
        <v>945</v>
      </c>
      <c r="C218" s="81" t="str">
        <f>IF($A218="","",VLOOKUP($A218,'Annex 2 EHV charges'!$D:$P,3,0))</f>
        <v>2200042216852</v>
      </c>
      <c r="D218" s="80" t="str">
        <f>IF($A218="","",VLOOKUP($A218,'Annex 2 EHV charges'!$D:$P,4,0))</f>
        <v>Tregassow</v>
      </c>
      <c r="E218" s="82" t="str">
        <f>IFERROR(IF(VLOOKUP($A218,'Annex 2 EHV charges'!$D:$P,COLUMN(E218)+5,FALSE)=0,"",VLOOKUP($A218,'Annex 2 EHV charges'!$D:$P,COLUMN(E218)+5,FALSE)),"")</f>
        <v/>
      </c>
      <c r="F218" s="83">
        <f>IFERROR(IF(VLOOKUP($A218,'Annex 2 EHV charges'!$D:$P,COLUMN(F218)+5,FALSE)=0,"",VLOOKUP($A218,'Annex 2 EHV charges'!$D:$P,COLUMN(F218)+5,FALSE)),"")</f>
        <v>1485.91</v>
      </c>
      <c r="G218" s="83">
        <f>IFERROR(IF(VLOOKUP($A218,'Annex 2 EHV charges'!$D:$P,COLUMN(G218)+5,FALSE)=0,"",VLOOKUP($A218,'Annex 2 EHV charges'!$D:$P,COLUMN(G218)+5,FALSE)),"")</f>
        <v>0.05</v>
      </c>
      <c r="H218" s="83">
        <f>IFERROR(IF(VLOOKUP($A218,'Annex 2 EHV charges'!$D:$P,COLUMN(H218)+5,FALSE)=0,"",VLOOKUP($A218,'Annex 2 EHV charges'!$D:$P,COLUMN(H218)+5,FALSE)),"")</f>
        <v>0.05</v>
      </c>
    </row>
    <row r="219" spans="1:8" x14ac:dyDescent="0.2">
      <c r="A219" s="81">
        <f t="array" ref="A219">IFERROR(INDEX('Annex 2 EHV charges'!$D$11:$D$330, MATCH(0, IF(LEN('Annex 2 EHV charges'!$D$11:$D$330)=0,1, COUNTIF(A$4:$A218, 'Annex 2 EHV charges'!$D$11:$D$330)), 0)),"")</f>
        <v>946</v>
      </c>
      <c r="B219" s="80">
        <f>IF($A219="","",VLOOKUP($A219,'Annex 2 EHV charges'!$D:$P,2,0))</f>
        <v>946</v>
      </c>
      <c r="C219" s="81" t="str">
        <f>IF($A219="","",VLOOKUP($A219,'Annex 2 EHV charges'!$D:$P,3,0))</f>
        <v>2200042218414</v>
      </c>
      <c r="D219" s="80" t="str">
        <f>IF($A219="","",VLOOKUP($A219,'Annex 2 EHV charges'!$D:$P,4,0))</f>
        <v>Pitworthy</v>
      </c>
      <c r="E219" s="82" t="str">
        <f>IFERROR(IF(VLOOKUP($A219,'Annex 2 EHV charges'!$D:$P,COLUMN(E219)+5,FALSE)=0,"",VLOOKUP($A219,'Annex 2 EHV charges'!$D:$P,COLUMN(E219)+5,FALSE)),"")</f>
        <v/>
      </c>
      <c r="F219" s="83">
        <f>IFERROR(IF(VLOOKUP($A219,'Annex 2 EHV charges'!$D:$P,COLUMN(F219)+5,FALSE)=0,"",VLOOKUP($A219,'Annex 2 EHV charges'!$D:$P,COLUMN(F219)+5,FALSE)),"")</f>
        <v>4177.93</v>
      </c>
      <c r="G219" s="83">
        <f>IFERROR(IF(VLOOKUP($A219,'Annex 2 EHV charges'!$D:$P,COLUMN(G219)+5,FALSE)=0,"",VLOOKUP($A219,'Annex 2 EHV charges'!$D:$P,COLUMN(G219)+5,FALSE)),"")</f>
        <v>0.05</v>
      </c>
      <c r="H219" s="83">
        <f>IFERROR(IF(VLOOKUP($A219,'Annex 2 EHV charges'!$D:$P,COLUMN(H219)+5,FALSE)=0,"",VLOOKUP($A219,'Annex 2 EHV charges'!$D:$P,COLUMN(H219)+5,FALSE)),"")</f>
        <v>0.05</v>
      </c>
    </row>
    <row r="220" spans="1:8" x14ac:dyDescent="0.2">
      <c r="A220" s="81">
        <f t="array" ref="A220">IFERROR(INDEX('Annex 2 EHV charges'!$D$11:$D$330, MATCH(0, IF(LEN('Annex 2 EHV charges'!$D$11:$D$330)=0,1, COUNTIF(A$4:$A219, 'Annex 2 EHV charges'!$D$11:$D$330)), 0)),"")</f>
        <v>947</v>
      </c>
      <c r="B220" s="80">
        <f>IF($A220="","",VLOOKUP($A220,'Annex 2 EHV charges'!$D:$P,2,0))</f>
        <v>947</v>
      </c>
      <c r="C220" s="81" t="str">
        <f>IF($A220="","",VLOOKUP($A220,'Annex 2 EHV charges'!$D:$P,3,0))</f>
        <v>2200042224269</v>
      </c>
      <c r="D220" s="80" t="str">
        <f>IF($A220="","",VLOOKUP($A220,'Annex 2 EHV charges'!$D:$P,4,0))</f>
        <v>Foxcombe PV</v>
      </c>
      <c r="E220" s="82" t="str">
        <f>IFERROR(IF(VLOOKUP($A220,'Annex 2 EHV charges'!$D:$P,COLUMN(E220)+5,FALSE)=0,"",VLOOKUP($A220,'Annex 2 EHV charges'!$D:$P,COLUMN(E220)+5,FALSE)),"")</f>
        <v/>
      </c>
      <c r="F220" s="83">
        <f>IFERROR(IF(VLOOKUP($A220,'Annex 2 EHV charges'!$D:$P,COLUMN(F220)+5,FALSE)=0,"",VLOOKUP($A220,'Annex 2 EHV charges'!$D:$P,COLUMN(F220)+5,FALSE)),"")</f>
        <v>691.1</v>
      </c>
      <c r="G220" s="83">
        <f>IFERROR(IF(VLOOKUP($A220,'Annex 2 EHV charges'!$D:$P,COLUMN(G220)+5,FALSE)=0,"",VLOOKUP($A220,'Annex 2 EHV charges'!$D:$P,COLUMN(G220)+5,FALSE)),"")</f>
        <v>0.05</v>
      </c>
      <c r="H220" s="83">
        <f>IFERROR(IF(VLOOKUP($A220,'Annex 2 EHV charges'!$D:$P,COLUMN(H220)+5,FALSE)=0,"",VLOOKUP($A220,'Annex 2 EHV charges'!$D:$P,COLUMN(H220)+5,FALSE)),"")</f>
        <v>0.05</v>
      </c>
    </row>
    <row r="221" spans="1:8" x14ac:dyDescent="0.2">
      <c r="A221" s="81">
        <f t="array" ref="A221">IFERROR(INDEX('Annex 2 EHV charges'!$D$11:$D$330, MATCH(0, IF(LEN('Annex 2 EHV charges'!$D$11:$D$330)=0,1, COUNTIF(A$4:$A220, 'Annex 2 EHV charges'!$D$11:$D$330)), 0)),"")</f>
        <v>948</v>
      </c>
      <c r="B221" s="80">
        <f>IF($A221="","",VLOOKUP($A221,'Annex 2 EHV charges'!$D:$P,2,0))</f>
        <v>948</v>
      </c>
      <c r="C221" s="81" t="str">
        <f>IF($A221="","",VLOOKUP($A221,'Annex 2 EHV charges'!$D:$P,3,0))</f>
        <v>2200042224287</v>
      </c>
      <c r="D221" s="80" t="str">
        <f>IF($A221="","",VLOOKUP($A221,'Annex 2 EHV charges'!$D:$P,4,0))</f>
        <v>Rexon Cross PV Farm</v>
      </c>
      <c r="E221" s="82" t="str">
        <f>IFERROR(IF(VLOOKUP($A221,'Annex 2 EHV charges'!$D:$P,COLUMN(E221)+5,FALSE)=0,"",VLOOKUP($A221,'Annex 2 EHV charges'!$D:$P,COLUMN(E221)+5,FALSE)),"")</f>
        <v/>
      </c>
      <c r="F221" s="83">
        <f>IFERROR(IF(VLOOKUP($A221,'Annex 2 EHV charges'!$D:$P,COLUMN(F221)+5,FALSE)=0,"",VLOOKUP($A221,'Annex 2 EHV charges'!$D:$P,COLUMN(F221)+5,FALSE)),"")</f>
        <v>702.53</v>
      </c>
      <c r="G221" s="83">
        <f>IFERROR(IF(VLOOKUP($A221,'Annex 2 EHV charges'!$D:$P,COLUMN(G221)+5,FALSE)=0,"",VLOOKUP($A221,'Annex 2 EHV charges'!$D:$P,COLUMN(G221)+5,FALSE)),"")</f>
        <v>0.05</v>
      </c>
      <c r="H221" s="83">
        <f>IFERROR(IF(VLOOKUP($A221,'Annex 2 EHV charges'!$D:$P,COLUMN(H221)+5,FALSE)=0,"",VLOOKUP($A221,'Annex 2 EHV charges'!$D:$P,COLUMN(H221)+5,FALSE)),"")</f>
        <v>0.05</v>
      </c>
    </row>
    <row r="222" spans="1:8" x14ac:dyDescent="0.2">
      <c r="A222" s="81">
        <f t="array" ref="A222">IFERROR(INDEX('Annex 2 EHV charges'!$D$11:$D$330, MATCH(0, IF(LEN('Annex 2 EHV charges'!$D$11:$D$330)=0,1, COUNTIF(A$4:$A221, 'Annex 2 EHV charges'!$D$11:$D$330)), 0)),"")</f>
        <v>949</v>
      </c>
      <c r="B222" s="80">
        <f>IF($A222="","",VLOOKUP($A222,'Annex 2 EHV charges'!$D:$P,2,0))</f>
        <v>949</v>
      </c>
      <c r="C222" s="81" t="str">
        <f>IF($A222="","",VLOOKUP($A222,'Annex 2 EHV charges'!$D:$P,3,0))</f>
        <v>2200042242899</v>
      </c>
      <c r="D222" s="80" t="str">
        <f>IF($A222="","",VLOOKUP($A222,'Annex 2 EHV charges'!$D:$P,4,0))</f>
        <v>Hazard Farm PV</v>
      </c>
      <c r="E222" s="82" t="str">
        <f>IFERROR(IF(VLOOKUP($A222,'Annex 2 EHV charges'!$D:$P,COLUMN(E222)+5,FALSE)=0,"",VLOOKUP($A222,'Annex 2 EHV charges'!$D:$P,COLUMN(E222)+5,FALSE)),"")</f>
        <v/>
      </c>
      <c r="F222" s="83">
        <f>IFERROR(IF(VLOOKUP($A222,'Annex 2 EHV charges'!$D:$P,COLUMN(F222)+5,FALSE)=0,"",VLOOKUP($A222,'Annex 2 EHV charges'!$D:$P,COLUMN(F222)+5,FALSE)),"")</f>
        <v>1047</v>
      </c>
      <c r="G222" s="83">
        <f>IFERROR(IF(VLOOKUP($A222,'Annex 2 EHV charges'!$D:$P,COLUMN(G222)+5,FALSE)=0,"",VLOOKUP($A222,'Annex 2 EHV charges'!$D:$P,COLUMN(G222)+5,FALSE)),"")</f>
        <v>0.05</v>
      </c>
      <c r="H222" s="83">
        <f>IFERROR(IF(VLOOKUP($A222,'Annex 2 EHV charges'!$D:$P,COLUMN(H222)+5,FALSE)=0,"",VLOOKUP($A222,'Annex 2 EHV charges'!$D:$P,COLUMN(H222)+5,FALSE)),"")</f>
        <v>0.05</v>
      </c>
    </row>
    <row r="223" spans="1:8" x14ac:dyDescent="0.2">
      <c r="A223" s="81">
        <f t="array" ref="A223">IFERROR(INDEX('Annex 2 EHV charges'!$D$11:$D$330, MATCH(0, IF(LEN('Annex 2 EHV charges'!$D$11:$D$330)=0,1, COUNTIF(A$4:$A222, 'Annex 2 EHV charges'!$D$11:$D$330)), 0)),"")</f>
        <v>950</v>
      </c>
      <c r="B223" s="80">
        <f>IF($A223="","",VLOOKUP($A223,'Annex 2 EHV charges'!$D:$P,2,0))</f>
        <v>950</v>
      </c>
      <c r="C223" s="81" t="str">
        <f>IF($A223="","",VLOOKUP($A223,'Annex 2 EHV charges'!$D:$P,3,0))</f>
        <v>2200042244682</v>
      </c>
      <c r="D223" s="80" t="str">
        <f>IF($A223="","",VLOOKUP($A223,'Annex 2 EHV charges'!$D:$P,4,0))</f>
        <v>Luscott Barton</v>
      </c>
      <c r="E223" s="82" t="str">
        <f>IFERROR(IF(VLOOKUP($A223,'Annex 2 EHV charges'!$D:$P,COLUMN(E223)+5,FALSE)=0,"",VLOOKUP($A223,'Annex 2 EHV charges'!$D:$P,COLUMN(E223)+5,FALSE)),"")</f>
        <v/>
      </c>
      <c r="F223" s="83">
        <f>IFERROR(IF(VLOOKUP($A223,'Annex 2 EHV charges'!$D:$P,COLUMN(F223)+5,FALSE)=0,"",VLOOKUP($A223,'Annex 2 EHV charges'!$D:$P,COLUMN(F223)+5,FALSE)),"")</f>
        <v>734.84</v>
      </c>
      <c r="G223" s="83">
        <f>IFERROR(IF(VLOOKUP($A223,'Annex 2 EHV charges'!$D:$P,COLUMN(G223)+5,FALSE)=0,"",VLOOKUP($A223,'Annex 2 EHV charges'!$D:$P,COLUMN(G223)+5,FALSE)),"")</f>
        <v>0.05</v>
      </c>
      <c r="H223" s="83">
        <f>IFERROR(IF(VLOOKUP($A223,'Annex 2 EHV charges'!$D:$P,COLUMN(H223)+5,FALSE)=0,"",VLOOKUP($A223,'Annex 2 EHV charges'!$D:$P,COLUMN(H223)+5,FALSE)),"")</f>
        <v>0.05</v>
      </c>
    </row>
    <row r="224" spans="1:8" x14ac:dyDescent="0.2">
      <c r="A224" s="81">
        <f t="array" ref="A224">IFERROR(INDEX('Annex 2 EHV charges'!$D$11:$D$330, MATCH(0, IF(LEN('Annex 2 EHV charges'!$D$11:$D$330)=0,1, COUNTIF(A$4:$A223, 'Annex 2 EHV charges'!$D$11:$D$330)), 0)),"")</f>
        <v>951</v>
      </c>
      <c r="B224" s="80">
        <f>IF($A224="","",VLOOKUP($A224,'Annex 2 EHV charges'!$D:$P,2,0))</f>
        <v>951</v>
      </c>
      <c r="C224" s="81" t="str">
        <f>IF($A224="","",VLOOKUP($A224,'Annex 2 EHV charges'!$D:$P,3,0))</f>
        <v>2200042254139</v>
      </c>
      <c r="D224" s="80" t="str">
        <f>IF($A224="","",VLOOKUP($A224,'Annex 2 EHV charges'!$D:$P,4,0))</f>
        <v>Grange Farm PV</v>
      </c>
      <c r="E224" s="82" t="str">
        <f>IFERROR(IF(VLOOKUP($A224,'Annex 2 EHV charges'!$D:$P,COLUMN(E224)+5,FALSE)=0,"",VLOOKUP($A224,'Annex 2 EHV charges'!$D:$P,COLUMN(E224)+5,FALSE)),"")</f>
        <v/>
      </c>
      <c r="F224" s="83">
        <f>IFERROR(IF(VLOOKUP($A224,'Annex 2 EHV charges'!$D:$P,COLUMN(F224)+5,FALSE)=0,"",VLOOKUP($A224,'Annex 2 EHV charges'!$D:$P,COLUMN(F224)+5,FALSE)),"")</f>
        <v>895.9</v>
      </c>
      <c r="G224" s="83">
        <f>IFERROR(IF(VLOOKUP($A224,'Annex 2 EHV charges'!$D:$P,COLUMN(G224)+5,FALSE)=0,"",VLOOKUP($A224,'Annex 2 EHV charges'!$D:$P,COLUMN(G224)+5,FALSE)),"")</f>
        <v>0.05</v>
      </c>
      <c r="H224" s="83">
        <f>IFERROR(IF(VLOOKUP($A224,'Annex 2 EHV charges'!$D:$P,COLUMN(H224)+5,FALSE)=0,"",VLOOKUP($A224,'Annex 2 EHV charges'!$D:$P,COLUMN(H224)+5,FALSE)),"")</f>
        <v>0.05</v>
      </c>
    </row>
    <row r="225" spans="1:8" x14ac:dyDescent="0.2">
      <c r="A225" s="81">
        <f t="array" ref="A225">IFERROR(INDEX('Annex 2 EHV charges'!$D$11:$D$330, MATCH(0, IF(LEN('Annex 2 EHV charges'!$D$11:$D$330)=0,1, COUNTIF(A$4:$A224, 'Annex 2 EHV charges'!$D$11:$D$330)), 0)),"")</f>
        <v>952</v>
      </c>
      <c r="B225" s="80">
        <f>IF($A225="","",VLOOKUP($A225,'Annex 2 EHV charges'!$D:$P,2,0))</f>
        <v>952</v>
      </c>
      <c r="C225" s="81" t="str">
        <f>IF($A225="","",VLOOKUP($A225,'Annex 2 EHV charges'!$D:$P,3,0))</f>
        <v>2200042352183</v>
      </c>
      <c r="D225" s="80" t="str">
        <f>IF($A225="","",VLOOKUP($A225,'Annex 2 EHV charges'!$D:$P,4,0))</f>
        <v>Derriton Fields</v>
      </c>
      <c r="E225" s="82" t="str">
        <f>IFERROR(IF(VLOOKUP($A225,'Annex 2 EHV charges'!$D:$P,COLUMN(E225)+5,FALSE)=0,"",VLOOKUP($A225,'Annex 2 EHV charges'!$D:$P,COLUMN(E225)+5,FALSE)),"")</f>
        <v/>
      </c>
      <c r="F225" s="83">
        <f>IFERROR(IF(VLOOKUP($A225,'Annex 2 EHV charges'!$D:$P,COLUMN(F225)+5,FALSE)=0,"",VLOOKUP($A225,'Annex 2 EHV charges'!$D:$P,COLUMN(F225)+5,FALSE)),"")</f>
        <v>2390.64</v>
      </c>
      <c r="G225" s="83">
        <f>IFERROR(IF(VLOOKUP($A225,'Annex 2 EHV charges'!$D:$P,COLUMN(G225)+5,FALSE)=0,"",VLOOKUP($A225,'Annex 2 EHV charges'!$D:$P,COLUMN(G225)+5,FALSE)),"")</f>
        <v>0.05</v>
      </c>
      <c r="H225" s="83">
        <f>IFERROR(IF(VLOOKUP($A225,'Annex 2 EHV charges'!$D:$P,COLUMN(H225)+5,FALSE)=0,"",VLOOKUP($A225,'Annex 2 EHV charges'!$D:$P,COLUMN(H225)+5,FALSE)),"")</f>
        <v>0.05</v>
      </c>
    </row>
    <row r="226" spans="1:8" x14ac:dyDescent="0.2">
      <c r="A226" s="81">
        <f t="array" ref="A226">IFERROR(INDEX('Annex 2 EHV charges'!$D$11:$D$330, MATCH(0, IF(LEN('Annex 2 EHV charges'!$D$11:$D$330)=0,1, COUNTIF(A$4:$A225, 'Annex 2 EHV charges'!$D$11:$D$330)), 0)),"")</f>
        <v>953</v>
      </c>
      <c r="B226" s="80">
        <f>IF($A226="","",VLOOKUP($A226,'Annex 2 EHV charges'!$D:$P,2,0))</f>
        <v>953</v>
      </c>
      <c r="C226" s="81" t="str">
        <f>IF($A226="","",VLOOKUP($A226,'Annex 2 EHV charges'!$D:$P,3,0))</f>
        <v>2200042278487</v>
      </c>
      <c r="D226" s="80" t="str">
        <f>IF($A226="","",VLOOKUP($A226,'Annex 2 EHV charges'!$D:$P,4,0))</f>
        <v>Cleave Farm</v>
      </c>
      <c r="E226" s="82" t="str">
        <f>IFERROR(IF(VLOOKUP($A226,'Annex 2 EHV charges'!$D:$P,COLUMN(E226)+5,FALSE)=0,"",VLOOKUP($A226,'Annex 2 EHV charges'!$D:$P,COLUMN(E226)+5,FALSE)),"")</f>
        <v/>
      </c>
      <c r="F226" s="83">
        <f>IFERROR(IF(VLOOKUP($A226,'Annex 2 EHV charges'!$D:$P,COLUMN(F226)+5,FALSE)=0,"",VLOOKUP($A226,'Annex 2 EHV charges'!$D:$P,COLUMN(F226)+5,FALSE)),"")</f>
        <v>1901.58</v>
      </c>
      <c r="G226" s="83">
        <f>IFERROR(IF(VLOOKUP($A226,'Annex 2 EHV charges'!$D:$P,COLUMN(G226)+5,FALSE)=0,"",VLOOKUP($A226,'Annex 2 EHV charges'!$D:$P,COLUMN(G226)+5,FALSE)),"")</f>
        <v>0.05</v>
      </c>
      <c r="H226" s="83">
        <f>IFERROR(IF(VLOOKUP($A226,'Annex 2 EHV charges'!$D:$P,COLUMN(H226)+5,FALSE)=0,"",VLOOKUP($A226,'Annex 2 EHV charges'!$D:$P,COLUMN(H226)+5,FALSE)),"")</f>
        <v>0.05</v>
      </c>
    </row>
    <row r="227" spans="1:8" x14ac:dyDescent="0.2">
      <c r="A227" s="81">
        <f t="array" ref="A227">IFERROR(INDEX('Annex 2 EHV charges'!$D$11:$D$330, MATCH(0, IF(LEN('Annex 2 EHV charges'!$D$11:$D$330)=0,1, COUNTIF(A$4:$A226, 'Annex 2 EHV charges'!$D$11:$D$330)), 0)),"")</f>
        <v>954</v>
      </c>
      <c r="B227" s="80">
        <f>IF($A227="","",VLOOKUP($A227,'Annex 2 EHV charges'!$D:$P,2,0))</f>
        <v>954</v>
      </c>
      <c r="C227" s="81" t="str">
        <f>IF($A227="","",VLOOKUP($A227,'Annex 2 EHV charges'!$D:$P,3,0))</f>
        <v>2200042342041</v>
      </c>
      <c r="D227" s="80" t="str">
        <f>IF($A227="","",VLOOKUP($A227,'Annex 2 EHV charges'!$D:$P,4,0))</f>
        <v>Woolavington</v>
      </c>
      <c r="E227" s="82" t="str">
        <f>IFERROR(IF(VLOOKUP($A227,'Annex 2 EHV charges'!$D:$P,COLUMN(E227)+5,FALSE)=0,"",VLOOKUP($A227,'Annex 2 EHV charges'!$D:$P,COLUMN(E227)+5,FALSE)),"")</f>
        <v/>
      </c>
      <c r="F227" s="83">
        <f>IFERROR(IF(VLOOKUP($A227,'Annex 2 EHV charges'!$D:$P,COLUMN(F227)+5,FALSE)=0,"",VLOOKUP($A227,'Annex 2 EHV charges'!$D:$P,COLUMN(F227)+5,FALSE)),"")</f>
        <v>980.22</v>
      </c>
      <c r="G227" s="83">
        <f>IFERROR(IF(VLOOKUP($A227,'Annex 2 EHV charges'!$D:$P,COLUMN(G227)+5,FALSE)=0,"",VLOOKUP($A227,'Annex 2 EHV charges'!$D:$P,COLUMN(G227)+5,FALSE)),"")</f>
        <v>0.05</v>
      </c>
      <c r="H227" s="83">
        <f>IFERROR(IF(VLOOKUP($A227,'Annex 2 EHV charges'!$D:$P,COLUMN(H227)+5,FALSE)=0,"",VLOOKUP($A227,'Annex 2 EHV charges'!$D:$P,COLUMN(H227)+5,FALSE)),"")</f>
        <v>0.05</v>
      </c>
    </row>
    <row r="228" spans="1:8" x14ac:dyDescent="0.2">
      <c r="A228" s="81">
        <f t="array" ref="A228">IFERROR(INDEX('Annex 2 EHV charges'!$D$11:$D$330, MATCH(0, IF(LEN('Annex 2 EHV charges'!$D$11:$D$330)=0,1, COUNTIF(A$4:$A227, 'Annex 2 EHV charges'!$D$11:$D$330)), 0)),"")</f>
        <v>955</v>
      </c>
      <c r="B228" s="80">
        <f>IF($A228="","",VLOOKUP($A228,'Annex 2 EHV charges'!$D:$P,2,0))</f>
        <v>955</v>
      </c>
      <c r="C228" s="81" t="str">
        <f>IF($A228="","",VLOOKUP($A228,'Annex 2 EHV charges'!$D:$P,3,0))</f>
        <v>2200042342079</v>
      </c>
      <c r="D228" s="80" t="str">
        <f>IF($A228="","",VLOOKUP($A228,'Annex 2 EHV charges'!$D:$P,4,0))</f>
        <v>Trehawke Farm</v>
      </c>
      <c r="E228" s="82" t="str">
        <f>IFERROR(IF(VLOOKUP($A228,'Annex 2 EHV charges'!$D:$P,COLUMN(E228)+5,FALSE)=0,"",VLOOKUP($A228,'Annex 2 EHV charges'!$D:$P,COLUMN(E228)+5,FALSE)),"")</f>
        <v/>
      </c>
      <c r="F228" s="83">
        <f>IFERROR(IF(VLOOKUP($A228,'Annex 2 EHV charges'!$D:$P,COLUMN(F228)+5,FALSE)=0,"",VLOOKUP($A228,'Annex 2 EHV charges'!$D:$P,COLUMN(F228)+5,FALSE)),"")</f>
        <v>1681.01</v>
      </c>
      <c r="G228" s="83">
        <f>IFERROR(IF(VLOOKUP($A228,'Annex 2 EHV charges'!$D:$P,COLUMN(G228)+5,FALSE)=0,"",VLOOKUP($A228,'Annex 2 EHV charges'!$D:$P,COLUMN(G228)+5,FALSE)),"")</f>
        <v>0.05</v>
      </c>
      <c r="H228" s="83">
        <f>IFERROR(IF(VLOOKUP($A228,'Annex 2 EHV charges'!$D:$P,COLUMN(H228)+5,FALSE)=0,"",VLOOKUP($A228,'Annex 2 EHV charges'!$D:$P,COLUMN(H228)+5,FALSE)),"")</f>
        <v>0.05</v>
      </c>
    </row>
    <row r="229" spans="1:8" x14ac:dyDescent="0.2">
      <c r="A229" s="81">
        <f t="array" ref="A229">IFERROR(INDEX('Annex 2 EHV charges'!$D$11:$D$330, MATCH(0, IF(LEN('Annex 2 EHV charges'!$D$11:$D$330)=0,1, COUNTIF(A$4:$A228, 'Annex 2 EHV charges'!$D$11:$D$330)), 0)),"")</f>
        <v>956</v>
      </c>
      <c r="B229" s="80">
        <f>IF($A229="","",VLOOKUP($A229,'Annex 2 EHV charges'!$D:$P,2,0))</f>
        <v>956</v>
      </c>
      <c r="C229" s="81" t="str">
        <f>IF($A229="","",VLOOKUP($A229,'Annex 2 EHV charges'!$D:$P,3,0))</f>
        <v>2200042278760</v>
      </c>
      <c r="D229" s="80" t="str">
        <f>IF($A229="","",VLOOKUP($A229,'Annex 2 EHV charges'!$D:$P,4,0))</f>
        <v>Higher Berechapel Farm</v>
      </c>
      <c r="E229" s="82">
        <f>IFERROR(IF(VLOOKUP($A229,'Annex 2 EHV charges'!$D:$P,COLUMN(E229)+5,FALSE)=0,"",VLOOKUP($A229,'Annex 2 EHV charges'!$D:$P,COLUMN(E229)+5,FALSE)),"")</f>
        <v>-0.61099999999999999</v>
      </c>
      <c r="F229" s="83">
        <f>IFERROR(IF(VLOOKUP($A229,'Annex 2 EHV charges'!$D:$P,COLUMN(F229)+5,FALSE)=0,"",VLOOKUP($A229,'Annex 2 EHV charges'!$D:$P,COLUMN(F229)+5,FALSE)),"")</f>
        <v>641.74</v>
      </c>
      <c r="G229" s="83">
        <f>IFERROR(IF(VLOOKUP($A229,'Annex 2 EHV charges'!$D:$P,COLUMN(G229)+5,FALSE)=0,"",VLOOKUP($A229,'Annex 2 EHV charges'!$D:$P,COLUMN(G229)+5,FALSE)),"")</f>
        <v>0.05</v>
      </c>
      <c r="H229" s="83">
        <f>IFERROR(IF(VLOOKUP($A229,'Annex 2 EHV charges'!$D:$P,COLUMN(H229)+5,FALSE)=0,"",VLOOKUP($A229,'Annex 2 EHV charges'!$D:$P,COLUMN(H229)+5,FALSE)),"")</f>
        <v>0.05</v>
      </c>
    </row>
    <row r="230" spans="1:8" x14ac:dyDescent="0.2">
      <c r="A230" s="81">
        <f t="array" ref="A230">IFERROR(INDEX('Annex 2 EHV charges'!$D$11:$D$330, MATCH(0, IF(LEN('Annex 2 EHV charges'!$D$11:$D$330)=0,1, COUNTIF(A$4:$A229, 'Annex 2 EHV charges'!$D$11:$D$330)), 0)),"")</f>
        <v>957</v>
      </c>
      <c r="B230" s="80">
        <f>IF($A230="","",VLOOKUP($A230,'Annex 2 EHV charges'!$D:$P,2,0))</f>
        <v>957</v>
      </c>
      <c r="C230" s="81" t="str">
        <f>IF($A230="","",VLOOKUP($A230,'Annex 2 EHV charges'!$D:$P,3,0))</f>
        <v>2200042278956</v>
      </c>
      <c r="D230" s="80" t="str">
        <f>IF($A230="","",VLOOKUP($A230,'Annex 2 EHV charges'!$D:$P,4,0))</f>
        <v>Bommertown</v>
      </c>
      <c r="E230" s="82" t="str">
        <f>IFERROR(IF(VLOOKUP($A230,'Annex 2 EHV charges'!$D:$P,COLUMN(E230)+5,FALSE)=0,"",VLOOKUP($A230,'Annex 2 EHV charges'!$D:$P,COLUMN(E230)+5,FALSE)),"")</f>
        <v/>
      </c>
      <c r="F230" s="83">
        <f>IFERROR(IF(VLOOKUP($A230,'Annex 2 EHV charges'!$D:$P,COLUMN(F230)+5,FALSE)=0,"",VLOOKUP($A230,'Annex 2 EHV charges'!$D:$P,COLUMN(F230)+5,FALSE)),"")</f>
        <v>559.09</v>
      </c>
      <c r="G230" s="83">
        <f>IFERROR(IF(VLOOKUP($A230,'Annex 2 EHV charges'!$D:$P,COLUMN(G230)+5,FALSE)=0,"",VLOOKUP($A230,'Annex 2 EHV charges'!$D:$P,COLUMN(G230)+5,FALSE)),"")</f>
        <v>0.05</v>
      </c>
      <c r="H230" s="83">
        <f>IFERROR(IF(VLOOKUP($A230,'Annex 2 EHV charges'!$D:$P,COLUMN(H230)+5,FALSE)=0,"",VLOOKUP($A230,'Annex 2 EHV charges'!$D:$P,COLUMN(H230)+5,FALSE)),"")</f>
        <v>0.05</v>
      </c>
    </row>
    <row r="231" spans="1:8" x14ac:dyDescent="0.2">
      <c r="A231" s="81">
        <f t="array" ref="A231">IFERROR(INDEX('Annex 2 EHV charges'!$D$11:$D$330, MATCH(0, IF(LEN('Annex 2 EHV charges'!$D$11:$D$330)=0,1, COUNTIF(A$4:$A230, 'Annex 2 EHV charges'!$D$11:$D$330)), 0)),"")</f>
        <v>958</v>
      </c>
      <c r="B231" s="80">
        <f>IF($A231="","",VLOOKUP($A231,'Annex 2 EHV charges'!$D:$P,2,0))</f>
        <v>958</v>
      </c>
      <c r="C231" s="81" t="str">
        <f>IF($A231="","",VLOOKUP($A231,'Annex 2 EHV charges'!$D:$P,3,0))</f>
        <v>2200042349748</v>
      </c>
      <c r="D231" s="80" t="str">
        <f>IF($A231="","",VLOOKUP($A231,'Annex 2 EHV charges'!$D:$P,4,0))</f>
        <v>Carloggas Farm</v>
      </c>
      <c r="E231" s="82" t="str">
        <f>IFERROR(IF(VLOOKUP($A231,'Annex 2 EHV charges'!$D:$P,COLUMN(E231)+5,FALSE)=0,"",VLOOKUP($A231,'Annex 2 EHV charges'!$D:$P,COLUMN(E231)+5,FALSE)),"")</f>
        <v/>
      </c>
      <c r="F231" s="83">
        <f>IFERROR(IF(VLOOKUP($A231,'Annex 2 EHV charges'!$D:$P,COLUMN(F231)+5,FALSE)=0,"",VLOOKUP($A231,'Annex 2 EHV charges'!$D:$P,COLUMN(F231)+5,FALSE)),"")</f>
        <v>1533.21</v>
      </c>
      <c r="G231" s="83">
        <f>IFERROR(IF(VLOOKUP($A231,'Annex 2 EHV charges'!$D:$P,COLUMN(G231)+5,FALSE)=0,"",VLOOKUP($A231,'Annex 2 EHV charges'!$D:$P,COLUMN(G231)+5,FALSE)),"")</f>
        <v>0.05</v>
      </c>
      <c r="H231" s="83">
        <f>IFERROR(IF(VLOOKUP($A231,'Annex 2 EHV charges'!$D:$P,COLUMN(H231)+5,FALSE)=0,"",VLOOKUP($A231,'Annex 2 EHV charges'!$D:$P,COLUMN(H231)+5,FALSE)),"")</f>
        <v>0.05</v>
      </c>
    </row>
    <row r="232" spans="1:8" x14ac:dyDescent="0.2">
      <c r="A232" s="81">
        <f t="array" ref="A232">IFERROR(INDEX('Annex 2 EHV charges'!$D$11:$D$330, MATCH(0, IF(LEN('Annex 2 EHV charges'!$D$11:$D$330)=0,1, COUNTIF(A$4:$A231, 'Annex 2 EHV charges'!$D$11:$D$330)), 0)),"")</f>
        <v>481</v>
      </c>
      <c r="B232" s="80">
        <f>IF($A232="","",VLOOKUP($A232,'Annex 2 EHV charges'!$D:$P,2,0))</f>
        <v>481</v>
      </c>
      <c r="C232" s="81" t="str">
        <f>IF($A232="","",VLOOKUP($A232,'Annex 2 EHV charges'!$D:$P,3,0))</f>
        <v>2200042911992</v>
      </c>
      <c r="D232" s="80" t="str">
        <f>IF($A232="","",VLOOKUP($A232,'Annex 2 EHV charges'!$D:$P,4,0))</f>
        <v>Viridor EFW (Seabank)</v>
      </c>
      <c r="E232" s="82" t="str">
        <f>IFERROR(IF(VLOOKUP($A232,'Annex 2 EHV charges'!$D:$P,COLUMN(E232)+5,FALSE)=0,"",VLOOKUP($A232,'Annex 2 EHV charges'!$D:$P,COLUMN(E232)+5,FALSE)),"")</f>
        <v/>
      </c>
      <c r="F232" s="83">
        <f>IFERROR(IF(VLOOKUP($A232,'Annex 2 EHV charges'!$D:$P,COLUMN(F232)+5,FALSE)=0,"",VLOOKUP($A232,'Annex 2 EHV charges'!$D:$P,COLUMN(F232)+5,FALSE)),"")</f>
        <v>800.79</v>
      </c>
      <c r="G232" s="83">
        <f>IFERROR(IF(VLOOKUP($A232,'Annex 2 EHV charges'!$D:$P,COLUMN(G232)+5,FALSE)=0,"",VLOOKUP($A232,'Annex 2 EHV charges'!$D:$P,COLUMN(G232)+5,FALSE)),"")</f>
        <v>0.05</v>
      </c>
      <c r="H232" s="83">
        <f>IFERROR(IF(VLOOKUP($A232,'Annex 2 EHV charges'!$D:$P,COLUMN(H232)+5,FALSE)=0,"",VLOOKUP($A232,'Annex 2 EHV charges'!$D:$P,COLUMN(H232)+5,FALSE)),"")</f>
        <v>0.05</v>
      </c>
    </row>
    <row r="233" spans="1:8" x14ac:dyDescent="0.2">
      <c r="A233" s="81">
        <f t="array" ref="A233">IFERROR(INDEX('Annex 2 EHV charges'!$D$11:$D$330, MATCH(0, IF(LEN('Annex 2 EHV charges'!$D$11:$D$330)=0,1, COUNTIF(A$4:$A232, 'Annex 2 EHV charges'!$D$11:$D$330)), 0)),"")</f>
        <v>482</v>
      </c>
      <c r="B233" s="80">
        <f>IF($A233="","",VLOOKUP($A233,'Annex 2 EHV charges'!$D:$P,2,0))</f>
        <v>482</v>
      </c>
      <c r="C233" s="81" t="str">
        <f>IF($A233="","",VLOOKUP($A233,'Annex 2 EHV charges'!$D:$P,3,0))</f>
        <v>2200042911947</v>
      </c>
      <c r="D233" s="80" t="str">
        <f>IF($A233="","",VLOOKUP($A233,'Annex 2 EHV charges'!$D:$P,4,0))</f>
        <v>Alders Way STOR</v>
      </c>
      <c r="E233" s="82">
        <f>IFERROR(IF(VLOOKUP($A233,'Annex 2 EHV charges'!$D:$P,COLUMN(E233)+5,FALSE)=0,"",VLOOKUP($A233,'Annex 2 EHV charges'!$D:$P,COLUMN(E233)+5,FALSE)),"")</f>
        <v>-2.0169999999999999</v>
      </c>
      <c r="F233" s="83">
        <f>IFERROR(IF(VLOOKUP($A233,'Annex 2 EHV charges'!$D:$P,COLUMN(F233)+5,FALSE)=0,"",VLOOKUP($A233,'Annex 2 EHV charges'!$D:$P,COLUMN(F233)+5,FALSE)),"")</f>
        <v>825.77</v>
      </c>
      <c r="G233" s="83">
        <f>IFERROR(IF(VLOOKUP($A233,'Annex 2 EHV charges'!$D:$P,COLUMN(G233)+5,FALSE)=0,"",VLOOKUP($A233,'Annex 2 EHV charges'!$D:$P,COLUMN(G233)+5,FALSE)),"")</f>
        <v>0.05</v>
      </c>
      <c r="H233" s="83">
        <f>IFERROR(IF(VLOOKUP($A233,'Annex 2 EHV charges'!$D:$P,COLUMN(H233)+5,FALSE)=0,"",VLOOKUP($A233,'Annex 2 EHV charges'!$D:$P,COLUMN(H233)+5,FALSE)),"")</f>
        <v>0.05</v>
      </c>
    </row>
    <row r="234" spans="1:8" x14ac:dyDescent="0.2">
      <c r="A234" s="81">
        <f t="array" ref="A234">IFERROR(INDEX('Annex 2 EHV charges'!$D$11:$D$330, MATCH(0, IF(LEN('Annex 2 EHV charges'!$D$11:$D$330)=0,1, COUNTIF(A$4:$A233, 'Annex 2 EHV charges'!$D$11:$D$330)), 0)),"")</f>
        <v>483</v>
      </c>
      <c r="B234" s="80">
        <f>IF($A234="","",VLOOKUP($A234,'Annex 2 EHV charges'!$D:$P,2,0))</f>
        <v>483</v>
      </c>
      <c r="C234" s="81" t="str">
        <f>IF($A234="","",VLOOKUP($A234,'Annex 2 EHV charges'!$D:$P,3,0))</f>
        <v>2200042911974</v>
      </c>
      <c r="D234" s="80" t="str">
        <f>IF($A234="","",VLOOKUP($A234,'Annex 2 EHV charges'!$D:$P,4,0))</f>
        <v>Rockingham STOR</v>
      </c>
      <c r="E234" s="82">
        <f>IFERROR(IF(VLOOKUP($A234,'Annex 2 EHV charges'!$D:$P,COLUMN(E234)+5,FALSE)=0,"",VLOOKUP($A234,'Annex 2 EHV charges'!$D:$P,COLUMN(E234)+5,FALSE)),"")</f>
        <v>-0.109</v>
      </c>
      <c r="F234" s="83">
        <f>IFERROR(IF(VLOOKUP($A234,'Annex 2 EHV charges'!$D:$P,COLUMN(F234)+5,FALSE)=0,"",VLOOKUP($A234,'Annex 2 EHV charges'!$D:$P,COLUMN(F234)+5,FALSE)),"")</f>
        <v>3069.22</v>
      </c>
      <c r="G234" s="83">
        <f>IFERROR(IF(VLOOKUP($A234,'Annex 2 EHV charges'!$D:$P,COLUMN(G234)+5,FALSE)=0,"",VLOOKUP($A234,'Annex 2 EHV charges'!$D:$P,COLUMN(G234)+5,FALSE)),"")</f>
        <v>0.05</v>
      </c>
      <c r="H234" s="83">
        <f>IFERROR(IF(VLOOKUP($A234,'Annex 2 EHV charges'!$D:$P,COLUMN(H234)+5,FALSE)=0,"",VLOOKUP($A234,'Annex 2 EHV charges'!$D:$P,COLUMN(H234)+5,FALSE)),"")</f>
        <v>0.05</v>
      </c>
    </row>
    <row r="235" spans="1:8" x14ac:dyDescent="0.2">
      <c r="A235" s="81">
        <f t="array" ref="A235">IFERROR(INDEX('Annex 2 EHV charges'!$D$11:$D$330, MATCH(0, IF(LEN('Annex 2 EHV charges'!$D$11:$D$330)=0,1, COUNTIF(A$4:$A234, 'Annex 2 EHV charges'!$D$11:$D$330)), 0)),"")</f>
        <v>484</v>
      </c>
      <c r="B235" s="80">
        <f>IF($A235="","",VLOOKUP($A235,'Annex 2 EHV charges'!$D:$P,2,0))</f>
        <v>484</v>
      </c>
      <c r="C235" s="81" t="str">
        <f>IF($A235="","",VLOOKUP($A235,'Annex 2 EHV charges'!$D:$P,3,0))</f>
        <v>2200042965260</v>
      </c>
      <c r="D235" s="80" t="str">
        <f>IF($A235="","",VLOOKUP($A235,'Annex 2 EHV charges'!$D:$P,4,0))</f>
        <v>Fideoak Battery</v>
      </c>
      <c r="E235" s="82">
        <f>IFERROR(IF(VLOOKUP($A235,'Annex 2 EHV charges'!$D:$P,COLUMN(E235)+5,FALSE)=0,"",VLOOKUP($A235,'Annex 2 EHV charges'!$D:$P,COLUMN(E235)+5,FALSE)),"")</f>
        <v>-2.5000000000000001E-2</v>
      </c>
      <c r="F235" s="83">
        <f>IFERROR(IF(VLOOKUP($A235,'Annex 2 EHV charges'!$D:$P,COLUMN(F235)+5,FALSE)=0,"",VLOOKUP($A235,'Annex 2 EHV charges'!$D:$P,COLUMN(F235)+5,FALSE)),"")</f>
        <v>555.6</v>
      </c>
      <c r="G235" s="83">
        <f>IFERROR(IF(VLOOKUP($A235,'Annex 2 EHV charges'!$D:$P,COLUMN(G235)+5,FALSE)=0,"",VLOOKUP($A235,'Annex 2 EHV charges'!$D:$P,COLUMN(G235)+5,FALSE)),"")</f>
        <v>0.05</v>
      </c>
      <c r="H235" s="83">
        <f>IFERROR(IF(VLOOKUP($A235,'Annex 2 EHV charges'!$D:$P,COLUMN(H235)+5,FALSE)=0,"",VLOOKUP($A235,'Annex 2 EHV charges'!$D:$P,COLUMN(H235)+5,FALSE)),"")</f>
        <v>0.05</v>
      </c>
    </row>
    <row r="236" spans="1:8" x14ac:dyDescent="0.2">
      <c r="A236" s="81">
        <f t="array" ref="A236">IFERROR(INDEX('Annex 2 EHV charges'!$D$11:$D$330, MATCH(0, IF(LEN('Annex 2 EHV charges'!$D$11:$D$330)=0,1, COUNTIF(A$4:$A235, 'Annex 2 EHV charges'!$D$11:$D$330)), 0)),"")</f>
        <v>485</v>
      </c>
      <c r="B236" s="80">
        <f>IF($A236="","",VLOOKUP($A236,'Annex 2 EHV charges'!$D:$P,2,0))</f>
        <v>485</v>
      </c>
      <c r="C236" s="81" t="str">
        <f>IF($A236="","",VLOOKUP($A236,'Annex 2 EHV charges'!$D:$P,3,0))</f>
        <v>2200042991000</v>
      </c>
      <c r="D236" s="80" t="str">
        <f>IF($A236="","",VLOOKUP($A236,'Annex 2 EHV charges'!$D:$P,4,0))</f>
        <v>Hele Manor STOR</v>
      </c>
      <c r="E236" s="82">
        <f>IFERROR(IF(VLOOKUP($A236,'Annex 2 EHV charges'!$D:$P,COLUMN(E236)+5,FALSE)=0,"",VLOOKUP($A236,'Annex 2 EHV charges'!$D:$P,COLUMN(E236)+5,FALSE)),"")</f>
        <v>-2.5000000000000001E-2</v>
      </c>
      <c r="F236" s="83">
        <f>IFERROR(IF(VLOOKUP($A236,'Annex 2 EHV charges'!$D:$P,COLUMN(F236)+5,FALSE)=0,"",VLOOKUP($A236,'Annex 2 EHV charges'!$D:$P,COLUMN(F236)+5,FALSE)),"")</f>
        <v>479.96</v>
      </c>
      <c r="G236" s="83">
        <f>IFERROR(IF(VLOOKUP($A236,'Annex 2 EHV charges'!$D:$P,COLUMN(G236)+5,FALSE)=0,"",VLOOKUP($A236,'Annex 2 EHV charges'!$D:$P,COLUMN(G236)+5,FALSE)),"")</f>
        <v>0.05</v>
      </c>
      <c r="H236" s="83">
        <f>IFERROR(IF(VLOOKUP($A236,'Annex 2 EHV charges'!$D:$P,COLUMN(H236)+5,FALSE)=0,"",VLOOKUP($A236,'Annex 2 EHV charges'!$D:$P,COLUMN(H236)+5,FALSE)),"")</f>
        <v>0.05</v>
      </c>
    </row>
    <row r="237" spans="1:8" x14ac:dyDescent="0.2">
      <c r="A237" s="81">
        <f t="array" ref="A237">IFERROR(INDEX('Annex 2 EHV charges'!$D$11:$D$330, MATCH(0, IF(LEN('Annex 2 EHV charges'!$D$11:$D$330)=0,1, COUNTIF(A$4:$A236, 'Annex 2 EHV charges'!$D$11:$D$330)), 0)),"")</f>
        <v>487</v>
      </c>
      <c r="B237" s="80">
        <f>IF($A237="","",VLOOKUP($A237,'Annex 2 EHV charges'!$D:$P,2,0))</f>
        <v>487</v>
      </c>
      <c r="C237" s="81" t="str">
        <f>IF($A237="","",VLOOKUP($A237,'Annex 2 EHV charges'!$D:$P,3,0))</f>
        <v>2200043111681</v>
      </c>
      <c r="D237" s="80" t="str">
        <f>IF($A237="","",VLOOKUP($A237,'Annex 2 EHV charges'!$D:$P,4,0))</f>
        <v>Creacombe Solar (MRLF3)</v>
      </c>
      <c r="E237" s="82" t="str">
        <f>IFERROR(IF(VLOOKUP($A237,'Annex 2 EHV charges'!$D:$P,COLUMN(E237)+5,FALSE)=0,"",VLOOKUP($A237,'Annex 2 EHV charges'!$D:$P,COLUMN(E237)+5,FALSE)),"")</f>
        <v/>
      </c>
      <c r="F237" s="83">
        <f>IFERROR(IF(VLOOKUP($A237,'Annex 2 EHV charges'!$D:$P,COLUMN(F237)+5,FALSE)=0,"",VLOOKUP($A237,'Annex 2 EHV charges'!$D:$P,COLUMN(F237)+5,FALSE)),"")</f>
        <v>903.6</v>
      </c>
      <c r="G237" s="83">
        <f>IFERROR(IF(VLOOKUP($A237,'Annex 2 EHV charges'!$D:$P,COLUMN(G237)+5,FALSE)=0,"",VLOOKUP($A237,'Annex 2 EHV charges'!$D:$P,COLUMN(G237)+5,FALSE)),"")</f>
        <v>0.05</v>
      </c>
      <c r="H237" s="83">
        <f>IFERROR(IF(VLOOKUP($A237,'Annex 2 EHV charges'!$D:$P,COLUMN(H237)+5,FALSE)=0,"",VLOOKUP($A237,'Annex 2 EHV charges'!$D:$P,COLUMN(H237)+5,FALSE)),"")</f>
        <v>0.05</v>
      </c>
    </row>
    <row r="238" spans="1:8" x14ac:dyDescent="0.2">
      <c r="A238" s="81">
        <f t="array" ref="A238">IFERROR(INDEX('Annex 2 EHV charges'!$D$11:$D$330, MATCH(0, IF(LEN('Annex 2 EHV charges'!$D$11:$D$330)=0,1, COUNTIF(A$4:$A237, 'Annex 2 EHV charges'!$D$11:$D$330)), 0)),"")</f>
        <v>488</v>
      </c>
      <c r="B238" s="80">
        <f>IF($A238="","",VLOOKUP($A238,'Annex 2 EHV charges'!$D:$P,2,0))</f>
        <v>488</v>
      </c>
      <c r="C238" s="81" t="str">
        <f>IF($A238="","",VLOOKUP($A238,'Annex 2 EHV charges'!$D:$P,3,0))</f>
        <v>2200043111706</v>
      </c>
      <c r="D238" s="80" t="str">
        <f>IF($A238="","",VLOOKUP($A238,'Annex 2 EHV charges'!$D:$P,4,0))</f>
        <v>Marlands Solar (MRLF3)</v>
      </c>
      <c r="E238" s="82" t="str">
        <f>IFERROR(IF(VLOOKUP($A238,'Annex 2 EHV charges'!$D:$P,COLUMN(E238)+5,FALSE)=0,"",VLOOKUP($A238,'Annex 2 EHV charges'!$D:$P,COLUMN(E238)+5,FALSE)),"")</f>
        <v/>
      </c>
      <c r="F238" s="83">
        <f>IFERROR(IF(VLOOKUP($A238,'Annex 2 EHV charges'!$D:$P,COLUMN(F238)+5,FALSE)=0,"",VLOOKUP($A238,'Annex 2 EHV charges'!$D:$P,COLUMN(F238)+5,FALSE)),"")</f>
        <v>502</v>
      </c>
      <c r="G238" s="83">
        <f>IFERROR(IF(VLOOKUP($A238,'Annex 2 EHV charges'!$D:$P,COLUMN(G238)+5,FALSE)=0,"",VLOOKUP($A238,'Annex 2 EHV charges'!$D:$P,COLUMN(G238)+5,FALSE)),"")</f>
        <v>0.05</v>
      </c>
      <c r="H238" s="83">
        <f>IFERROR(IF(VLOOKUP($A238,'Annex 2 EHV charges'!$D:$P,COLUMN(H238)+5,FALSE)=0,"",VLOOKUP($A238,'Annex 2 EHV charges'!$D:$P,COLUMN(H238)+5,FALSE)),"")</f>
        <v>0.05</v>
      </c>
    </row>
    <row r="239" spans="1:8" x14ac:dyDescent="0.2">
      <c r="A239" s="81">
        <f t="array" ref="A239">IFERROR(INDEX('Annex 2 EHV charges'!$D$11:$D$330, MATCH(0, IF(LEN('Annex 2 EHV charges'!$D$11:$D$330)=0,1, COUNTIF(A$4:$A238, 'Annex 2 EHV charges'!$D$11:$D$330)), 0)),"")</f>
        <v>489</v>
      </c>
      <c r="B239" s="80">
        <f>IF($A239="","",VLOOKUP($A239,'Annex 2 EHV charges'!$D:$P,2,0))</f>
        <v>489</v>
      </c>
      <c r="C239" s="81" t="str">
        <f>IF($A239="","",VLOOKUP($A239,'Annex 2 EHV charges'!$D:$P,3,0))</f>
        <v>2200043152456</v>
      </c>
      <c r="D239" s="80" t="str">
        <f>IF($A239="","",VLOOKUP($A239,'Annex 2 EHV charges'!$D:$P,4,0))</f>
        <v>Wave Hub Battery</v>
      </c>
      <c r="E239" s="82">
        <f>IFERROR(IF(VLOOKUP($A239,'Annex 2 EHV charges'!$D:$P,COLUMN(E239)+5,FALSE)=0,"",VLOOKUP($A239,'Annex 2 EHV charges'!$D:$P,COLUMN(E239)+5,FALSE)),"")</f>
        <v>-19.774000000000001</v>
      </c>
      <c r="F239" s="83">
        <f>IFERROR(IF(VLOOKUP($A239,'Annex 2 EHV charges'!$D:$P,COLUMN(F239)+5,FALSE)=0,"",VLOOKUP($A239,'Annex 2 EHV charges'!$D:$P,COLUMN(F239)+5,FALSE)),"")</f>
        <v>34.090000000000003</v>
      </c>
      <c r="G239" s="83">
        <f>IFERROR(IF(VLOOKUP($A239,'Annex 2 EHV charges'!$D:$P,COLUMN(G239)+5,FALSE)=0,"",VLOOKUP($A239,'Annex 2 EHV charges'!$D:$P,COLUMN(G239)+5,FALSE)),"")</f>
        <v>0.05</v>
      </c>
      <c r="H239" s="83">
        <f>IFERROR(IF(VLOOKUP($A239,'Annex 2 EHV charges'!$D:$P,COLUMN(H239)+5,FALSE)=0,"",VLOOKUP($A239,'Annex 2 EHV charges'!$D:$P,COLUMN(H239)+5,FALSE)),"")</f>
        <v>0.05</v>
      </c>
    </row>
    <row r="240" spans="1:8" x14ac:dyDescent="0.2">
      <c r="A240" s="81">
        <f t="array" ref="A240">IFERROR(INDEX('Annex 2 EHV charges'!$D$11:$D$330, MATCH(0, IF(LEN('Annex 2 EHV charges'!$D$11:$D$330)=0,1, COUNTIF(A$4:$A239, 'Annex 2 EHV charges'!$D$11:$D$330)), 0)),"")</f>
        <v>490</v>
      </c>
      <c r="B240" s="80">
        <f>IF($A240="","",VLOOKUP($A240,'Annex 2 EHV charges'!$D:$P,2,0))</f>
        <v>490</v>
      </c>
      <c r="C240" s="81" t="str">
        <f>IF($A240="","",VLOOKUP($A240,'Annex 2 EHV charges'!$D:$P,3,0))</f>
        <v>2200043161743</v>
      </c>
      <c r="D240" s="80" t="str">
        <f>IF($A240="","",VLOOKUP($A240,'Annex 2 EHV charges'!$D:$P,4,0))</f>
        <v>Ventonteague Wind Turbine</v>
      </c>
      <c r="E240" s="82" t="str">
        <f>IFERROR(IF(VLOOKUP($A240,'Annex 2 EHV charges'!$D:$P,COLUMN(E240)+5,FALSE)=0,"",VLOOKUP($A240,'Annex 2 EHV charges'!$D:$P,COLUMN(E240)+5,FALSE)),"")</f>
        <v/>
      </c>
      <c r="F240" s="83">
        <f>IFERROR(IF(VLOOKUP($A240,'Annex 2 EHV charges'!$D:$P,COLUMN(F240)+5,FALSE)=0,"",VLOOKUP($A240,'Annex 2 EHV charges'!$D:$P,COLUMN(F240)+5,FALSE)),"")</f>
        <v>582.04999999999995</v>
      </c>
      <c r="G240" s="83">
        <f>IFERROR(IF(VLOOKUP($A240,'Annex 2 EHV charges'!$D:$P,COLUMN(G240)+5,FALSE)=0,"",VLOOKUP($A240,'Annex 2 EHV charges'!$D:$P,COLUMN(G240)+5,FALSE)),"")</f>
        <v>0.05</v>
      </c>
      <c r="H240" s="83">
        <f>IFERROR(IF(VLOOKUP($A240,'Annex 2 EHV charges'!$D:$P,COLUMN(H240)+5,FALSE)=0,"",VLOOKUP($A240,'Annex 2 EHV charges'!$D:$P,COLUMN(H240)+5,FALSE)),"")</f>
        <v>0.05</v>
      </c>
    </row>
    <row r="241" spans="1:8" x14ac:dyDescent="0.2">
      <c r="A241" s="81">
        <f t="array" ref="A241">IFERROR(INDEX('Annex 2 EHV charges'!$D$11:$D$330, MATCH(0, IF(LEN('Annex 2 EHV charges'!$D$11:$D$330)=0,1, COUNTIF(A$4:$A240, 'Annex 2 EHV charges'!$D$11:$D$330)), 0)),"")</f>
        <v>7158</v>
      </c>
      <c r="B241" s="80">
        <f>IF($A241="","",VLOOKUP($A241,'Annex 2 EHV charges'!$D:$P,2,0))</f>
        <v>7158</v>
      </c>
      <c r="C241" s="81">
        <f>IF($A241="","",VLOOKUP($A241,'Annex 2 EHV charges'!$D:$P,3,0))</f>
        <v>7158</v>
      </c>
      <c r="D241" s="80" t="str">
        <f>IF($A241="","",VLOOKUP($A241,'Annex 2 EHV charges'!$D:$P,4,0))</f>
        <v>Huntworth</v>
      </c>
      <c r="E241" s="82" t="str">
        <f>IFERROR(IF(VLOOKUP($A241,'Annex 2 EHV charges'!$D:$P,COLUMN(E241)+5,FALSE)=0,"",VLOOKUP($A241,'Annex 2 EHV charges'!$D:$P,COLUMN(E241)+5,FALSE)),"")</f>
        <v/>
      </c>
      <c r="F241" s="83" t="str">
        <f>IFERROR(IF(VLOOKUP($A241,'Annex 2 EHV charges'!$D:$P,COLUMN(F241)+5,FALSE)=0,"",VLOOKUP($A241,'Annex 2 EHV charges'!$D:$P,COLUMN(F241)+5,FALSE)),"")</f>
        <v/>
      </c>
      <c r="G241" s="83" t="str">
        <f>IFERROR(IF(VLOOKUP($A241,'Annex 2 EHV charges'!$D:$P,COLUMN(G241)+5,FALSE)=0,"",VLOOKUP($A241,'Annex 2 EHV charges'!$D:$P,COLUMN(G241)+5,FALSE)),"")</f>
        <v/>
      </c>
      <c r="H241" s="83" t="str">
        <f>IFERROR(IF(VLOOKUP($A241,'Annex 2 EHV charges'!$D:$P,COLUMN(H241)+5,FALSE)=0,"",VLOOKUP($A241,'Annex 2 EHV charges'!$D:$P,COLUMN(H241)+5,FALSE)),"")</f>
        <v/>
      </c>
    </row>
    <row r="242" spans="1:8" x14ac:dyDescent="0.2">
      <c r="A242" s="81">
        <f t="array" ref="A242">IFERROR(INDEX('Annex 2 EHV charges'!$D$11:$D$330, MATCH(0, IF(LEN('Annex 2 EHV charges'!$D$11:$D$330)=0,1, COUNTIF(A$4:$A241, 'Annex 2 EHV charges'!$D$11:$D$330)), 0)),"")</f>
        <v>7318</v>
      </c>
      <c r="B242" s="80">
        <f>IF($A242="","",VLOOKUP($A242,'Annex 2 EHV charges'!$D:$P,2,0))</f>
        <v>7318</v>
      </c>
      <c r="C242" s="81">
        <f>IF($A242="","",VLOOKUP($A242,'Annex 2 EHV charges'!$D:$P,3,0))</f>
        <v>7318</v>
      </c>
      <c r="D242" s="80" t="str">
        <f>IF($A242="","",VLOOKUP($A242,'Annex 2 EHV charges'!$D:$P,4,0))</f>
        <v>Barton Hill STOR CVA</v>
      </c>
      <c r="E242" s="82" t="str">
        <f>IFERROR(IF(VLOOKUP($A242,'Annex 2 EHV charges'!$D:$P,COLUMN(E242)+5,FALSE)=0,"",VLOOKUP($A242,'Annex 2 EHV charges'!$D:$P,COLUMN(E242)+5,FALSE)),"")</f>
        <v/>
      </c>
      <c r="F242" s="83">
        <f>IFERROR(IF(VLOOKUP($A242,'Annex 2 EHV charges'!$D:$P,COLUMN(F242)+5,FALSE)=0,"",VLOOKUP($A242,'Annex 2 EHV charges'!$D:$P,COLUMN(F242)+5,FALSE)),"")</f>
        <v>485.55</v>
      </c>
      <c r="G242" s="83">
        <f>IFERROR(IF(VLOOKUP($A242,'Annex 2 EHV charges'!$D:$P,COLUMN(G242)+5,FALSE)=0,"",VLOOKUP($A242,'Annex 2 EHV charges'!$D:$P,COLUMN(G242)+5,FALSE)),"")</f>
        <v>0.05</v>
      </c>
      <c r="H242" s="83">
        <f>IFERROR(IF(VLOOKUP($A242,'Annex 2 EHV charges'!$D:$P,COLUMN(H242)+5,FALSE)=0,"",VLOOKUP($A242,'Annex 2 EHV charges'!$D:$P,COLUMN(H242)+5,FALSE)),"")</f>
        <v>0.05</v>
      </c>
    </row>
    <row r="243" spans="1:8" x14ac:dyDescent="0.2">
      <c r="A243" s="81">
        <f t="array" ref="A243">IFERROR(INDEX('Annex 2 EHV charges'!$D$11:$D$330, MATCH(0, IF(LEN('Annex 2 EHV charges'!$D$11:$D$330)=0,1, COUNTIF(A$4:$A242, 'Annex 2 EHV charges'!$D$11:$D$330)), 0)),"")</f>
        <v>7320</v>
      </c>
      <c r="B243" s="80">
        <f>IF($A243="","",VLOOKUP($A243,'Annex 2 EHV charges'!$D:$P,2,0))</f>
        <v>7320</v>
      </c>
      <c r="C243" s="81">
        <f>IF($A243="","",VLOOKUP($A243,'Annex 2 EHV charges'!$D:$P,3,0))</f>
        <v>7320</v>
      </c>
      <c r="D243" s="80" t="str">
        <f>IF($A243="","",VLOOKUP($A243,'Annex 2 EHV charges'!$D:$P,4,0))</f>
        <v>Water Lane B</v>
      </c>
      <c r="E243" s="82">
        <f>IFERROR(IF(VLOOKUP($A243,'Annex 2 EHV charges'!$D:$P,COLUMN(E243)+5,FALSE)=0,"",VLOOKUP($A243,'Annex 2 EHV charges'!$D:$P,COLUMN(E243)+5,FALSE)),"")</f>
        <v>-2.4550000000000001</v>
      </c>
      <c r="F243" s="83">
        <f>IFERROR(IF(VLOOKUP($A243,'Annex 2 EHV charges'!$D:$P,COLUMN(F243)+5,FALSE)=0,"",VLOOKUP($A243,'Annex 2 EHV charges'!$D:$P,COLUMN(F243)+5,FALSE)),"")</f>
        <v>1056.49</v>
      </c>
      <c r="G243" s="83">
        <f>IFERROR(IF(VLOOKUP($A243,'Annex 2 EHV charges'!$D:$P,COLUMN(G243)+5,FALSE)=0,"",VLOOKUP($A243,'Annex 2 EHV charges'!$D:$P,COLUMN(G243)+5,FALSE)),"")</f>
        <v>0.05</v>
      </c>
      <c r="H243" s="83">
        <f>IFERROR(IF(VLOOKUP($A243,'Annex 2 EHV charges'!$D:$P,COLUMN(H243)+5,FALSE)=0,"",VLOOKUP($A243,'Annex 2 EHV charges'!$D:$P,COLUMN(H243)+5,FALSE)),"")</f>
        <v>0.05</v>
      </c>
    </row>
    <row r="244" spans="1:8" x14ac:dyDescent="0.2">
      <c r="A244" s="81">
        <f t="array" ref="A244">IFERROR(INDEX('Annex 2 EHV charges'!$D$11:$D$330, MATCH(0, IF(LEN('Annex 2 EHV charges'!$D$11:$D$330)=0,1, COUNTIF(A$4:$A243, 'Annex 2 EHV charges'!$D$11:$D$330)), 0)),"")</f>
        <v>7342</v>
      </c>
      <c r="B244" s="80">
        <f>IF($A244="","",VLOOKUP($A244,'Annex 2 EHV charges'!$D:$P,2,0))</f>
        <v>7342</v>
      </c>
      <c r="C244" s="81">
        <f>IF($A244="","",VLOOKUP($A244,'Annex 2 EHV charges'!$D:$P,3,0))</f>
        <v>7342</v>
      </c>
      <c r="D244" s="80" t="str">
        <f>IF($A244="","",VLOOKUP($A244,'Annex 2 EHV charges'!$D:$P,4,0))</f>
        <v>Cattedown STOR CVA</v>
      </c>
      <c r="E244" s="82">
        <f>IFERROR(IF(VLOOKUP($A244,'Annex 2 EHV charges'!$D:$P,COLUMN(E244)+5,FALSE)=0,"",VLOOKUP($A244,'Annex 2 EHV charges'!$D:$P,COLUMN(E244)+5,FALSE)),"")</f>
        <v>-1.714</v>
      </c>
      <c r="F244" s="83">
        <f>IFERROR(IF(VLOOKUP($A244,'Annex 2 EHV charges'!$D:$P,COLUMN(F244)+5,FALSE)=0,"",VLOOKUP($A244,'Annex 2 EHV charges'!$D:$P,COLUMN(F244)+5,FALSE)),"")</f>
        <v>597.76</v>
      </c>
      <c r="G244" s="83">
        <f>IFERROR(IF(VLOOKUP($A244,'Annex 2 EHV charges'!$D:$P,COLUMN(G244)+5,FALSE)=0,"",VLOOKUP($A244,'Annex 2 EHV charges'!$D:$P,COLUMN(G244)+5,FALSE)),"")</f>
        <v>0.05</v>
      </c>
      <c r="H244" s="83">
        <f>IFERROR(IF(VLOOKUP($A244,'Annex 2 EHV charges'!$D:$P,COLUMN(H244)+5,FALSE)=0,"",VLOOKUP($A244,'Annex 2 EHV charges'!$D:$P,COLUMN(H244)+5,FALSE)),"")</f>
        <v>0.05</v>
      </c>
    </row>
    <row r="245" spans="1:8" x14ac:dyDescent="0.2">
      <c r="A245" s="81" t="str">
        <f t="array" ref="A245">IFERROR(INDEX('Annex 2 EHV charges'!$D$11:$D$330, MATCH(0, IF(LEN('Annex 2 EHV charges'!$D$11:$D$330)=0,1, COUNTIF(A$4:$A244, 'Annex 2 EHV charges'!$D$11:$D$330)), 0)),"")</f>
        <v>New Export 1</v>
      </c>
      <c r="B245" s="80" t="str">
        <f>IF($A245="","",VLOOKUP($A245,'Annex 2 EHV charges'!$D:$P,2,0))</f>
        <v>New Export 1</v>
      </c>
      <c r="C245" s="81" t="str">
        <f>IF($A245="","",VLOOKUP($A245,'Annex 2 EHV charges'!$D:$P,3,0))</f>
        <v>New Export 1</v>
      </c>
      <c r="D245" s="80" t="str">
        <f>IF($A245="","",VLOOKUP($A245,'Annex 2 EHV charges'!$D:$P,4,0))</f>
        <v xml:space="preserve"> Stowey Road PV</v>
      </c>
      <c r="E245" s="82" t="str">
        <f>IFERROR(IF(VLOOKUP($A245,'Annex 2 EHV charges'!$D:$P,COLUMN(E245)+5,FALSE)=0,"",VLOOKUP($A245,'Annex 2 EHV charges'!$D:$P,COLUMN(E245)+5,FALSE)),"")</f>
        <v/>
      </c>
      <c r="F245" s="83">
        <f>IFERROR(IF(VLOOKUP($A245,'Annex 2 EHV charges'!$D:$P,COLUMN(F245)+5,FALSE)=0,"",VLOOKUP($A245,'Annex 2 EHV charges'!$D:$P,COLUMN(F245)+5,FALSE)),"")</f>
        <v>986.99</v>
      </c>
      <c r="G245" s="83">
        <f>IFERROR(IF(VLOOKUP($A245,'Annex 2 EHV charges'!$D:$P,COLUMN(G245)+5,FALSE)=0,"",VLOOKUP($A245,'Annex 2 EHV charges'!$D:$P,COLUMN(G245)+5,FALSE)),"")</f>
        <v>0.05</v>
      </c>
      <c r="H245" s="83">
        <f>IFERROR(IF(VLOOKUP($A245,'Annex 2 EHV charges'!$D:$P,COLUMN(H245)+5,FALSE)=0,"",VLOOKUP($A245,'Annex 2 EHV charges'!$D:$P,COLUMN(H245)+5,FALSE)),"")</f>
        <v>0.05</v>
      </c>
    </row>
    <row r="246" spans="1:8" x14ac:dyDescent="0.2">
      <c r="A246" s="81" t="str">
        <f t="array" ref="A246">IFERROR(INDEX('Annex 2 EHV charges'!$D$11:$D$330, MATCH(0, IF(LEN('Annex 2 EHV charges'!$D$11:$D$330)=0,1, COUNTIF(A$4:$A245, 'Annex 2 EHV charges'!$D$11:$D$330)), 0)),"")</f>
        <v>New Export 2</v>
      </c>
      <c r="B246" s="80" t="str">
        <f>IF($A246="","",VLOOKUP($A246,'Annex 2 EHV charges'!$D:$P,2,0))</f>
        <v>New Export 2</v>
      </c>
      <c r="C246" s="81" t="str">
        <f>IF($A246="","",VLOOKUP($A246,'Annex 2 EHV charges'!$D:$P,3,0))</f>
        <v>New Export 2</v>
      </c>
      <c r="D246" s="80" t="str">
        <f>IF($A246="","",VLOOKUP($A246,'Annex 2 EHV charges'!$D:$P,4,0))</f>
        <v>Aller Langport PV</v>
      </c>
      <c r="E246" s="82" t="str">
        <f>IFERROR(IF(VLOOKUP($A246,'Annex 2 EHV charges'!$D:$P,COLUMN(E246)+5,FALSE)=0,"",VLOOKUP($A246,'Annex 2 EHV charges'!$D:$P,COLUMN(E246)+5,FALSE)),"")</f>
        <v/>
      </c>
      <c r="F246" s="83">
        <f>IFERROR(IF(VLOOKUP($A246,'Annex 2 EHV charges'!$D:$P,COLUMN(F246)+5,FALSE)=0,"",VLOOKUP($A246,'Annex 2 EHV charges'!$D:$P,COLUMN(F246)+5,FALSE)),"")</f>
        <v>484</v>
      </c>
      <c r="G246" s="83">
        <f>IFERROR(IF(VLOOKUP($A246,'Annex 2 EHV charges'!$D:$P,COLUMN(G246)+5,FALSE)=0,"",VLOOKUP($A246,'Annex 2 EHV charges'!$D:$P,COLUMN(G246)+5,FALSE)),"")</f>
        <v>0.05</v>
      </c>
      <c r="H246" s="83">
        <f>IFERROR(IF(VLOOKUP($A246,'Annex 2 EHV charges'!$D:$P,COLUMN(H246)+5,FALSE)=0,"",VLOOKUP($A246,'Annex 2 EHV charges'!$D:$P,COLUMN(H246)+5,FALSE)),"")</f>
        <v>0.05</v>
      </c>
    </row>
    <row r="247" spans="1:8" x14ac:dyDescent="0.2">
      <c r="A247" s="81" t="str">
        <f t="array" ref="A247">IFERROR(INDEX('Annex 2 EHV charges'!$D$11:$D$330, MATCH(0, IF(LEN('Annex 2 EHV charges'!$D$11:$D$330)=0,1, COUNTIF(A$4:$A246, 'Annex 2 EHV charges'!$D$11:$D$330)), 0)),"")</f>
        <v>New Export 3</v>
      </c>
      <c r="B247" s="80" t="str">
        <f>IF($A247="","",VLOOKUP($A247,'Annex 2 EHV charges'!$D:$P,2,0))</f>
        <v>New Export 3</v>
      </c>
      <c r="C247" s="81" t="str">
        <f>IF($A247="","",VLOOKUP($A247,'Annex 2 EHV charges'!$D:$P,3,0))</f>
        <v>New Export 3</v>
      </c>
      <c r="D247" s="80" t="str">
        <f>IF($A247="","",VLOOKUP($A247,'Annex 2 EHV charges'!$D:$P,4,0))</f>
        <v>Ash Farm PV 33kV</v>
      </c>
      <c r="E247" s="82" t="str">
        <f>IFERROR(IF(VLOOKUP($A247,'Annex 2 EHV charges'!$D:$P,COLUMN(E247)+5,FALSE)=0,"",VLOOKUP($A247,'Annex 2 EHV charges'!$D:$P,COLUMN(E247)+5,FALSE)),"")</f>
        <v/>
      </c>
      <c r="F247" s="83">
        <f>IFERROR(IF(VLOOKUP($A247,'Annex 2 EHV charges'!$D:$P,COLUMN(F247)+5,FALSE)=0,"",VLOOKUP($A247,'Annex 2 EHV charges'!$D:$P,COLUMN(F247)+5,FALSE)),"")</f>
        <v>861.06</v>
      </c>
      <c r="G247" s="83">
        <f>IFERROR(IF(VLOOKUP($A247,'Annex 2 EHV charges'!$D:$P,COLUMN(G247)+5,FALSE)=0,"",VLOOKUP($A247,'Annex 2 EHV charges'!$D:$P,COLUMN(G247)+5,FALSE)),"")</f>
        <v>0.05</v>
      </c>
      <c r="H247" s="83">
        <f>IFERROR(IF(VLOOKUP($A247,'Annex 2 EHV charges'!$D:$P,COLUMN(H247)+5,FALSE)=0,"",VLOOKUP($A247,'Annex 2 EHV charges'!$D:$P,COLUMN(H247)+5,FALSE)),"")</f>
        <v>0.05</v>
      </c>
    </row>
    <row r="248" spans="1:8" x14ac:dyDescent="0.2">
      <c r="A248" s="81" t="str">
        <f t="array" ref="A248">IFERROR(INDEX('Annex 2 EHV charges'!$D$11:$D$330, MATCH(0, IF(LEN('Annex 2 EHV charges'!$D$11:$D$330)=0,1, COUNTIF(A$4:$A247, 'Annex 2 EHV charges'!$D$11:$D$330)), 0)),"")</f>
        <v>New Export 4</v>
      </c>
      <c r="B248" s="80" t="str">
        <f>IF($A248="","",VLOOKUP($A248,'Annex 2 EHV charges'!$D:$P,2,0))</f>
        <v>New Export 4</v>
      </c>
      <c r="C248" s="81" t="str">
        <f>IF($A248="","",VLOOKUP($A248,'Annex 2 EHV charges'!$D:$P,3,0))</f>
        <v>New Export 4</v>
      </c>
      <c r="D248" s="80" t="str">
        <f>IF($A248="","",VLOOKUP($A248,'Annex 2 EHV charges'!$D:$P,4,0))</f>
        <v>Barton Hill Way ESS 33kV</v>
      </c>
      <c r="E248" s="82" t="str">
        <f>IFERROR(IF(VLOOKUP($A248,'Annex 2 EHV charges'!$D:$P,COLUMN(E248)+5,FALSE)=0,"",VLOOKUP($A248,'Annex 2 EHV charges'!$D:$P,COLUMN(E248)+5,FALSE)),"")</f>
        <v/>
      </c>
      <c r="F248" s="83">
        <f>IFERROR(IF(VLOOKUP($A248,'Annex 2 EHV charges'!$D:$P,COLUMN(F248)+5,FALSE)=0,"",VLOOKUP($A248,'Annex 2 EHV charges'!$D:$P,COLUMN(F248)+5,FALSE)),"")</f>
        <v>424.62</v>
      </c>
      <c r="G248" s="83">
        <f>IFERROR(IF(VLOOKUP($A248,'Annex 2 EHV charges'!$D:$P,COLUMN(G248)+5,FALSE)=0,"",VLOOKUP($A248,'Annex 2 EHV charges'!$D:$P,COLUMN(G248)+5,FALSE)),"")</f>
        <v>0.05</v>
      </c>
      <c r="H248" s="83">
        <f>IFERROR(IF(VLOOKUP($A248,'Annex 2 EHV charges'!$D:$P,COLUMN(H248)+5,FALSE)=0,"",VLOOKUP($A248,'Annex 2 EHV charges'!$D:$P,COLUMN(H248)+5,FALSE)),"")</f>
        <v>0.05</v>
      </c>
    </row>
    <row r="249" spans="1:8" x14ac:dyDescent="0.2">
      <c r="A249" s="81" t="str">
        <f t="array" ref="A249">IFERROR(INDEX('Annex 2 EHV charges'!$D$11:$D$330, MATCH(0, IF(LEN('Annex 2 EHV charges'!$D$11:$D$330)=0,1, COUNTIF(A$4:$A248, 'Annex 2 EHV charges'!$D$11:$D$330)), 0)),"")</f>
        <v>New Export 5</v>
      </c>
      <c r="B249" s="80" t="str">
        <f>IF($A249="","",VLOOKUP($A249,'Annex 2 EHV charges'!$D:$P,2,0))</f>
        <v>New Export 5</v>
      </c>
      <c r="C249" s="81" t="str">
        <f>IF($A249="","",VLOOKUP($A249,'Annex 2 EHV charges'!$D:$P,3,0))</f>
        <v>New Export 5</v>
      </c>
      <c r="D249" s="80" t="str">
        <f>IF($A249="","",VLOOKUP($A249,'Annex 2 EHV charges'!$D:$P,4,0))</f>
        <v>Beavor Grange Farm PV 33kV</v>
      </c>
      <c r="E249" s="82" t="str">
        <f>IFERROR(IF(VLOOKUP($A249,'Annex 2 EHV charges'!$D:$P,COLUMN(E249)+5,FALSE)=0,"",VLOOKUP($A249,'Annex 2 EHV charges'!$D:$P,COLUMN(E249)+5,FALSE)),"")</f>
        <v/>
      </c>
      <c r="F249" s="83">
        <f>IFERROR(IF(VLOOKUP($A249,'Annex 2 EHV charges'!$D:$P,COLUMN(F249)+5,FALSE)=0,"",VLOOKUP($A249,'Annex 2 EHV charges'!$D:$P,COLUMN(F249)+5,FALSE)),"")</f>
        <v>489.52</v>
      </c>
      <c r="G249" s="83">
        <f>IFERROR(IF(VLOOKUP($A249,'Annex 2 EHV charges'!$D:$P,COLUMN(G249)+5,FALSE)=0,"",VLOOKUP($A249,'Annex 2 EHV charges'!$D:$P,COLUMN(G249)+5,FALSE)),"")</f>
        <v>0.05</v>
      </c>
      <c r="H249" s="83">
        <f>IFERROR(IF(VLOOKUP($A249,'Annex 2 EHV charges'!$D:$P,COLUMN(H249)+5,FALSE)=0,"",VLOOKUP($A249,'Annex 2 EHV charges'!$D:$P,COLUMN(H249)+5,FALSE)),"")</f>
        <v>0.05</v>
      </c>
    </row>
    <row r="250" spans="1:8" x14ac:dyDescent="0.2">
      <c r="A250" s="81" t="str">
        <f t="array" ref="A250">IFERROR(INDEX('Annex 2 EHV charges'!$D$11:$D$330, MATCH(0, IF(LEN('Annex 2 EHV charges'!$D$11:$D$330)=0,1, COUNTIF(A$4:$A249, 'Annex 2 EHV charges'!$D$11:$D$330)), 0)),"")</f>
        <v>New Export 6</v>
      </c>
      <c r="B250" s="80" t="str">
        <f>IF($A250="","",VLOOKUP($A250,'Annex 2 EHV charges'!$D:$P,2,0))</f>
        <v>New Export 6</v>
      </c>
      <c r="C250" s="81" t="str">
        <f>IF($A250="","",VLOOKUP($A250,'Annex 2 EHV charges'!$D:$P,3,0))</f>
        <v>New Export 6</v>
      </c>
      <c r="D250" s="80" t="str">
        <f>IF($A250="","",VLOOKUP($A250,'Annex 2 EHV charges'!$D:$P,4,0))</f>
        <v>Bowerhouse 2</v>
      </c>
      <c r="E250" s="82" t="str">
        <f>IFERROR(IF(VLOOKUP($A250,'Annex 2 EHV charges'!$D:$P,COLUMN(E250)+5,FALSE)=0,"",VLOOKUP($A250,'Annex 2 EHV charges'!$D:$P,COLUMN(E250)+5,FALSE)),"")</f>
        <v/>
      </c>
      <c r="F250" s="83">
        <f>IFERROR(IF(VLOOKUP($A250,'Annex 2 EHV charges'!$D:$P,COLUMN(F250)+5,FALSE)=0,"",VLOOKUP($A250,'Annex 2 EHV charges'!$D:$P,COLUMN(F250)+5,FALSE)),"")</f>
        <v>496.55</v>
      </c>
      <c r="G250" s="83">
        <f>IFERROR(IF(VLOOKUP($A250,'Annex 2 EHV charges'!$D:$P,COLUMN(G250)+5,FALSE)=0,"",VLOOKUP($A250,'Annex 2 EHV charges'!$D:$P,COLUMN(G250)+5,FALSE)),"")</f>
        <v>0.05</v>
      </c>
      <c r="H250" s="83">
        <f>IFERROR(IF(VLOOKUP($A250,'Annex 2 EHV charges'!$D:$P,COLUMN(H250)+5,FALSE)=0,"",VLOOKUP($A250,'Annex 2 EHV charges'!$D:$P,COLUMN(H250)+5,FALSE)),"")</f>
        <v>0.05</v>
      </c>
    </row>
    <row r="251" spans="1:8" x14ac:dyDescent="0.2">
      <c r="A251" s="81" t="str">
        <f t="array" ref="A251">IFERROR(INDEX('Annex 2 EHV charges'!$D$11:$D$330, MATCH(0, IF(LEN('Annex 2 EHV charges'!$D$11:$D$330)=0,1, COUNTIF(A$4:$A250, 'Annex 2 EHV charges'!$D$11:$D$330)), 0)),"")</f>
        <v>New Export 7</v>
      </c>
      <c r="B251" s="80" t="str">
        <f>IF($A251="","",VLOOKUP($A251,'Annex 2 EHV charges'!$D:$P,2,0))</f>
        <v>New Export 7</v>
      </c>
      <c r="C251" s="81" t="str">
        <f>IF($A251="","",VLOOKUP($A251,'Annex 2 EHV charges'!$D:$P,3,0))</f>
        <v>New Export 7</v>
      </c>
      <c r="D251" s="80" t="str">
        <f>IF($A251="","",VLOOKUP($A251,'Annex 2 EHV charges'!$D:$P,4,0))</f>
        <v>Brinsea 2 Green Farm</v>
      </c>
      <c r="E251" s="82" t="str">
        <f>IFERROR(IF(VLOOKUP($A251,'Annex 2 EHV charges'!$D:$P,COLUMN(E251)+5,FALSE)=0,"",VLOOKUP($A251,'Annex 2 EHV charges'!$D:$P,COLUMN(E251)+5,FALSE)),"")</f>
        <v/>
      </c>
      <c r="F251" s="83">
        <f>IFERROR(IF(VLOOKUP($A251,'Annex 2 EHV charges'!$D:$P,COLUMN(F251)+5,FALSE)=0,"",VLOOKUP($A251,'Annex 2 EHV charges'!$D:$P,COLUMN(F251)+5,FALSE)),"")</f>
        <v>988.61</v>
      </c>
      <c r="G251" s="83">
        <f>IFERROR(IF(VLOOKUP($A251,'Annex 2 EHV charges'!$D:$P,COLUMN(G251)+5,FALSE)=0,"",VLOOKUP($A251,'Annex 2 EHV charges'!$D:$P,COLUMN(G251)+5,FALSE)),"")</f>
        <v>0.05</v>
      </c>
      <c r="H251" s="83">
        <f>IFERROR(IF(VLOOKUP($A251,'Annex 2 EHV charges'!$D:$P,COLUMN(H251)+5,FALSE)=0,"",VLOOKUP($A251,'Annex 2 EHV charges'!$D:$P,COLUMN(H251)+5,FALSE)),"")</f>
        <v>0.05</v>
      </c>
    </row>
    <row r="252" spans="1:8" x14ac:dyDescent="0.2">
      <c r="A252" s="81" t="str">
        <f t="array" ref="A252">IFERROR(INDEX('Annex 2 EHV charges'!$D$11:$D$330, MATCH(0, IF(LEN('Annex 2 EHV charges'!$D$11:$D$330)=0,1, COUNTIF(A$4:$A251, 'Annex 2 EHV charges'!$D$11:$D$330)), 0)),"")</f>
        <v>New Export 8</v>
      </c>
      <c r="B252" s="80" t="str">
        <f>IF($A252="","",VLOOKUP($A252,'Annex 2 EHV charges'!$D:$P,2,0))</f>
        <v>New Export 8</v>
      </c>
      <c r="C252" s="81" t="str">
        <f>IF($A252="","",VLOOKUP($A252,'Annex 2 EHV charges'!$D:$P,3,0))</f>
        <v>New Export 8</v>
      </c>
      <c r="D252" s="80" t="str">
        <f>IF($A252="","",VLOOKUP($A252,'Annex 2 EHV charges'!$D:$P,4,0))</f>
        <v>Cattybrook PV 132kV</v>
      </c>
      <c r="E252" s="82" t="str">
        <f>IFERROR(IF(VLOOKUP($A252,'Annex 2 EHV charges'!$D:$P,COLUMN(E252)+5,FALSE)=0,"",VLOOKUP($A252,'Annex 2 EHV charges'!$D:$P,COLUMN(E252)+5,FALSE)),"")</f>
        <v/>
      </c>
      <c r="F252" s="83">
        <f>IFERROR(IF(VLOOKUP($A252,'Annex 2 EHV charges'!$D:$P,COLUMN(F252)+5,FALSE)=0,"",VLOOKUP($A252,'Annex 2 EHV charges'!$D:$P,COLUMN(F252)+5,FALSE)),"")</f>
        <v>986.99</v>
      </c>
      <c r="G252" s="83">
        <f>IFERROR(IF(VLOOKUP($A252,'Annex 2 EHV charges'!$D:$P,COLUMN(G252)+5,FALSE)=0,"",VLOOKUP($A252,'Annex 2 EHV charges'!$D:$P,COLUMN(G252)+5,FALSE)),"")</f>
        <v>0.05</v>
      </c>
      <c r="H252" s="83">
        <f>IFERROR(IF(VLOOKUP($A252,'Annex 2 EHV charges'!$D:$P,COLUMN(H252)+5,FALSE)=0,"",VLOOKUP($A252,'Annex 2 EHV charges'!$D:$P,COLUMN(H252)+5,FALSE)),"")</f>
        <v>0.05</v>
      </c>
    </row>
    <row r="253" spans="1:8" x14ac:dyDescent="0.2">
      <c r="A253" s="81" t="str">
        <f t="array" ref="A253">IFERROR(INDEX('Annex 2 EHV charges'!$D$11:$D$330, MATCH(0, IF(LEN('Annex 2 EHV charges'!$D$11:$D$330)=0,1, COUNTIF(A$4:$A252, 'Annex 2 EHV charges'!$D$11:$D$330)), 0)),"")</f>
        <v>New Export 9</v>
      </c>
      <c r="B253" s="80" t="str">
        <f>IF($A253="","",VLOOKUP($A253,'Annex 2 EHV charges'!$D:$P,2,0))</f>
        <v>New Export 9</v>
      </c>
      <c r="C253" s="81" t="str">
        <f>IF($A253="","",VLOOKUP($A253,'Annex 2 EHV charges'!$D:$P,3,0))</f>
        <v>New Export 9</v>
      </c>
      <c r="D253" s="80" t="str">
        <f>IF($A253="","",VLOOKUP($A253,'Annex 2 EHV charges'!$D:$P,4,0))</f>
        <v>Chelson Meadow PV 33kV</v>
      </c>
      <c r="E253" s="82" t="str">
        <f>IFERROR(IF(VLOOKUP($A253,'Annex 2 EHV charges'!$D:$P,COLUMN(E253)+5,FALSE)=0,"",VLOOKUP($A253,'Annex 2 EHV charges'!$D:$P,COLUMN(E253)+5,FALSE)),"")</f>
        <v/>
      </c>
      <c r="F253" s="83">
        <f>IFERROR(IF(VLOOKUP($A253,'Annex 2 EHV charges'!$D:$P,COLUMN(F253)+5,FALSE)=0,"",VLOOKUP($A253,'Annex 2 EHV charges'!$D:$P,COLUMN(F253)+5,FALSE)),"")</f>
        <v>486.35</v>
      </c>
      <c r="G253" s="83">
        <f>IFERROR(IF(VLOOKUP($A253,'Annex 2 EHV charges'!$D:$P,COLUMN(G253)+5,FALSE)=0,"",VLOOKUP($A253,'Annex 2 EHV charges'!$D:$P,COLUMN(G253)+5,FALSE)),"")</f>
        <v>0.05</v>
      </c>
      <c r="H253" s="83">
        <f>IFERROR(IF(VLOOKUP($A253,'Annex 2 EHV charges'!$D:$P,COLUMN(H253)+5,FALSE)=0,"",VLOOKUP($A253,'Annex 2 EHV charges'!$D:$P,COLUMN(H253)+5,FALSE)),"")</f>
        <v>0.05</v>
      </c>
    </row>
    <row r="254" spans="1:8" x14ac:dyDescent="0.2">
      <c r="A254" s="81" t="str">
        <f t="array" ref="A254">IFERROR(INDEX('Annex 2 EHV charges'!$D$11:$D$330, MATCH(0, IF(LEN('Annex 2 EHV charges'!$D$11:$D$330)=0,1, COUNTIF(A$4:$A253, 'Annex 2 EHV charges'!$D$11:$D$330)), 0)),"")</f>
        <v>New Export 10</v>
      </c>
      <c r="B254" s="80" t="str">
        <f>IF($A254="","",VLOOKUP($A254,'Annex 2 EHV charges'!$D:$P,2,0))</f>
        <v>New Export 10</v>
      </c>
      <c r="C254" s="81" t="str">
        <f>IF($A254="","",VLOOKUP($A254,'Annex 2 EHV charges'!$D:$P,3,0))</f>
        <v>New Export 10</v>
      </c>
      <c r="D254" s="80" t="str">
        <f>IF($A254="","",VLOOKUP($A254,'Annex 2 EHV charges'!$D:$P,4,0))</f>
        <v>Clyst St Lawrence Energy Storage</v>
      </c>
      <c r="E254" s="82" t="str">
        <f>IFERROR(IF(VLOOKUP($A254,'Annex 2 EHV charges'!$D:$P,COLUMN(E254)+5,FALSE)=0,"",VLOOKUP($A254,'Annex 2 EHV charges'!$D:$P,COLUMN(E254)+5,FALSE)),"")</f>
        <v/>
      </c>
      <c r="F254" s="83">
        <f>IFERROR(IF(VLOOKUP($A254,'Annex 2 EHV charges'!$D:$P,COLUMN(F254)+5,FALSE)=0,"",VLOOKUP($A254,'Annex 2 EHV charges'!$D:$P,COLUMN(F254)+5,FALSE)),"")</f>
        <v>1394.36</v>
      </c>
      <c r="G254" s="83">
        <f>IFERROR(IF(VLOOKUP($A254,'Annex 2 EHV charges'!$D:$P,COLUMN(G254)+5,FALSE)=0,"",VLOOKUP($A254,'Annex 2 EHV charges'!$D:$P,COLUMN(G254)+5,FALSE)),"")</f>
        <v>0.05</v>
      </c>
      <c r="H254" s="83">
        <f>IFERROR(IF(VLOOKUP($A254,'Annex 2 EHV charges'!$D:$P,COLUMN(H254)+5,FALSE)=0,"",VLOOKUP($A254,'Annex 2 EHV charges'!$D:$P,COLUMN(H254)+5,FALSE)),"")</f>
        <v>0.05</v>
      </c>
    </row>
    <row r="255" spans="1:8" x14ac:dyDescent="0.2">
      <c r="A255" s="81" t="str">
        <f t="array" ref="A255">IFERROR(INDEX('Annex 2 EHV charges'!$D$11:$D$330, MATCH(0, IF(LEN('Annex 2 EHV charges'!$D$11:$D$330)=0,1, COUNTIF(A$4:$A254, 'Annex 2 EHV charges'!$D$11:$D$330)), 0)),"")</f>
        <v>New Export 11</v>
      </c>
      <c r="B255" s="80" t="str">
        <f>IF($A255="","",VLOOKUP($A255,'Annex 2 EHV charges'!$D:$P,2,0))</f>
        <v>New Export 11</v>
      </c>
      <c r="C255" s="81" t="str">
        <f>IF($A255="","",VLOOKUP($A255,'Annex 2 EHV charges'!$D:$P,3,0))</f>
        <v>New Export 11</v>
      </c>
      <c r="D255" s="80" t="str">
        <f>IF($A255="","",VLOOKUP($A255,'Annex 2 EHV charges'!$D:$P,4,0))</f>
        <v>Cold Harbour PV 132kV</v>
      </c>
      <c r="E255" s="82" t="str">
        <f>IFERROR(IF(VLOOKUP($A255,'Annex 2 EHV charges'!$D:$P,COLUMN(E255)+5,FALSE)=0,"",VLOOKUP($A255,'Annex 2 EHV charges'!$D:$P,COLUMN(E255)+5,FALSE)),"")</f>
        <v/>
      </c>
      <c r="F255" s="83">
        <f>IFERROR(IF(VLOOKUP($A255,'Annex 2 EHV charges'!$D:$P,COLUMN(F255)+5,FALSE)=0,"",VLOOKUP($A255,'Annex 2 EHV charges'!$D:$P,COLUMN(F255)+5,FALSE)),"")</f>
        <v>987.01</v>
      </c>
      <c r="G255" s="83">
        <f>IFERROR(IF(VLOOKUP($A255,'Annex 2 EHV charges'!$D:$P,COLUMN(G255)+5,FALSE)=0,"",VLOOKUP($A255,'Annex 2 EHV charges'!$D:$P,COLUMN(G255)+5,FALSE)),"")</f>
        <v>0.05</v>
      </c>
      <c r="H255" s="83">
        <f>IFERROR(IF(VLOOKUP($A255,'Annex 2 EHV charges'!$D:$P,COLUMN(H255)+5,FALSE)=0,"",VLOOKUP($A255,'Annex 2 EHV charges'!$D:$P,COLUMN(H255)+5,FALSE)),"")</f>
        <v>0.05</v>
      </c>
    </row>
    <row r="256" spans="1:8" x14ac:dyDescent="0.2">
      <c r="A256" s="81" t="str">
        <f t="array" ref="A256">IFERROR(INDEX('Annex 2 EHV charges'!$D$11:$D$330, MATCH(0, IF(LEN('Annex 2 EHV charges'!$D$11:$D$330)=0,1, COUNTIF(A$4:$A255, 'Annex 2 EHV charges'!$D$11:$D$330)), 0)),"")</f>
        <v>New Export 12</v>
      </c>
      <c r="B256" s="80" t="str">
        <f>IF($A256="","",VLOOKUP($A256,'Annex 2 EHV charges'!$D:$P,2,0))</f>
        <v>New Export 12</v>
      </c>
      <c r="C256" s="81" t="str">
        <f>IF($A256="","",VLOOKUP($A256,'Annex 2 EHV charges'!$D:$P,3,0))</f>
        <v>New Export 12</v>
      </c>
      <c r="D256" s="80" t="str">
        <f>IF($A256="","",VLOOKUP($A256,'Annex 2 EHV charges'!$D:$P,4,0))</f>
        <v>Cold Northcott Alternate</v>
      </c>
      <c r="E256" s="82" t="str">
        <f>IFERROR(IF(VLOOKUP($A256,'Annex 2 EHV charges'!$D:$P,COLUMN(E256)+5,FALSE)=0,"",VLOOKUP($A256,'Annex 2 EHV charges'!$D:$P,COLUMN(E256)+5,FALSE)),"")</f>
        <v/>
      </c>
      <c r="F256" s="83">
        <f>IFERROR(IF(VLOOKUP($A256,'Annex 2 EHV charges'!$D:$P,COLUMN(F256)+5,FALSE)=0,"",VLOOKUP($A256,'Annex 2 EHV charges'!$D:$P,COLUMN(F256)+5,FALSE)),"")</f>
        <v>984.38</v>
      </c>
      <c r="G256" s="83">
        <f>IFERROR(IF(VLOOKUP($A256,'Annex 2 EHV charges'!$D:$P,COLUMN(G256)+5,FALSE)=0,"",VLOOKUP($A256,'Annex 2 EHV charges'!$D:$P,COLUMN(G256)+5,FALSE)),"")</f>
        <v>0.05</v>
      </c>
      <c r="H256" s="83">
        <f>IFERROR(IF(VLOOKUP($A256,'Annex 2 EHV charges'!$D:$P,COLUMN(H256)+5,FALSE)=0,"",VLOOKUP($A256,'Annex 2 EHV charges'!$D:$P,COLUMN(H256)+5,FALSE)),"")</f>
        <v>0.05</v>
      </c>
    </row>
    <row r="257" spans="1:8" x14ac:dyDescent="0.2">
      <c r="A257" s="81" t="str">
        <f t="array" ref="A257">IFERROR(INDEX('Annex 2 EHV charges'!$D$11:$D$330, MATCH(0, IF(LEN('Annex 2 EHV charges'!$D$11:$D$330)=0,1, COUNTIF(A$4:$A256, 'Annex 2 EHV charges'!$D$11:$D$330)), 0)),"")</f>
        <v>New Export 13</v>
      </c>
      <c r="B257" s="80" t="str">
        <f>IF($A257="","",VLOOKUP($A257,'Annex 2 EHV charges'!$D:$P,2,0))</f>
        <v>New Export 13</v>
      </c>
      <c r="C257" s="81" t="str">
        <f>IF($A257="","",VLOOKUP($A257,'Annex 2 EHV charges'!$D:$P,3,0))</f>
        <v>New Export 13</v>
      </c>
      <c r="D257" s="80" t="str">
        <f>IF($A257="","",VLOOKUP($A257,'Annex 2 EHV charges'!$D:$P,4,0))</f>
        <v>Cornwall Bio Park</v>
      </c>
      <c r="E257" s="82">
        <f>IFERROR(IF(VLOOKUP($A257,'Annex 2 EHV charges'!$D:$P,COLUMN(E257)+5,FALSE)=0,"",VLOOKUP($A257,'Annex 2 EHV charges'!$D:$P,COLUMN(E257)+5,FALSE)),"")</f>
        <v>-14.337999999999999</v>
      </c>
      <c r="F257" s="83">
        <f>IFERROR(IF(VLOOKUP($A257,'Annex 2 EHV charges'!$D:$P,COLUMN(F257)+5,FALSE)=0,"",VLOOKUP($A257,'Annex 2 EHV charges'!$D:$P,COLUMN(F257)+5,FALSE)),"")</f>
        <v>2483.5700000000002</v>
      </c>
      <c r="G257" s="83">
        <f>IFERROR(IF(VLOOKUP($A257,'Annex 2 EHV charges'!$D:$P,COLUMN(G257)+5,FALSE)=0,"",VLOOKUP($A257,'Annex 2 EHV charges'!$D:$P,COLUMN(G257)+5,FALSE)),"")</f>
        <v>0.05</v>
      </c>
      <c r="H257" s="83">
        <f>IFERROR(IF(VLOOKUP($A257,'Annex 2 EHV charges'!$D:$P,COLUMN(H257)+5,FALSE)=0,"",VLOOKUP($A257,'Annex 2 EHV charges'!$D:$P,COLUMN(H257)+5,FALSE)),"")</f>
        <v>0.05</v>
      </c>
    </row>
    <row r="258" spans="1:8" x14ac:dyDescent="0.2">
      <c r="A258" s="81" t="str">
        <f t="array" ref="A258">IFERROR(INDEX('Annex 2 EHV charges'!$D$11:$D$330, MATCH(0, IF(LEN('Annex 2 EHV charges'!$D$11:$D$330)=0,1, COUNTIF(A$4:$A257, 'Annex 2 EHV charges'!$D$11:$D$330)), 0)),"")</f>
        <v>New Export 14</v>
      </c>
      <c r="B258" s="80" t="str">
        <f>IF($A258="","",VLOOKUP($A258,'Annex 2 EHV charges'!$D:$P,2,0))</f>
        <v>New Export 14</v>
      </c>
      <c r="C258" s="81" t="str">
        <f>IF($A258="","",VLOOKUP($A258,'Annex 2 EHV charges'!$D:$P,3,0))</f>
        <v>New Export 14</v>
      </c>
      <c r="D258" s="80" t="str">
        <f>IF($A258="","",VLOOKUP($A258,'Annex 2 EHV charges'!$D:$P,4,0))</f>
        <v>Court Barton PV 33kV</v>
      </c>
      <c r="E258" s="82" t="str">
        <f>IFERROR(IF(VLOOKUP($A258,'Annex 2 EHV charges'!$D:$P,COLUMN(E258)+5,FALSE)=0,"",VLOOKUP($A258,'Annex 2 EHV charges'!$D:$P,COLUMN(E258)+5,FALSE)),"")</f>
        <v/>
      </c>
      <c r="F258" s="83">
        <f>IFERROR(IF(VLOOKUP($A258,'Annex 2 EHV charges'!$D:$P,COLUMN(F258)+5,FALSE)=0,"",VLOOKUP($A258,'Annex 2 EHV charges'!$D:$P,COLUMN(F258)+5,FALSE)),"")</f>
        <v>485.18</v>
      </c>
      <c r="G258" s="83">
        <f>IFERROR(IF(VLOOKUP($A258,'Annex 2 EHV charges'!$D:$P,COLUMN(G258)+5,FALSE)=0,"",VLOOKUP($A258,'Annex 2 EHV charges'!$D:$P,COLUMN(G258)+5,FALSE)),"")</f>
        <v>0.05</v>
      </c>
      <c r="H258" s="83">
        <f>IFERROR(IF(VLOOKUP($A258,'Annex 2 EHV charges'!$D:$P,COLUMN(H258)+5,FALSE)=0,"",VLOOKUP($A258,'Annex 2 EHV charges'!$D:$P,COLUMN(H258)+5,FALSE)),"")</f>
        <v>0.05</v>
      </c>
    </row>
    <row r="259" spans="1:8" x14ac:dyDescent="0.2">
      <c r="A259" s="81" t="str">
        <f t="array" ref="A259">IFERROR(INDEX('Annex 2 EHV charges'!$D$11:$D$330, MATCH(0, IF(LEN('Annex 2 EHV charges'!$D$11:$D$330)=0,1, COUNTIF(A$4:$A258, 'Annex 2 EHV charges'!$D$11:$D$330)), 0)),"")</f>
        <v>New Export 15</v>
      </c>
      <c r="B259" s="80" t="str">
        <f>IF($A259="","",VLOOKUP($A259,'Annex 2 EHV charges'!$D:$P,2,0))</f>
        <v>New Export 15</v>
      </c>
      <c r="C259" s="81" t="str">
        <f>IF($A259="","",VLOOKUP($A259,'Annex 2 EHV charges'!$D:$P,3,0))</f>
        <v>New Export 15</v>
      </c>
      <c r="D259" s="80" t="str">
        <f>IF($A259="","",VLOOKUP($A259,'Annex 2 EHV charges'!$D:$P,4,0))</f>
        <v>Feeder Road Battery</v>
      </c>
      <c r="E259" s="82">
        <f>IFERROR(IF(VLOOKUP($A259,'Annex 2 EHV charges'!$D:$P,COLUMN(E259)+5,FALSE)=0,"",VLOOKUP($A259,'Annex 2 EHV charges'!$D:$P,COLUMN(E259)+5,FALSE)),"")</f>
        <v>-0.40100000000000002</v>
      </c>
      <c r="F259" s="83">
        <f>IFERROR(IF(VLOOKUP($A259,'Annex 2 EHV charges'!$D:$P,COLUMN(F259)+5,FALSE)=0,"",VLOOKUP($A259,'Annex 2 EHV charges'!$D:$P,COLUMN(F259)+5,FALSE)),"")</f>
        <v>357.85</v>
      </c>
      <c r="G259" s="83">
        <f>IFERROR(IF(VLOOKUP($A259,'Annex 2 EHV charges'!$D:$P,COLUMN(G259)+5,FALSE)=0,"",VLOOKUP($A259,'Annex 2 EHV charges'!$D:$P,COLUMN(G259)+5,FALSE)),"")</f>
        <v>0.05</v>
      </c>
      <c r="H259" s="83">
        <f>IFERROR(IF(VLOOKUP($A259,'Annex 2 EHV charges'!$D:$P,COLUMN(H259)+5,FALSE)=0,"",VLOOKUP($A259,'Annex 2 EHV charges'!$D:$P,COLUMN(H259)+5,FALSE)),"")</f>
        <v>0.05</v>
      </c>
    </row>
    <row r="260" spans="1:8" x14ac:dyDescent="0.2">
      <c r="A260" s="81" t="str">
        <f t="array" ref="A260">IFERROR(INDEX('Annex 2 EHV charges'!$D$11:$D$330, MATCH(0, IF(LEN('Annex 2 EHV charges'!$D$11:$D$330)=0,1, COUNTIF(A$4:$A259, 'Annex 2 EHV charges'!$D$11:$D$330)), 0)),"")</f>
        <v>New Export 16</v>
      </c>
      <c r="B260" s="80" t="str">
        <f>IF($A260="","",VLOOKUP($A260,'Annex 2 EHV charges'!$D:$P,2,0))</f>
        <v>New Export 16</v>
      </c>
      <c r="C260" s="81" t="str">
        <f>IF($A260="","",VLOOKUP($A260,'Annex 2 EHV charges'!$D:$P,3,0))</f>
        <v>New Export 16</v>
      </c>
      <c r="D260" s="80" t="str">
        <f>IF($A260="","",VLOOKUP($A260,'Annex 2 EHV charges'!$D:$P,4,0))</f>
        <v>Fire Station Lane</v>
      </c>
      <c r="E260" s="82">
        <f>IFERROR(IF(VLOOKUP($A260,'Annex 2 EHV charges'!$D:$P,COLUMN(E260)+5,FALSE)=0,"",VLOOKUP($A260,'Annex 2 EHV charges'!$D:$P,COLUMN(E260)+5,FALSE)),"")</f>
        <v>-7.9000000000000001E-2</v>
      </c>
      <c r="F260" s="83">
        <f>IFERROR(IF(VLOOKUP($A260,'Annex 2 EHV charges'!$D:$P,COLUMN(F260)+5,FALSE)=0,"",VLOOKUP($A260,'Annex 2 EHV charges'!$D:$P,COLUMN(F260)+5,FALSE)),"")</f>
        <v>477.55</v>
      </c>
      <c r="G260" s="83">
        <f>IFERROR(IF(VLOOKUP($A260,'Annex 2 EHV charges'!$D:$P,COLUMN(G260)+5,FALSE)=0,"",VLOOKUP($A260,'Annex 2 EHV charges'!$D:$P,COLUMN(G260)+5,FALSE)),"")</f>
        <v>0.05</v>
      </c>
      <c r="H260" s="83">
        <f>IFERROR(IF(VLOOKUP($A260,'Annex 2 EHV charges'!$D:$P,COLUMN(H260)+5,FALSE)=0,"",VLOOKUP($A260,'Annex 2 EHV charges'!$D:$P,COLUMN(H260)+5,FALSE)),"")</f>
        <v>0.05</v>
      </c>
    </row>
    <row r="261" spans="1:8" x14ac:dyDescent="0.2">
      <c r="A261" s="81" t="str">
        <f t="array" ref="A261">IFERROR(INDEX('Annex 2 EHV charges'!$D$11:$D$330, MATCH(0, IF(LEN('Annex 2 EHV charges'!$D$11:$D$330)=0,1, COUNTIF(A$4:$A260, 'Annex 2 EHV charges'!$D$11:$D$330)), 0)),"")</f>
        <v>New Export 17</v>
      </c>
      <c r="B261" s="80" t="str">
        <f>IF($A261="","",VLOOKUP($A261,'Annex 2 EHV charges'!$D:$P,2,0))</f>
        <v>New Export 17</v>
      </c>
      <c r="C261" s="81" t="str">
        <f>IF($A261="","",VLOOKUP($A261,'Annex 2 EHV charges'!$D:$P,3,0))</f>
        <v>New Export 17</v>
      </c>
      <c r="D261" s="80" t="str">
        <f>IF($A261="","",VLOOKUP($A261,'Annex 2 EHV charges'!$D:$P,4,0))</f>
        <v>Fraddon Solar</v>
      </c>
      <c r="E261" s="82" t="str">
        <f>IFERROR(IF(VLOOKUP($A261,'Annex 2 EHV charges'!$D:$P,COLUMN(E261)+5,FALSE)=0,"",VLOOKUP($A261,'Annex 2 EHV charges'!$D:$P,COLUMN(E261)+5,FALSE)),"")</f>
        <v/>
      </c>
      <c r="F261" s="83">
        <f>IFERROR(IF(VLOOKUP($A261,'Annex 2 EHV charges'!$D:$P,COLUMN(F261)+5,FALSE)=0,"",VLOOKUP($A261,'Annex 2 EHV charges'!$D:$P,COLUMN(F261)+5,FALSE)),"")</f>
        <v>2010.37</v>
      </c>
      <c r="G261" s="83">
        <f>IFERROR(IF(VLOOKUP($A261,'Annex 2 EHV charges'!$D:$P,COLUMN(G261)+5,FALSE)=0,"",VLOOKUP($A261,'Annex 2 EHV charges'!$D:$P,COLUMN(G261)+5,FALSE)),"")</f>
        <v>0.05</v>
      </c>
      <c r="H261" s="83">
        <f>IFERROR(IF(VLOOKUP($A261,'Annex 2 EHV charges'!$D:$P,COLUMN(H261)+5,FALSE)=0,"",VLOOKUP($A261,'Annex 2 EHV charges'!$D:$P,COLUMN(H261)+5,FALSE)),"")</f>
        <v>0.05</v>
      </c>
    </row>
    <row r="262" spans="1:8" x14ac:dyDescent="0.2">
      <c r="A262" s="81" t="str">
        <f t="array" ref="A262">IFERROR(INDEX('Annex 2 EHV charges'!$D$11:$D$330, MATCH(0, IF(LEN('Annex 2 EHV charges'!$D$11:$D$330)=0,1, COUNTIF(A$4:$A261, 'Annex 2 EHV charges'!$D$11:$D$330)), 0)),"")</f>
        <v>New Export 18</v>
      </c>
      <c r="B262" s="80" t="str">
        <f>IF($A262="","",VLOOKUP($A262,'Annex 2 EHV charges'!$D:$P,2,0))</f>
        <v>New Export 18</v>
      </c>
      <c r="C262" s="81" t="str">
        <f>IF($A262="","",VLOOKUP($A262,'Annex 2 EHV charges'!$D:$P,3,0))</f>
        <v>New Export 18</v>
      </c>
      <c r="D262" s="80" t="str">
        <f>IF($A262="","",VLOOKUP($A262,'Annex 2 EHV charges'!$D:$P,4,0))</f>
        <v>Gammaton Moor PV 132kV</v>
      </c>
      <c r="E262" s="82" t="str">
        <f>IFERROR(IF(VLOOKUP($A262,'Annex 2 EHV charges'!$D:$P,COLUMN(E262)+5,FALSE)=0,"",VLOOKUP($A262,'Annex 2 EHV charges'!$D:$P,COLUMN(E262)+5,FALSE)),"")</f>
        <v/>
      </c>
      <c r="F262" s="83">
        <f>IFERROR(IF(VLOOKUP($A262,'Annex 2 EHV charges'!$D:$P,COLUMN(F262)+5,FALSE)=0,"",VLOOKUP($A262,'Annex 2 EHV charges'!$D:$P,COLUMN(F262)+5,FALSE)),"")</f>
        <v>4991.13</v>
      </c>
      <c r="G262" s="83">
        <f>IFERROR(IF(VLOOKUP($A262,'Annex 2 EHV charges'!$D:$P,COLUMN(G262)+5,FALSE)=0,"",VLOOKUP($A262,'Annex 2 EHV charges'!$D:$P,COLUMN(G262)+5,FALSE)),"")</f>
        <v>0.05</v>
      </c>
      <c r="H262" s="83">
        <f>IFERROR(IF(VLOOKUP($A262,'Annex 2 EHV charges'!$D:$P,COLUMN(H262)+5,FALSE)=0,"",VLOOKUP($A262,'Annex 2 EHV charges'!$D:$P,COLUMN(H262)+5,FALSE)),"")</f>
        <v>0.05</v>
      </c>
    </row>
    <row r="263" spans="1:8" x14ac:dyDescent="0.2">
      <c r="A263" s="81" t="str">
        <f t="array" ref="A263">IFERROR(INDEX('Annex 2 EHV charges'!$D$11:$D$330, MATCH(0, IF(LEN('Annex 2 EHV charges'!$D$11:$D$330)=0,1, COUNTIF(A$4:$A262, 'Annex 2 EHV charges'!$D$11:$D$330)), 0)),"")</f>
        <v>New Export 19</v>
      </c>
      <c r="B263" s="80" t="str">
        <f>IF($A263="","",VLOOKUP($A263,'Annex 2 EHV charges'!$D:$P,2,0))</f>
        <v>New Export 19</v>
      </c>
      <c r="C263" s="81" t="str">
        <f>IF($A263="","",VLOOKUP($A263,'Annex 2 EHV charges'!$D:$P,3,0))</f>
        <v>New Export 19</v>
      </c>
      <c r="D263" s="80" t="str">
        <f>IF($A263="","",VLOOKUP($A263,'Annex 2 EHV charges'!$D:$P,4,0))</f>
        <v>GS394 Plymouth Centre</v>
      </c>
      <c r="E263" s="82">
        <f>IFERROR(IF(VLOOKUP($A263,'Annex 2 EHV charges'!$D:$P,COLUMN(E263)+5,FALSE)=0,"",VLOOKUP($A263,'Annex 2 EHV charges'!$D:$P,COLUMN(E263)+5,FALSE)),"")</f>
        <v>-1.2969999999999999</v>
      </c>
      <c r="F263" s="83">
        <f>IFERROR(IF(VLOOKUP($A263,'Annex 2 EHV charges'!$D:$P,COLUMN(F263)+5,FALSE)=0,"",VLOOKUP($A263,'Annex 2 EHV charges'!$D:$P,COLUMN(F263)+5,FALSE)),"")</f>
        <v>663.84</v>
      </c>
      <c r="G263" s="83">
        <f>IFERROR(IF(VLOOKUP($A263,'Annex 2 EHV charges'!$D:$P,COLUMN(G263)+5,FALSE)=0,"",VLOOKUP($A263,'Annex 2 EHV charges'!$D:$P,COLUMN(G263)+5,FALSE)),"")</f>
        <v>0.05</v>
      </c>
      <c r="H263" s="83">
        <f>IFERROR(IF(VLOOKUP($A263,'Annex 2 EHV charges'!$D:$P,COLUMN(H263)+5,FALSE)=0,"",VLOOKUP($A263,'Annex 2 EHV charges'!$D:$P,COLUMN(H263)+5,FALSE)),"")</f>
        <v>0.05</v>
      </c>
    </row>
    <row r="264" spans="1:8" x14ac:dyDescent="0.2">
      <c r="A264" s="81" t="str">
        <f t="array" ref="A264">IFERROR(INDEX('Annex 2 EHV charges'!$D$11:$D$330, MATCH(0, IF(LEN('Annex 2 EHV charges'!$D$11:$D$330)=0,1, COUNTIF(A$4:$A263, 'Annex 2 EHV charges'!$D$11:$D$330)), 0)),"")</f>
        <v>New Export 20</v>
      </c>
      <c r="B264" s="80" t="str">
        <f>IF($A264="","",VLOOKUP($A264,'Annex 2 EHV charges'!$D:$P,2,0))</f>
        <v>New Export 20</v>
      </c>
      <c r="C264" s="81" t="str">
        <f>IF($A264="","",VLOOKUP($A264,'Annex 2 EHV charges'!$D:$P,3,0))</f>
        <v>New Export 20</v>
      </c>
      <c r="D264" s="80" t="str">
        <f>IF($A264="","",VLOOKUP($A264,'Annex 2 EHV charges'!$D:$P,4,0))</f>
        <v>Ham Farm PV ESS 33kV</v>
      </c>
      <c r="E264" s="82">
        <f>IFERROR(IF(VLOOKUP($A264,'Annex 2 EHV charges'!$D:$P,COLUMN(E264)+5,FALSE)=0,"",VLOOKUP($A264,'Annex 2 EHV charges'!$D:$P,COLUMN(E264)+5,FALSE)),"")</f>
        <v>-4.59</v>
      </c>
      <c r="F264" s="83">
        <f>IFERROR(IF(VLOOKUP($A264,'Annex 2 EHV charges'!$D:$P,COLUMN(F264)+5,FALSE)=0,"",VLOOKUP($A264,'Annex 2 EHV charges'!$D:$P,COLUMN(F264)+5,FALSE)),"")</f>
        <v>430.81</v>
      </c>
      <c r="G264" s="83">
        <f>IFERROR(IF(VLOOKUP($A264,'Annex 2 EHV charges'!$D:$P,COLUMN(G264)+5,FALSE)=0,"",VLOOKUP($A264,'Annex 2 EHV charges'!$D:$P,COLUMN(G264)+5,FALSE)),"")</f>
        <v>0.05</v>
      </c>
      <c r="H264" s="83">
        <f>IFERROR(IF(VLOOKUP($A264,'Annex 2 EHV charges'!$D:$P,COLUMN(H264)+5,FALSE)=0,"",VLOOKUP($A264,'Annex 2 EHV charges'!$D:$P,COLUMN(H264)+5,FALSE)),"")</f>
        <v>0.05</v>
      </c>
    </row>
    <row r="265" spans="1:8" x14ac:dyDescent="0.2">
      <c r="A265" s="81" t="str">
        <f t="array" ref="A265">IFERROR(INDEX('Annex 2 EHV charges'!$D$11:$D$330, MATCH(0, IF(LEN('Annex 2 EHV charges'!$D$11:$D$330)=0,1, COUNTIF(A$4:$A264, 'Annex 2 EHV charges'!$D$11:$D$330)), 0)),"")</f>
        <v>New Export 21</v>
      </c>
      <c r="B265" s="80" t="str">
        <f>IF($A265="","",VLOOKUP($A265,'Annex 2 EHV charges'!$D:$P,2,0))</f>
        <v>New Export 21</v>
      </c>
      <c r="C265" s="81" t="str">
        <f>IF($A265="","",VLOOKUP($A265,'Annex 2 EHV charges'!$D:$P,3,0))</f>
        <v>New Export 21</v>
      </c>
      <c r="D265" s="80" t="str">
        <f>IF($A265="","",VLOOKUP($A265,'Annex 2 EHV charges'!$D:$P,4,0))</f>
        <v>Higher Hawkerland Farm PV 33kV</v>
      </c>
      <c r="E265" s="82" t="str">
        <f>IFERROR(IF(VLOOKUP($A265,'Annex 2 EHV charges'!$D:$P,COLUMN(E265)+5,FALSE)=0,"",VLOOKUP($A265,'Annex 2 EHV charges'!$D:$P,COLUMN(E265)+5,FALSE)),"")</f>
        <v/>
      </c>
      <c r="F265" s="83">
        <f>IFERROR(IF(VLOOKUP($A265,'Annex 2 EHV charges'!$D:$P,COLUMN(F265)+5,FALSE)=0,"",VLOOKUP($A265,'Annex 2 EHV charges'!$D:$P,COLUMN(F265)+5,FALSE)),"")</f>
        <v>1706.21</v>
      </c>
      <c r="G265" s="83">
        <f>IFERROR(IF(VLOOKUP($A265,'Annex 2 EHV charges'!$D:$P,COLUMN(G265)+5,FALSE)=0,"",VLOOKUP($A265,'Annex 2 EHV charges'!$D:$P,COLUMN(G265)+5,FALSE)),"")</f>
        <v>0.05</v>
      </c>
      <c r="H265" s="83">
        <f>IFERROR(IF(VLOOKUP($A265,'Annex 2 EHV charges'!$D:$P,COLUMN(H265)+5,FALSE)=0,"",VLOOKUP($A265,'Annex 2 EHV charges'!$D:$P,COLUMN(H265)+5,FALSE)),"")</f>
        <v>0.05</v>
      </c>
    </row>
    <row r="266" spans="1:8" x14ac:dyDescent="0.2">
      <c r="A266" s="81" t="str">
        <f t="array" ref="A266">IFERROR(INDEX('Annex 2 EHV charges'!$D$11:$D$330, MATCH(0, IF(LEN('Annex 2 EHV charges'!$D$11:$D$330)=0,1, COUNTIF(A$4:$A265, 'Annex 2 EHV charges'!$D$11:$D$330)), 0)),"")</f>
        <v>New Export 22</v>
      </c>
      <c r="B266" s="80" t="str">
        <f>IF($A266="","",VLOOKUP($A266,'Annex 2 EHV charges'!$D:$P,2,0))</f>
        <v>New Export 22</v>
      </c>
      <c r="C266" s="81" t="str">
        <f>IF($A266="","",VLOOKUP($A266,'Annex 2 EHV charges'!$D:$P,3,0))</f>
        <v>New Export 22</v>
      </c>
      <c r="D266" s="80" t="str">
        <f>IF($A266="","",VLOOKUP($A266,'Annex 2 EHV charges'!$D:$P,4,0))</f>
        <v>Higher Witheven PV</v>
      </c>
      <c r="E266" s="82" t="str">
        <f>IFERROR(IF(VLOOKUP($A266,'Annex 2 EHV charges'!$D:$P,COLUMN(E266)+5,FALSE)=0,"",VLOOKUP($A266,'Annex 2 EHV charges'!$D:$P,COLUMN(E266)+5,FALSE)),"")</f>
        <v/>
      </c>
      <c r="F266" s="83">
        <f>IFERROR(IF(VLOOKUP($A266,'Annex 2 EHV charges'!$D:$P,COLUMN(F266)+5,FALSE)=0,"",VLOOKUP($A266,'Annex 2 EHV charges'!$D:$P,COLUMN(F266)+5,FALSE)),"")</f>
        <v>990.62</v>
      </c>
      <c r="G266" s="83">
        <f>IFERROR(IF(VLOOKUP($A266,'Annex 2 EHV charges'!$D:$P,COLUMN(G266)+5,FALSE)=0,"",VLOOKUP($A266,'Annex 2 EHV charges'!$D:$P,COLUMN(G266)+5,FALSE)),"")</f>
        <v>0.05</v>
      </c>
      <c r="H266" s="83">
        <f>IFERROR(IF(VLOOKUP($A266,'Annex 2 EHV charges'!$D:$P,COLUMN(H266)+5,FALSE)=0,"",VLOOKUP($A266,'Annex 2 EHV charges'!$D:$P,COLUMN(H266)+5,FALSE)),"")</f>
        <v>0.05</v>
      </c>
    </row>
    <row r="267" spans="1:8" x14ac:dyDescent="0.2">
      <c r="A267" s="81" t="str">
        <f t="array" ref="A267">IFERROR(INDEX('Annex 2 EHV charges'!$D$11:$D$330, MATCH(0, IF(LEN('Annex 2 EHV charges'!$D$11:$D$330)=0,1, COUNTIF(A$4:$A266, 'Annex 2 EHV charges'!$D$11:$D$330)), 0)),"")</f>
        <v>New Export 23</v>
      </c>
      <c r="B267" s="80" t="str">
        <f>IF($A267="","",VLOOKUP($A267,'Annex 2 EHV charges'!$D:$P,2,0))</f>
        <v>New Export 23</v>
      </c>
      <c r="C267" s="81" t="str">
        <f>IF($A267="","",VLOOKUP($A267,'Annex 2 EHV charges'!$D:$P,3,0))</f>
        <v>New Export 23</v>
      </c>
      <c r="D267" s="80" t="str">
        <f>IF($A267="","",VLOOKUP($A267,'Annex 2 EHV charges'!$D:$P,4,0))</f>
        <v>Horsey Level PV 33kV</v>
      </c>
      <c r="E267" s="82" t="str">
        <f>IFERROR(IF(VLOOKUP($A267,'Annex 2 EHV charges'!$D:$P,COLUMN(E267)+5,FALSE)=0,"",VLOOKUP($A267,'Annex 2 EHV charges'!$D:$P,COLUMN(E267)+5,FALSE)),"")</f>
        <v/>
      </c>
      <c r="F267" s="83">
        <f>IFERROR(IF(VLOOKUP($A267,'Annex 2 EHV charges'!$D:$P,COLUMN(F267)+5,FALSE)=0,"",VLOOKUP($A267,'Annex 2 EHV charges'!$D:$P,COLUMN(F267)+5,FALSE)),"")</f>
        <v>503.21</v>
      </c>
      <c r="G267" s="83">
        <f>IFERROR(IF(VLOOKUP($A267,'Annex 2 EHV charges'!$D:$P,COLUMN(G267)+5,FALSE)=0,"",VLOOKUP($A267,'Annex 2 EHV charges'!$D:$P,COLUMN(G267)+5,FALSE)),"")</f>
        <v>0.05</v>
      </c>
      <c r="H267" s="83">
        <f>IFERROR(IF(VLOOKUP($A267,'Annex 2 EHV charges'!$D:$P,COLUMN(H267)+5,FALSE)=0,"",VLOOKUP($A267,'Annex 2 EHV charges'!$D:$P,COLUMN(H267)+5,FALSE)),"")</f>
        <v>0.05</v>
      </c>
    </row>
    <row r="268" spans="1:8" x14ac:dyDescent="0.2">
      <c r="A268" s="81" t="str">
        <f t="array" ref="A268">IFERROR(INDEX('Annex 2 EHV charges'!$D$11:$D$330, MATCH(0, IF(LEN('Annex 2 EHV charges'!$D$11:$D$330)=0,1, COUNTIF(A$4:$A267, 'Annex 2 EHV charges'!$D$11:$D$330)), 0)),"")</f>
        <v>New Export 24</v>
      </c>
      <c r="B268" s="80" t="str">
        <f>IF($A268="","",VLOOKUP($A268,'Annex 2 EHV charges'!$D:$P,2,0))</f>
        <v>New Export 24</v>
      </c>
      <c r="C268" s="81" t="str">
        <f>IF($A268="","",VLOOKUP($A268,'Annex 2 EHV charges'!$D:$P,3,0))</f>
        <v>New Export 24</v>
      </c>
      <c r="D268" s="80" t="str">
        <f>IF($A268="","",VLOOKUP($A268,'Annex 2 EHV charges'!$D:$P,4,0))</f>
        <v>Howgrove PV 33kV</v>
      </c>
      <c r="E268" s="82" t="str">
        <f>IFERROR(IF(VLOOKUP($A268,'Annex 2 EHV charges'!$D:$P,COLUMN(E268)+5,FALSE)=0,"",VLOOKUP($A268,'Annex 2 EHV charges'!$D:$P,COLUMN(E268)+5,FALSE)),"")</f>
        <v/>
      </c>
      <c r="F268" s="83">
        <f>IFERROR(IF(VLOOKUP($A268,'Annex 2 EHV charges'!$D:$P,COLUMN(F268)+5,FALSE)=0,"",VLOOKUP($A268,'Annex 2 EHV charges'!$D:$P,COLUMN(F268)+5,FALSE)),"")</f>
        <v>912.74</v>
      </c>
      <c r="G268" s="83">
        <f>IFERROR(IF(VLOOKUP($A268,'Annex 2 EHV charges'!$D:$P,COLUMN(G268)+5,FALSE)=0,"",VLOOKUP($A268,'Annex 2 EHV charges'!$D:$P,COLUMN(G268)+5,FALSE)),"")</f>
        <v>0.05</v>
      </c>
      <c r="H268" s="83">
        <f>IFERROR(IF(VLOOKUP($A268,'Annex 2 EHV charges'!$D:$P,COLUMN(H268)+5,FALSE)=0,"",VLOOKUP($A268,'Annex 2 EHV charges'!$D:$P,COLUMN(H268)+5,FALSE)),"")</f>
        <v>0.05</v>
      </c>
    </row>
    <row r="269" spans="1:8" x14ac:dyDescent="0.2">
      <c r="A269" s="81" t="str">
        <f t="array" ref="A269">IFERROR(INDEX('Annex 2 EHV charges'!$D$11:$D$330, MATCH(0, IF(LEN('Annex 2 EHV charges'!$D$11:$D$330)=0,1, COUNTIF(A$4:$A268, 'Annex 2 EHV charges'!$D$11:$D$330)), 0)),"")</f>
        <v>New Export 25</v>
      </c>
      <c r="B269" s="80" t="str">
        <f>IF($A269="","",VLOOKUP($A269,'Annex 2 EHV charges'!$D:$P,2,0))</f>
        <v>New Export 25</v>
      </c>
      <c r="C269" s="81" t="str">
        <f>IF($A269="","",VLOOKUP($A269,'Annex 2 EHV charges'!$D:$P,3,0))</f>
        <v>New Export 25</v>
      </c>
      <c r="D269" s="80" t="str">
        <f>IF($A269="","",VLOOKUP($A269,'Annex 2 EHV charges'!$D:$P,4,0))</f>
        <v>Land at Imerys WT</v>
      </c>
      <c r="E269" s="82" t="str">
        <f>IFERROR(IF(VLOOKUP($A269,'Annex 2 EHV charges'!$D:$P,COLUMN(E269)+5,FALSE)=0,"",VLOOKUP($A269,'Annex 2 EHV charges'!$D:$P,COLUMN(E269)+5,FALSE)),"")</f>
        <v/>
      </c>
      <c r="F269" s="83">
        <f>IFERROR(IF(VLOOKUP($A269,'Annex 2 EHV charges'!$D:$P,COLUMN(F269)+5,FALSE)=0,"",VLOOKUP($A269,'Annex 2 EHV charges'!$D:$P,COLUMN(F269)+5,FALSE)),"")</f>
        <v>1596.64</v>
      </c>
      <c r="G269" s="83">
        <f>IFERROR(IF(VLOOKUP($A269,'Annex 2 EHV charges'!$D:$P,COLUMN(G269)+5,FALSE)=0,"",VLOOKUP($A269,'Annex 2 EHV charges'!$D:$P,COLUMN(G269)+5,FALSE)),"")</f>
        <v>0.05</v>
      </c>
      <c r="H269" s="83">
        <f>IFERROR(IF(VLOOKUP($A269,'Annex 2 EHV charges'!$D:$P,COLUMN(H269)+5,FALSE)=0,"",VLOOKUP($A269,'Annex 2 EHV charges'!$D:$P,COLUMN(H269)+5,FALSE)),"")</f>
        <v>0.05</v>
      </c>
    </row>
    <row r="270" spans="1:8" x14ac:dyDescent="0.2">
      <c r="A270" s="81" t="str">
        <f t="array" ref="A270">IFERROR(INDEX('Annex 2 EHV charges'!$D$11:$D$330, MATCH(0, IF(LEN('Annex 2 EHV charges'!$D$11:$D$330)=0,1, COUNTIF(A$4:$A269, 'Annex 2 EHV charges'!$D$11:$D$330)), 0)),"")</f>
        <v>New Export 26</v>
      </c>
      <c r="B270" s="80" t="str">
        <f>IF($A270="","",VLOOKUP($A270,'Annex 2 EHV charges'!$D:$P,2,0))</f>
        <v>New Export 26</v>
      </c>
      <c r="C270" s="81" t="str">
        <f>IF($A270="","",VLOOKUP($A270,'Annex 2 EHV charges'!$D:$P,3,0))</f>
        <v>New Export 26</v>
      </c>
      <c r="D270" s="80" t="str">
        <f>IF($A270="","",VLOOKUP($A270,'Annex 2 EHV charges'!$D:$P,4,0))</f>
        <v>Limebury PV 33kV</v>
      </c>
      <c r="E270" s="82" t="str">
        <f>IFERROR(IF(VLOOKUP($A270,'Annex 2 EHV charges'!$D:$P,COLUMN(E270)+5,FALSE)=0,"",VLOOKUP($A270,'Annex 2 EHV charges'!$D:$P,COLUMN(E270)+5,FALSE)),"")</f>
        <v/>
      </c>
      <c r="F270" s="83">
        <f>IFERROR(IF(VLOOKUP($A270,'Annex 2 EHV charges'!$D:$P,COLUMN(F270)+5,FALSE)=0,"",VLOOKUP($A270,'Annex 2 EHV charges'!$D:$P,COLUMN(F270)+5,FALSE)),"")</f>
        <v>510.87</v>
      </c>
      <c r="G270" s="83">
        <f>IFERROR(IF(VLOOKUP($A270,'Annex 2 EHV charges'!$D:$P,COLUMN(G270)+5,FALSE)=0,"",VLOOKUP($A270,'Annex 2 EHV charges'!$D:$P,COLUMN(G270)+5,FALSE)),"")</f>
        <v>0.05</v>
      </c>
      <c r="H270" s="83">
        <f>IFERROR(IF(VLOOKUP($A270,'Annex 2 EHV charges'!$D:$P,COLUMN(H270)+5,FALSE)=0,"",VLOOKUP($A270,'Annex 2 EHV charges'!$D:$P,COLUMN(H270)+5,FALSE)),"")</f>
        <v>0.05</v>
      </c>
    </row>
    <row r="271" spans="1:8" x14ac:dyDescent="0.2">
      <c r="A271" s="81" t="str">
        <f t="array" ref="A271">IFERROR(INDEX('Annex 2 EHV charges'!$D$11:$D$330, MATCH(0, IF(LEN('Annex 2 EHV charges'!$D$11:$D$330)=0,1, COUNTIF(A$4:$A270, 'Annex 2 EHV charges'!$D$11:$D$330)), 0)),"")</f>
        <v>New Export 27</v>
      </c>
      <c r="B271" s="80" t="str">
        <f>IF($A271="","",VLOOKUP($A271,'Annex 2 EHV charges'!$D:$P,2,0))</f>
        <v>New Export 27</v>
      </c>
      <c r="C271" s="81" t="str">
        <f>IF($A271="","",VLOOKUP($A271,'Annex 2 EHV charges'!$D:$P,3,0))</f>
        <v>New Export 27</v>
      </c>
      <c r="D271" s="80" t="str">
        <f>IF($A271="","",VLOOKUP($A271,'Annex 2 EHV charges'!$D:$P,4,0))</f>
        <v>Lodge Farm PV</v>
      </c>
      <c r="E271" s="82" t="str">
        <f>IFERROR(IF(VLOOKUP($A271,'Annex 2 EHV charges'!$D:$P,COLUMN(E271)+5,FALSE)=0,"",VLOOKUP($A271,'Annex 2 EHV charges'!$D:$P,COLUMN(E271)+5,FALSE)),"")</f>
        <v/>
      </c>
      <c r="F271" s="83">
        <f>IFERROR(IF(VLOOKUP($A271,'Annex 2 EHV charges'!$D:$P,COLUMN(F271)+5,FALSE)=0,"",VLOOKUP($A271,'Annex 2 EHV charges'!$D:$P,COLUMN(F271)+5,FALSE)),"")</f>
        <v>2960.59</v>
      </c>
      <c r="G271" s="83">
        <f>IFERROR(IF(VLOOKUP($A271,'Annex 2 EHV charges'!$D:$P,COLUMN(G271)+5,FALSE)=0,"",VLOOKUP($A271,'Annex 2 EHV charges'!$D:$P,COLUMN(G271)+5,FALSE)),"")</f>
        <v>0.05</v>
      </c>
      <c r="H271" s="83">
        <f>IFERROR(IF(VLOOKUP($A271,'Annex 2 EHV charges'!$D:$P,COLUMN(H271)+5,FALSE)=0,"",VLOOKUP($A271,'Annex 2 EHV charges'!$D:$P,COLUMN(H271)+5,FALSE)),"")</f>
        <v>0.05</v>
      </c>
    </row>
    <row r="272" spans="1:8" x14ac:dyDescent="0.2">
      <c r="A272" s="81" t="str">
        <f t="array" ref="A272">IFERROR(INDEX('Annex 2 EHV charges'!$D$11:$D$330, MATCH(0, IF(LEN('Annex 2 EHV charges'!$D$11:$D$330)=0,1, COUNTIF(A$4:$A271, 'Annex 2 EHV charges'!$D$11:$D$330)), 0)),"")</f>
        <v>New Export 28</v>
      </c>
      <c r="B272" s="80" t="str">
        <f>IF($A272="","",VLOOKUP($A272,'Annex 2 EHV charges'!$D:$P,2,0))</f>
        <v>New Export 28</v>
      </c>
      <c r="C272" s="81" t="str">
        <f>IF($A272="","",VLOOKUP($A272,'Annex 2 EHV charges'!$D:$P,3,0))</f>
        <v>New Export 28</v>
      </c>
      <c r="D272" s="80" t="str">
        <f>IF($A272="","",VLOOKUP($A272,'Annex 2 EHV charges'!$D:$P,4,0))</f>
        <v>Lower Litchardon PV</v>
      </c>
      <c r="E272" s="82" t="str">
        <f>IFERROR(IF(VLOOKUP($A272,'Annex 2 EHV charges'!$D:$P,COLUMN(E272)+5,FALSE)=0,"",VLOOKUP($A272,'Annex 2 EHV charges'!$D:$P,COLUMN(E272)+5,FALSE)),"")</f>
        <v/>
      </c>
      <c r="F272" s="83">
        <f>IFERROR(IF(VLOOKUP($A272,'Annex 2 EHV charges'!$D:$P,COLUMN(F272)+5,FALSE)=0,"",VLOOKUP($A272,'Annex 2 EHV charges'!$D:$P,COLUMN(F272)+5,FALSE)),"")</f>
        <v>1057.8599999999999</v>
      </c>
      <c r="G272" s="83">
        <f>IFERROR(IF(VLOOKUP($A272,'Annex 2 EHV charges'!$D:$P,COLUMN(G272)+5,FALSE)=0,"",VLOOKUP($A272,'Annex 2 EHV charges'!$D:$P,COLUMN(G272)+5,FALSE)),"")</f>
        <v>0.05</v>
      </c>
      <c r="H272" s="83">
        <f>IFERROR(IF(VLOOKUP($A272,'Annex 2 EHV charges'!$D:$P,COLUMN(H272)+5,FALSE)=0,"",VLOOKUP($A272,'Annex 2 EHV charges'!$D:$P,COLUMN(H272)+5,FALSE)),"")</f>
        <v>0.05</v>
      </c>
    </row>
    <row r="273" spans="1:8" x14ac:dyDescent="0.2">
      <c r="A273" s="81" t="str">
        <f t="array" ref="A273">IFERROR(INDEX('Annex 2 EHV charges'!$D$11:$D$330, MATCH(0, IF(LEN('Annex 2 EHV charges'!$D$11:$D$330)=0,1, COUNTIF(A$4:$A272, 'Annex 2 EHV charges'!$D$11:$D$330)), 0)),"")</f>
        <v>New Export 29</v>
      </c>
      <c r="B273" s="80" t="str">
        <f>IF($A273="","",VLOOKUP($A273,'Annex 2 EHV charges'!$D:$P,2,0))</f>
        <v>New Export 29</v>
      </c>
      <c r="C273" s="81" t="str">
        <f>IF($A273="","",VLOOKUP($A273,'Annex 2 EHV charges'!$D:$P,3,0))</f>
        <v>New Export 29</v>
      </c>
      <c r="D273" s="80" t="str">
        <f>IF($A273="","",VLOOKUP($A273,'Annex 2 EHV charges'!$D:$P,4,0))</f>
        <v>Mahe PV 33kV</v>
      </c>
      <c r="E273" s="82" t="str">
        <f>IFERROR(IF(VLOOKUP($A273,'Annex 2 EHV charges'!$D:$P,COLUMN(E273)+5,FALSE)=0,"",VLOOKUP($A273,'Annex 2 EHV charges'!$D:$P,COLUMN(E273)+5,FALSE)),"")</f>
        <v/>
      </c>
      <c r="F273" s="83">
        <f>IFERROR(IF(VLOOKUP($A273,'Annex 2 EHV charges'!$D:$P,COLUMN(F273)+5,FALSE)=0,"",VLOOKUP($A273,'Annex 2 EHV charges'!$D:$P,COLUMN(F273)+5,FALSE)),"")</f>
        <v>1733.71</v>
      </c>
      <c r="G273" s="83">
        <f>IFERROR(IF(VLOOKUP($A273,'Annex 2 EHV charges'!$D:$P,COLUMN(G273)+5,FALSE)=0,"",VLOOKUP($A273,'Annex 2 EHV charges'!$D:$P,COLUMN(G273)+5,FALSE)),"")</f>
        <v>0.05</v>
      </c>
      <c r="H273" s="83">
        <f>IFERROR(IF(VLOOKUP($A273,'Annex 2 EHV charges'!$D:$P,COLUMN(H273)+5,FALSE)=0,"",VLOOKUP($A273,'Annex 2 EHV charges'!$D:$P,COLUMN(H273)+5,FALSE)),"")</f>
        <v>0.05</v>
      </c>
    </row>
    <row r="274" spans="1:8" x14ac:dyDescent="0.2">
      <c r="A274" s="81" t="str">
        <f t="array" ref="A274">IFERROR(INDEX('Annex 2 EHV charges'!$D$11:$D$330, MATCH(0, IF(LEN('Annex 2 EHV charges'!$D$11:$D$330)=0,1, COUNTIF(A$4:$A273, 'Annex 2 EHV charges'!$D$11:$D$330)), 0)),"")</f>
        <v>New Export 30</v>
      </c>
      <c r="B274" s="80" t="str">
        <f>IF($A274="","",VLOOKUP($A274,'Annex 2 EHV charges'!$D:$P,2,0))</f>
        <v>New Export 30</v>
      </c>
      <c r="C274" s="81" t="str">
        <f>IF($A274="","",VLOOKUP($A274,'Annex 2 EHV charges'!$D:$P,3,0))</f>
        <v>New Export 30</v>
      </c>
      <c r="D274" s="80" t="str">
        <f>IF($A274="","",VLOOKUP($A274,'Annex 2 EHV charges'!$D:$P,4,0))</f>
        <v>Marksbury B PV 33kV</v>
      </c>
      <c r="E274" s="82" t="str">
        <f>IFERROR(IF(VLOOKUP($A274,'Annex 2 EHV charges'!$D:$P,COLUMN(E274)+5,FALSE)=0,"",VLOOKUP($A274,'Annex 2 EHV charges'!$D:$P,COLUMN(E274)+5,FALSE)),"")</f>
        <v/>
      </c>
      <c r="F274" s="83">
        <f>IFERROR(IF(VLOOKUP($A274,'Annex 2 EHV charges'!$D:$P,COLUMN(F274)+5,FALSE)=0,"",VLOOKUP($A274,'Annex 2 EHV charges'!$D:$P,COLUMN(F274)+5,FALSE)),"")</f>
        <v>1188.1500000000001</v>
      </c>
      <c r="G274" s="83">
        <f>IFERROR(IF(VLOOKUP($A274,'Annex 2 EHV charges'!$D:$P,COLUMN(G274)+5,FALSE)=0,"",VLOOKUP($A274,'Annex 2 EHV charges'!$D:$P,COLUMN(G274)+5,FALSE)),"")</f>
        <v>0.05</v>
      </c>
      <c r="H274" s="83">
        <f>IFERROR(IF(VLOOKUP($A274,'Annex 2 EHV charges'!$D:$P,COLUMN(H274)+5,FALSE)=0,"",VLOOKUP($A274,'Annex 2 EHV charges'!$D:$P,COLUMN(H274)+5,FALSE)),"")</f>
        <v>0.05</v>
      </c>
    </row>
    <row r="275" spans="1:8" x14ac:dyDescent="0.2">
      <c r="A275" s="81" t="str">
        <f t="array" ref="A275">IFERROR(INDEX('Annex 2 EHV charges'!$D$11:$D$330, MATCH(0, IF(LEN('Annex 2 EHV charges'!$D$11:$D$330)=0,1, COUNTIF(A$4:$A274, 'Annex 2 EHV charges'!$D$11:$D$330)), 0)),"")</f>
        <v>New Export 31</v>
      </c>
      <c r="B275" s="80" t="str">
        <f>IF($A275="","",VLOOKUP($A275,'Annex 2 EHV charges'!$D:$P,2,0))</f>
        <v>New Export 31</v>
      </c>
      <c r="C275" s="81" t="str">
        <f>IF($A275="","",VLOOKUP($A275,'Annex 2 EHV charges'!$D:$P,3,0))</f>
        <v>New Export 31</v>
      </c>
      <c r="D275" s="80" t="str">
        <f>IF($A275="","",VLOOKUP($A275,'Annex 2 EHV charges'!$D:$P,4,0))</f>
        <v>Mounsel PV 33kV</v>
      </c>
      <c r="E275" s="82" t="str">
        <f>IFERROR(IF(VLOOKUP($A275,'Annex 2 EHV charges'!$D:$P,COLUMN(E275)+5,FALSE)=0,"",VLOOKUP($A275,'Annex 2 EHV charges'!$D:$P,COLUMN(E275)+5,FALSE)),"")</f>
        <v/>
      </c>
      <c r="F275" s="83">
        <f>IFERROR(IF(VLOOKUP($A275,'Annex 2 EHV charges'!$D:$P,COLUMN(F275)+5,FALSE)=0,"",VLOOKUP($A275,'Annex 2 EHV charges'!$D:$P,COLUMN(F275)+5,FALSE)),"")</f>
        <v>1103.1400000000001</v>
      </c>
      <c r="G275" s="83">
        <f>IFERROR(IF(VLOOKUP($A275,'Annex 2 EHV charges'!$D:$P,COLUMN(G275)+5,FALSE)=0,"",VLOOKUP($A275,'Annex 2 EHV charges'!$D:$P,COLUMN(G275)+5,FALSE)),"")</f>
        <v>0.05</v>
      </c>
      <c r="H275" s="83">
        <f>IFERROR(IF(VLOOKUP($A275,'Annex 2 EHV charges'!$D:$P,COLUMN(H275)+5,FALSE)=0,"",VLOOKUP($A275,'Annex 2 EHV charges'!$D:$P,COLUMN(H275)+5,FALSE)),"")</f>
        <v>0.05</v>
      </c>
    </row>
    <row r="276" spans="1:8" x14ac:dyDescent="0.2">
      <c r="A276" s="81" t="str">
        <f t="array" ref="A276">IFERROR(INDEX('Annex 2 EHV charges'!$D$11:$D$330, MATCH(0, IF(LEN('Annex 2 EHV charges'!$D$11:$D$330)=0,1, COUNTIF(A$4:$A275, 'Annex 2 EHV charges'!$D$11:$D$330)), 0)),"")</f>
        <v>New Export 32</v>
      </c>
      <c r="B276" s="80" t="str">
        <f>IF($A276="","",VLOOKUP($A276,'Annex 2 EHV charges'!$D:$P,2,0))</f>
        <v>New Export 32</v>
      </c>
      <c r="C276" s="81" t="str">
        <f>IF($A276="","",VLOOKUP($A276,'Annex 2 EHV charges'!$D:$P,3,0))</f>
        <v>New Export 32</v>
      </c>
      <c r="D276" s="80" t="str">
        <f>IF($A276="","",VLOOKUP($A276,'Annex 2 EHV charges'!$D:$P,4,0))</f>
        <v>New House Farm ESS 132kV</v>
      </c>
      <c r="E276" s="82" t="str">
        <f>IFERROR(IF(VLOOKUP($A276,'Annex 2 EHV charges'!$D:$P,COLUMN(E276)+5,FALSE)=0,"",VLOOKUP($A276,'Annex 2 EHV charges'!$D:$P,COLUMN(E276)+5,FALSE)),"")</f>
        <v/>
      </c>
      <c r="F276" s="83">
        <f>IFERROR(IF(VLOOKUP($A276,'Annex 2 EHV charges'!$D:$P,COLUMN(F276)+5,FALSE)=0,"",VLOOKUP($A276,'Annex 2 EHV charges'!$D:$P,COLUMN(F276)+5,FALSE)),"")</f>
        <v>2197.61</v>
      </c>
      <c r="G276" s="83">
        <f>IFERROR(IF(VLOOKUP($A276,'Annex 2 EHV charges'!$D:$P,COLUMN(G276)+5,FALSE)=0,"",VLOOKUP($A276,'Annex 2 EHV charges'!$D:$P,COLUMN(G276)+5,FALSE)),"")</f>
        <v>0.05</v>
      </c>
      <c r="H276" s="83">
        <f>IFERROR(IF(VLOOKUP($A276,'Annex 2 EHV charges'!$D:$P,COLUMN(H276)+5,FALSE)=0,"",VLOOKUP($A276,'Annex 2 EHV charges'!$D:$P,COLUMN(H276)+5,FALSE)),"")</f>
        <v>0.05</v>
      </c>
    </row>
    <row r="277" spans="1:8" x14ac:dyDescent="0.2">
      <c r="A277" s="81" t="str">
        <f t="array" ref="A277">IFERROR(INDEX('Annex 2 EHV charges'!$D$11:$D$330, MATCH(0, IF(LEN('Annex 2 EHV charges'!$D$11:$D$330)=0,1, COUNTIF(A$4:$A276, 'Annex 2 EHV charges'!$D$11:$D$330)), 0)),"")</f>
        <v>New Export 33</v>
      </c>
      <c r="B277" s="80" t="str">
        <f>IF($A277="","",VLOOKUP($A277,'Annex 2 EHV charges'!$D:$P,2,0))</f>
        <v>New Export 33</v>
      </c>
      <c r="C277" s="81" t="str">
        <f>IF($A277="","",VLOOKUP($A277,'Annex 2 EHV charges'!$D:$P,3,0))</f>
        <v>New Export 33</v>
      </c>
      <c r="D277" s="80" t="str">
        <f>IF($A277="","",VLOOKUP($A277,'Annex 2 EHV charges'!$D:$P,4,0))</f>
        <v>NIRO PV (Rockebeare)</v>
      </c>
      <c r="E277" s="82" t="str">
        <f>IFERROR(IF(VLOOKUP($A277,'Annex 2 EHV charges'!$D:$P,COLUMN(E277)+5,FALSE)=0,"",VLOOKUP($A277,'Annex 2 EHV charges'!$D:$P,COLUMN(E277)+5,FALSE)),"")</f>
        <v/>
      </c>
      <c r="F277" s="83">
        <f>IFERROR(IF(VLOOKUP($A277,'Annex 2 EHV charges'!$D:$P,COLUMN(F277)+5,FALSE)=0,"",VLOOKUP($A277,'Annex 2 EHV charges'!$D:$P,COLUMN(F277)+5,FALSE)),"")</f>
        <v>827.38</v>
      </c>
      <c r="G277" s="83">
        <f>IFERROR(IF(VLOOKUP($A277,'Annex 2 EHV charges'!$D:$P,COLUMN(G277)+5,FALSE)=0,"",VLOOKUP($A277,'Annex 2 EHV charges'!$D:$P,COLUMN(G277)+5,FALSE)),"")</f>
        <v>0.05</v>
      </c>
      <c r="H277" s="83">
        <f>IFERROR(IF(VLOOKUP($A277,'Annex 2 EHV charges'!$D:$P,COLUMN(H277)+5,FALSE)=0,"",VLOOKUP($A277,'Annex 2 EHV charges'!$D:$P,COLUMN(H277)+5,FALSE)),"")</f>
        <v>0.05</v>
      </c>
    </row>
    <row r="278" spans="1:8" x14ac:dyDescent="0.2">
      <c r="A278" s="81" t="str">
        <f t="array" ref="A278">IFERROR(INDEX('Annex 2 EHV charges'!$D$11:$D$330, MATCH(0, IF(LEN('Annex 2 EHV charges'!$D$11:$D$330)=0,1, COUNTIF(A$4:$A277, 'Annex 2 EHV charges'!$D$11:$D$330)), 0)),"")</f>
        <v>New Export 34</v>
      </c>
      <c r="B278" s="80" t="str">
        <f>IF($A278="","",VLOOKUP($A278,'Annex 2 EHV charges'!$D:$P,2,0))</f>
        <v>New Export 34</v>
      </c>
      <c r="C278" s="81" t="str">
        <f>IF($A278="","",VLOOKUP($A278,'Annex 2 EHV charges'!$D:$P,3,0))</f>
        <v>New Export 34</v>
      </c>
      <c r="D278" s="80" t="str">
        <f>IF($A278="","",VLOOKUP($A278,'Annex 2 EHV charges'!$D:$P,4,0))</f>
        <v>North Tawton ESS 33kV</v>
      </c>
      <c r="E278" s="82">
        <f>IFERROR(IF(VLOOKUP($A278,'Annex 2 EHV charges'!$D:$P,COLUMN(E278)+5,FALSE)=0,"",VLOOKUP($A278,'Annex 2 EHV charges'!$D:$P,COLUMN(E278)+5,FALSE)),"")</f>
        <v>-0.217</v>
      </c>
      <c r="F278" s="83">
        <f>IFERROR(IF(VLOOKUP($A278,'Annex 2 EHV charges'!$D:$P,COLUMN(F278)+5,FALSE)=0,"",VLOOKUP($A278,'Annex 2 EHV charges'!$D:$P,COLUMN(F278)+5,FALSE)),"")</f>
        <v>436.74</v>
      </c>
      <c r="G278" s="83">
        <f>IFERROR(IF(VLOOKUP($A278,'Annex 2 EHV charges'!$D:$P,COLUMN(G278)+5,FALSE)=0,"",VLOOKUP($A278,'Annex 2 EHV charges'!$D:$P,COLUMN(G278)+5,FALSE)),"")</f>
        <v>0.05</v>
      </c>
      <c r="H278" s="83">
        <f>IFERROR(IF(VLOOKUP($A278,'Annex 2 EHV charges'!$D:$P,COLUMN(H278)+5,FALSE)=0,"",VLOOKUP($A278,'Annex 2 EHV charges'!$D:$P,COLUMN(H278)+5,FALSE)),"")</f>
        <v>0.05</v>
      </c>
    </row>
    <row r="279" spans="1:8" x14ac:dyDescent="0.2">
      <c r="A279" s="81" t="str">
        <f t="array" ref="A279">IFERROR(INDEX('Annex 2 EHV charges'!$D$11:$D$330, MATCH(0, IF(LEN('Annex 2 EHV charges'!$D$11:$D$330)=0,1, COUNTIF(A$4:$A278, 'Annex 2 EHV charges'!$D$11:$D$330)), 0)),"")</f>
        <v>New Export 35</v>
      </c>
      <c r="B279" s="80" t="str">
        <f>IF($A279="","",VLOOKUP($A279,'Annex 2 EHV charges'!$D:$P,2,0))</f>
        <v>New Export 35</v>
      </c>
      <c r="C279" s="81" t="str">
        <f>IF($A279="","",VLOOKUP($A279,'Annex 2 EHV charges'!$D:$P,3,0))</f>
        <v>New Export 35</v>
      </c>
      <c r="D279" s="80" t="str">
        <f>IF($A279="","",VLOOKUP($A279,'Annex 2 EHV charges'!$D:$P,4,0))</f>
        <v>Ottery St Mary PV</v>
      </c>
      <c r="E279" s="82" t="str">
        <f>IFERROR(IF(VLOOKUP($A279,'Annex 2 EHV charges'!$D:$P,COLUMN(E279)+5,FALSE)=0,"",VLOOKUP($A279,'Annex 2 EHV charges'!$D:$P,COLUMN(E279)+5,FALSE)),"")</f>
        <v/>
      </c>
      <c r="F279" s="83">
        <f>IFERROR(IF(VLOOKUP($A279,'Annex 2 EHV charges'!$D:$P,COLUMN(F279)+5,FALSE)=0,"",VLOOKUP($A279,'Annex 2 EHV charges'!$D:$P,COLUMN(F279)+5,FALSE)),"")</f>
        <v>2132.96</v>
      </c>
      <c r="G279" s="83">
        <f>IFERROR(IF(VLOOKUP($A279,'Annex 2 EHV charges'!$D:$P,COLUMN(G279)+5,FALSE)=0,"",VLOOKUP($A279,'Annex 2 EHV charges'!$D:$P,COLUMN(G279)+5,FALSE)),"")</f>
        <v>0.05</v>
      </c>
      <c r="H279" s="83">
        <f>IFERROR(IF(VLOOKUP($A279,'Annex 2 EHV charges'!$D:$P,COLUMN(H279)+5,FALSE)=0,"",VLOOKUP($A279,'Annex 2 EHV charges'!$D:$P,COLUMN(H279)+5,FALSE)),"")</f>
        <v>0.05</v>
      </c>
    </row>
    <row r="280" spans="1:8" x14ac:dyDescent="0.2">
      <c r="A280" s="81" t="str">
        <f t="array" ref="A280">IFERROR(INDEX('Annex 2 EHV charges'!$D$11:$D$330, MATCH(0, IF(LEN('Annex 2 EHV charges'!$D$11:$D$330)=0,1, COUNTIF(A$4:$A279, 'Annex 2 EHV charges'!$D$11:$D$330)), 0)),"")</f>
        <v>New Export 36</v>
      </c>
      <c r="B280" s="80" t="str">
        <f>IF($A280="","",VLOOKUP($A280,'Annex 2 EHV charges'!$D:$P,2,0))</f>
        <v>New Export 36</v>
      </c>
      <c r="C280" s="81" t="str">
        <f>IF($A280="","",VLOOKUP($A280,'Annex 2 EHV charges'!$D:$P,3,0))</f>
        <v>New Export 36</v>
      </c>
      <c r="D280" s="80" t="str">
        <f>IF($A280="","",VLOOKUP($A280,'Annex 2 EHV charges'!$D:$P,4,0))</f>
        <v>Pedwell PV</v>
      </c>
      <c r="E280" s="82" t="str">
        <f>IFERROR(IF(VLOOKUP($A280,'Annex 2 EHV charges'!$D:$P,COLUMN(E280)+5,FALSE)=0,"",VLOOKUP($A280,'Annex 2 EHV charges'!$D:$P,COLUMN(E280)+5,FALSE)),"")</f>
        <v/>
      </c>
      <c r="F280" s="83">
        <f>IFERROR(IF(VLOOKUP($A280,'Annex 2 EHV charges'!$D:$P,COLUMN(F280)+5,FALSE)=0,"",VLOOKUP($A280,'Annex 2 EHV charges'!$D:$P,COLUMN(F280)+5,FALSE)),"")</f>
        <v>1804.45</v>
      </c>
      <c r="G280" s="83">
        <f>IFERROR(IF(VLOOKUP($A280,'Annex 2 EHV charges'!$D:$P,COLUMN(G280)+5,FALSE)=0,"",VLOOKUP($A280,'Annex 2 EHV charges'!$D:$P,COLUMN(G280)+5,FALSE)),"")</f>
        <v>0.05</v>
      </c>
      <c r="H280" s="83">
        <f>IFERROR(IF(VLOOKUP($A280,'Annex 2 EHV charges'!$D:$P,COLUMN(H280)+5,FALSE)=0,"",VLOOKUP($A280,'Annex 2 EHV charges'!$D:$P,COLUMN(H280)+5,FALSE)),"")</f>
        <v>0.05</v>
      </c>
    </row>
    <row r="281" spans="1:8" x14ac:dyDescent="0.2">
      <c r="A281" s="81" t="str">
        <f t="array" ref="A281">IFERROR(INDEX('Annex 2 EHV charges'!$D$11:$D$330, MATCH(0, IF(LEN('Annex 2 EHV charges'!$D$11:$D$330)=0,1, COUNTIF(A$4:$A280, 'Annex 2 EHV charges'!$D$11:$D$330)), 0)),"")</f>
        <v>New Export 37</v>
      </c>
      <c r="B281" s="80" t="str">
        <f>IF($A281="","",VLOOKUP($A281,'Annex 2 EHV charges'!$D:$P,2,0))</f>
        <v>New Export 37</v>
      </c>
      <c r="C281" s="81" t="str">
        <f>IF($A281="","",VLOOKUP($A281,'Annex 2 EHV charges'!$D:$P,3,0))</f>
        <v>New Export 37</v>
      </c>
      <c r="D281" s="80" t="str">
        <f>IF($A281="","",VLOOKUP($A281,'Annex 2 EHV charges'!$D:$P,4,0))</f>
        <v>Peradon PV ESS 132kV</v>
      </c>
      <c r="E281" s="82">
        <f>IFERROR(IF(VLOOKUP($A281,'Annex 2 EHV charges'!$D:$P,COLUMN(E281)+5,FALSE)=0,"",VLOOKUP($A281,'Annex 2 EHV charges'!$D:$P,COLUMN(E281)+5,FALSE)),"")</f>
        <v>-8.3000000000000004E-2</v>
      </c>
      <c r="F281" s="83">
        <f>IFERROR(IF(VLOOKUP($A281,'Annex 2 EHV charges'!$D:$P,COLUMN(F281)+5,FALSE)=0,"",VLOOKUP($A281,'Annex 2 EHV charges'!$D:$P,COLUMN(F281)+5,FALSE)),"")</f>
        <v>987.01</v>
      </c>
      <c r="G281" s="83">
        <f>IFERROR(IF(VLOOKUP($A281,'Annex 2 EHV charges'!$D:$P,COLUMN(G281)+5,FALSE)=0,"",VLOOKUP($A281,'Annex 2 EHV charges'!$D:$P,COLUMN(G281)+5,FALSE)),"")</f>
        <v>0.05</v>
      </c>
      <c r="H281" s="83">
        <f>IFERROR(IF(VLOOKUP($A281,'Annex 2 EHV charges'!$D:$P,COLUMN(H281)+5,FALSE)=0,"",VLOOKUP($A281,'Annex 2 EHV charges'!$D:$P,COLUMN(H281)+5,FALSE)),"")</f>
        <v>0.05</v>
      </c>
    </row>
    <row r="282" spans="1:8" x14ac:dyDescent="0.2">
      <c r="A282" s="81" t="str">
        <f t="array" ref="A282">IFERROR(INDEX('Annex 2 EHV charges'!$D$11:$D$330, MATCH(0, IF(LEN('Annex 2 EHV charges'!$D$11:$D$330)=0,1, COUNTIF(A$4:$A281, 'Annex 2 EHV charges'!$D$11:$D$330)), 0)),"")</f>
        <v>New Export 38</v>
      </c>
      <c r="B282" s="80" t="str">
        <f>IF($A282="","",VLOOKUP($A282,'Annex 2 EHV charges'!$D:$P,2,0))</f>
        <v>New Export 38</v>
      </c>
      <c r="C282" s="81" t="str">
        <f>IF($A282="","",VLOOKUP($A282,'Annex 2 EHV charges'!$D:$P,3,0))</f>
        <v>New Export 38</v>
      </c>
      <c r="D282" s="80" t="str">
        <f>IF($A282="","",VLOOKUP($A282,'Annex 2 EHV charges'!$D:$P,4,0))</f>
        <v>Perrinpit Road PV</v>
      </c>
      <c r="E282" s="82" t="str">
        <f>IFERROR(IF(VLOOKUP($A282,'Annex 2 EHV charges'!$D:$P,COLUMN(E282)+5,FALSE)=0,"",VLOOKUP($A282,'Annex 2 EHV charges'!$D:$P,COLUMN(E282)+5,FALSE)),"")</f>
        <v/>
      </c>
      <c r="F282" s="83">
        <f>IFERROR(IF(VLOOKUP($A282,'Annex 2 EHV charges'!$D:$P,COLUMN(F282)+5,FALSE)=0,"",VLOOKUP($A282,'Annex 2 EHV charges'!$D:$P,COLUMN(F282)+5,FALSE)),"")</f>
        <v>994.16</v>
      </c>
      <c r="G282" s="83">
        <f>IFERROR(IF(VLOOKUP($A282,'Annex 2 EHV charges'!$D:$P,COLUMN(G282)+5,FALSE)=0,"",VLOOKUP($A282,'Annex 2 EHV charges'!$D:$P,COLUMN(G282)+5,FALSE)),"")</f>
        <v>0.05</v>
      </c>
      <c r="H282" s="83">
        <f>IFERROR(IF(VLOOKUP($A282,'Annex 2 EHV charges'!$D:$P,COLUMN(H282)+5,FALSE)=0,"",VLOOKUP($A282,'Annex 2 EHV charges'!$D:$P,COLUMN(H282)+5,FALSE)),"")</f>
        <v>0.05</v>
      </c>
    </row>
    <row r="283" spans="1:8" x14ac:dyDescent="0.2">
      <c r="A283" s="81" t="str">
        <f t="array" ref="A283">IFERROR(INDEX('Annex 2 EHV charges'!$D$11:$D$330, MATCH(0, IF(LEN('Annex 2 EHV charges'!$D$11:$D$330)=0,1, COUNTIF(A$4:$A282, 'Annex 2 EHV charges'!$D$11:$D$330)), 0)),"")</f>
        <v>New Export 39</v>
      </c>
      <c r="B283" s="80" t="str">
        <f>IF($A283="","",VLOOKUP($A283,'Annex 2 EHV charges'!$D:$P,2,0))</f>
        <v>New Export 39</v>
      </c>
      <c r="C283" s="81" t="str">
        <f>IF($A283="","",VLOOKUP($A283,'Annex 2 EHV charges'!$D:$P,3,0))</f>
        <v>New Export 39</v>
      </c>
      <c r="D283" s="80" t="str">
        <f>IF($A283="","",VLOOKUP($A283,'Annex 2 EHV charges'!$D:$P,4,0))</f>
        <v>Pyworthy PV 33kV</v>
      </c>
      <c r="E283" s="82" t="str">
        <f>IFERROR(IF(VLOOKUP($A283,'Annex 2 EHV charges'!$D:$P,COLUMN(E283)+5,FALSE)=0,"",VLOOKUP($A283,'Annex 2 EHV charges'!$D:$P,COLUMN(E283)+5,FALSE)),"")</f>
        <v/>
      </c>
      <c r="F283" s="83">
        <f>IFERROR(IF(VLOOKUP($A283,'Annex 2 EHV charges'!$D:$P,COLUMN(F283)+5,FALSE)=0,"",VLOOKUP($A283,'Annex 2 EHV charges'!$D:$P,COLUMN(F283)+5,FALSE)),"")</f>
        <v>1055.1300000000001</v>
      </c>
      <c r="G283" s="83">
        <f>IFERROR(IF(VLOOKUP($A283,'Annex 2 EHV charges'!$D:$P,COLUMN(G283)+5,FALSE)=0,"",VLOOKUP($A283,'Annex 2 EHV charges'!$D:$P,COLUMN(G283)+5,FALSE)),"")</f>
        <v>0.05</v>
      </c>
      <c r="H283" s="83">
        <f>IFERROR(IF(VLOOKUP($A283,'Annex 2 EHV charges'!$D:$P,COLUMN(H283)+5,FALSE)=0,"",VLOOKUP($A283,'Annex 2 EHV charges'!$D:$P,COLUMN(H283)+5,FALSE)),"")</f>
        <v>0.05</v>
      </c>
    </row>
    <row r="284" spans="1:8" x14ac:dyDescent="0.2">
      <c r="A284" s="81" t="str">
        <f t="array" ref="A284">IFERROR(INDEX('Annex 2 EHV charges'!$D$11:$D$330, MATCH(0, IF(LEN('Annex 2 EHV charges'!$D$11:$D$330)=0,1, COUNTIF(A$4:$A283, 'Annex 2 EHV charges'!$D$11:$D$330)), 0)),"")</f>
        <v>New Export 40</v>
      </c>
      <c r="B284" s="80" t="str">
        <f>IF($A284="","",VLOOKUP($A284,'Annex 2 EHV charges'!$D:$P,2,0))</f>
        <v>New Export 40</v>
      </c>
      <c r="C284" s="81" t="str">
        <f>IF($A284="","",VLOOKUP($A284,'Annex 2 EHV charges'!$D:$P,3,0))</f>
        <v>New Export 40</v>
      </c>
      <c r="D284" s="80" t="str">
        <f>IF($A284="","",VLOOKUP($A284,'Annex 2 EHV charges'!$D:$P,4,0))</f>
        <v>Queen Charlton PV 33kV</v>
      </c>
      <c r="E284" s="82" t="str">
        <f>IFERROR(IF(VLOOKUP($A284,'Annex 2 EHV charges'!$D:$P,COLUMN(E284)+5,FALSE)=0,"",VLOOKUP($A284,'Annex 2 EHV charges'!$D:$P,COLUMN(E284)+5,FALSE)),"")</f>
        <v/>
      </c>
      <c r="F284" s="83">
        <f>IFERROR(IF(VLOOKUP($A284,'Annex 2 EHV charges'!$D:$P,COLUMN(F284)+5,FALSE)=0,"",VLOOKUP($A284,'Annex 2 EHV charges'!$D:$P,COLUMN(F284)+5,FALSE)),"")</f>
        <v>1774.76</v>
      </c>
      <c r="G284" s="83">
        <f>IFERROR(IF(VLOOKUP($A284,'Annex 2 EHV charges'!$D:$P,COLUMN(G284)+5,FALSE)=0,"",VLOOKUP($A284,'Annex 2 EHV charges'!$D:$P,COLUMN(G284)+5,FALSE)),"")</f>
        <v>0.05</v>
      </c>
      <c r="H284" s="83">
        <f>IFERROR(IF(VLOOKUP($A284,'Annex 2 EHV charges'!$D:$P,COLUMN(H284)+5,FALSE)=0,"",VLOOKUP($A284,'Annex 2 EHV charges'!$D:$P,COLUMN(H284)+5,FALSE)),"")</f>
        <v>0.05</v>
      </c>
    </row>
    <row r="285" spans="1:8" x14ac:dyDescent="0.2">
      <c r="A285" s="81" t="str">
        <f t="array" ref="A285">IFERROR(INDEX('Annex 2 EHV charges'!$D$11:$D$330, MATCH(0, IF(LEN('Annex 2 EHV charges'!$D$11:$D$330)=0,1, COUNTIF(A$4:$A284, 'Annex 2 EHV charges'!$D$11:$D$330)), 0)),"")</f>
        <v>New Export 41</v>
      </c>
      <c r="B285" s="80" t="str">
        <f>IF($A285="","",VLOOKUP($A285,'Annex 2 EHV charges'!$D:$P,2,0))</f>
        <v>New Export 41</v>
      </c>
      <c r="C285" s="81" t="str">
        <f>IF($A285="","",VLOOKUP($A285,'Annex 2 EHV charges'!$D:$P,3,0))</f>
        <v>New Export 41</v>
      </c>
      <c r="D285" s="80" t="str">
        <f>IF($A285="","",VLOOKUP($A285,'Annex 2 EHV charges'!$D:$P,4,0))</f>
        <v>Rocombe Ridge PV 33kV</v>
      </c>
      <c r="E285" s="82">
        <f>IFERROR(IF(VLOOKUP($A285,'Annex 2 EHV charges'!$D:$P,COLUMN(E285)+5,FALSE)=0,"",VLOOKUP($A285,'Annex 2 EHV charges'!$D:$P,COLUMN(E285)+5,FALSE)),"")</f>
        <v>-3.7120000000000002</v>
      </c>
      <c r="F285" s="83">
        <f>IFERROR(IF(VLOOKUP($A285,'Annex 2 EHV charges'!$D:$P,COLUMN(F285)+5,FALSE)=0,"",VLOOKUP($A285,'Annex 2 EHV charges'!$D:$P,COLUMN(F285)+5,FALSE)),"")</f>
        <v>1015.34</v>
      </c>
      <c r="G285" s="83">
        <f>IFERROR(IF(VLOOKUP($A285,'Annex 2 EHV charges'!$D:$P,COLUMN(G285)+5,FALSE)=0,"",VLOOKUP($A285,'Annex 2 EHV charges'!$D:$P,COLUMN(G285)+5,FALSE)),"")</f>
        <v>0.05</v>
      </c>
      <c r="H285" s="83">
        <f>IFERROR(IF(VLOOKUP($A285,'Annex 2 EHV charges'!$D:$P,COLUMN(H285)+5,FALSE)=0,"",VLOOKUP($A285,'Annex 2 EHV charges'!$D:$P,COLUMN(H285)+5,FALSE)),"")</f>
        <v>0.05</v>
      </c>
    </row>
    <row r="286" spans="1:8" x14ac:dyDescent="0.2">
      <c r="A286" s="81" t="str">
        <f t="array" ref="A286">IFERROR(INDEX('Annex 2 EHV charges'!$D$11:$D$330, MATCH(0, IF(LEN('Annex 2 EHV charges'!$D$11:$D$330)=0,1, COUNTIF(A$4:$A285, 'Annex 2 EHV charges'!$D$11:$D$330)), 0)),"")</f>
        <v>New Export 42</v>
      </c>
      <c r="B286" s="80" t="str">
        <f>IF($A286="","",VLOOKUP($A286,'Annex 2 EHV charges'!$D:$P,2,0))</f>
        <v>New Export 42</v>
      </c>
      <c r="C286" s="81" t="str">
        <f>IF($A286="","",VLOOKUP($A286,'Annex 2 EHV charges'!$D:$P,3,0))</f>
        <v>New Export 42</v>
      </c>
      <c r="D286" s="80" t="str">
        <f>IF($A286="","",VLOOKUP($A286,'Annex 2 EHV charges'!$D:$P,4,0))</f>
        <v>Says Court Farm ESS 132kV</v>
      </c>
      <c r="E286" s="82">
        <f>IFERROR(IF(VLOOKUP($A286,'Annex 2 EHV charges'!$D:$P,COLUMN(E286)+5,FALSE)=0,"",VLOOKUP($A286,'Annex 2 EHV charges'!$D:$P,COLUMN(E286)+5,FALSE)),"")</f>
        <v>-7.9000000000000001E-2</v>
      </c>
      <c r="F286" s="83">
        <f>IFERROR(IF(VLOOKUP($A286,'Annex 2 EHV charges'!$D:$P,COLUMN(F286)+5,FALSE)=0,"",VLOOKUP($A286,'Annex 2 EHV charges'!$D:$P,COLUMN(F286)+5,FALSE)),"")</f>
        <v>503.37</v>
      </c>
      <c r="G286" s="83">
        <f>IFERROR(IF(VLOOKUP($A286,'Annex 2 EHV charges'!$D:$P,COLUMN(G286)+5,FALSE)=0,"",VLOOKUP($A286,'Annex 2 EHV charges'!$D:$P,COLUMN(G286)+5,FALSE)),"")</f>
        <v>0.05</v>
      </c>
      <c r="H286" s="83">
        <f>IFERROR(IF(VLOOKUP($A286,'Annex 2 EHV charges'!$D:$P,COLUMN(H286)+5,FALSE)=0,"",VLOOKUP($A286,'Annex 2 EHV charges'!$D:$P,COLUMN(H286)+5,FALSE)),"")</f>
        <v>0.05</v>
      </c>
    </row>
    <row r="287" spans="1:8" x14ac:dyDescent="0.2">
      <c r="A287" s="81" t="str">
        <f t="array" ref="A287">IFERROR(INDEX('Annex 2 EHV charges'!$D$11:$D$330, MATCH(0, IF(LEN('Annex 2 EHV charges'!$D$11:$D$330)=0,1, COUNTIF(A$4:$A286, 'Annex 2 EHV charges'!$D$11:$D$330)), 0)),"")</f>
        <v>New Export 43</v>
      </c>
      <c r="B287" s="80" t="str">
        <f>IF($A287="","",VLOOKUP($A287,'Annex 2 EHV charges'!$D:$P,2,0))</f>
        <v>New Export 43</v>
      </c>
      <c r="C287" s="81" t="str">
        <f>IF($A287="","",VLOOKUP($A287,'Annex 2 EHV charges'!$D:$P,3,0))</f>
        <v>New Export 43</v>
      </c>
      <c r="D287" s="80" t="str">
        <f>IF($A287="","",VLOOKUP($A287,'Annex 2 EHV charges'!$D:$P,4,0))</f>
        <v>Severn Road Gas STOR 132kV</v>
      </c>
      <c r="E287" s="82" t="str">
        <f>IFERROR(IF(VLOOKUP($A287,'Annex 2 EHV charges'!$D:$P,COLUMN(E287)+5,FALSE)=0,"",VLOOKUP($A287,'Annex 2 EHV charges'!$D:$P,COLUMN(E287)+5,FALSE)),"")</f>
        <v/>
      </c>
      <c r="F287" s="83">
        <f>IFERROR(IF(VLOOKUP($A287,'Annex 2 EHV charges'!$D:$P,COLUMN(F287)+5,FALSE)=0,"",VLOOKUP($A287,'Annex 2 EHV charges'!$D:$P,COLUMN(F287)+5,FALSE)),"")</f>
        <v>1791.41</v>
      </c>
      <c r="G287" s="83">
        <f>IFERROR(IF(VLOOKUP($A287,'Annex 2 EHV charges'!$D:$P,COLUMN(G287)+5,FALSE)=0,"",VLOOKUP($A287,'Annex 2 EHV charges'!$D:$P,COLUMN(G287)+5,FALSE)),"")</f>
        <v>0.05</v>
      </c>
      <c r="H287" s="83">
        <f>IFERROR(IF(VLOOKUP($A287,'Annex 2 EHV charges'!$D:$P,COLUMN(H287)+5,FALSE)=0,"",VLOOKUP($A287,'Annex 2 EHV charges'!$D:$P,COLUMN(H287)+5,FALSE)),"")</f>
        <v>0.05</v>
      </c>
    </row>
    <row r="288" spans="1:8" x14ac:dyDescent="0.2">
      <c r="A288" s="81" t="str">
        <f t="array" ref="A288">IFERROR(INDEX('Annex 2 EHV charges'!$D$11:$D$330, MATCH(0, IF(LEN('Annex 2 EHV charges'!$D$11:$D$330)=0,1, COUNTIF(A$4:$A287, 'Annex 2 EHV charges'!$D$11:$D$330)), 0)),"")</f>
        <v>New Export 45</v>
      </c>
      <c r="B288" s="80" t="str">
        <f>IF($A288="","",VLOOKUP($A288,'Annex 2 EHV charges'!$D:$P,2,0))</f>
        <v>New Export 45</v>
      </c>
      <c r="C288" s="81" t="str">
        <f>IF($A288="","",VLOOKUP($A288,'Annex 2 EHV charges'!$D:$P,3,0))</f>
        <v>New Export 45</v>
      </c>
      <c r="D288" s="80" t="str">
        <f>IF($A288="","",VLOOKUP($A288,'Annex 2 EHV charges'!$D:$P,4,0))</f>
        <v>Stock Lane PV ESS 132kV</v>
      </c>
      <c r="E288" s="82">
        <f>IFERROR(IF(VLOOKUP($A288,'Annex 2 EHV charges'!$D:$P,COLUMN(E288)+5,FALSE)=0,"",VLOOKUP($A288,'Annex 2 EHV charges'!$D:$P,COLUMN(E288)+5,FALSE)),"")</f>
        <v>-5.1999999999999998E-2</v>
      </c>
      <c r="F288" s="83">
        <f>IFERROR(IF(VLOOKUP($A288,'Annex 2 EHV charges'!$D:$P,COLUMN(F288)+5,FALSE)=0,"",VLOOKUP($A288,'Annex 2 EHV charges'!$D:$P,COLUMN(F288)+5,FALSE)),"")</f>
        <v>1343.67</v>
      </c>
      <c r="G288" s="83">
        <f>IFERROR(IF(VLOOKUP($A288,'Annex 2 EHV charges'!$D:$P,COLUMN(G288)+5,FALSE)=0,"",VLOOKUP($A288,'Annex 2 EHV charges'!$D:$P,COLUMN(G288)+5,FALSE)),"")</f>
        <v>0.05</v>
      </c>
      <c r="H288" s="83">
        <f>IFERROR(IF(VLOOKUP($A288,'Annex 2 EHV charges'!$D:$P,COLUMN(H288)+5,FALSE)=0,"",VLOOKUP($A288,'Annex 2 EHV charges'!$D:$P,COLUMN(H288)+5,FALSE)),"")</f>
        <v>0.05</v>
      </c>
    </row>
    <row r="289" spans="1:8" x14ac:dyDescent="0.2">
      <c r="A289" s="81" t="str">
        <f t="array" ref="A289">IFERROR(INDEX('Annex 2 EHV charges'!$D$11:$D$330, MATCH(0, IF(LEN('Annex 2 EHV charges'!$D$11:$D$330)=0,1, COUNTIF(A$4:$A288, 'Annex 2 EHV charges'!$D$11:$D$330)), 0)),"")</f>
        <v>New Export 46</v>
      </c>
      <c r="B289" s="80" t="str">
        <f>IF($A289="","",VLOOKUP($A289,'Annex 2 EHV charges'!$D:$P,2,0))</f>
        <v>New Export 46</v>
      </c>
      <c r="C289" s="81" t="str">
        <f>IF($A289="","",VLOOKUP($A289,'Annex 2 EHV charges'!$D:$P,3,0))</f>
        <v>New Export 46</v>
      </c>
      <c r="D289" s="80" t="str">
        <f>IF($A289="","",VLOOKUP($A289,'Annex 2 EHV charges'!$D:$P,4,0))</f>
        <v>Tale Lane PV ESS 132kV</v>
      </c>
      <c r="E289" s="82">
        <f>IFERROR(IF(VLOOKUP($A289,'Annex 2 EHV charges'!$D:$P,COLUMN(E289)+5,FALSE)=0,"",VLOOKUP($A289,'Annex 2 EHV charges'!$D:$P,COLUMN(E289)+5,FALSE)),"")</f>
        <v>-8.1000000000000003E-2</v>
      </c>
      <c r="F289" s="83">
        <f>IFERROR(IF(VLOOKUP($A289,'Annex 2 EHV charges'!$D:$P,COLUMN(F289)+5,FALSE)=0,"",VLOOKUP($A289,'Annex 2 EHV charges'!$D:$P,COLUMN(F289)+5,FALSE)),"")</f>
        <v>708.36</v>
      </c>
      <c r="G289" s="83">
        <f>IFERROR(IF(VLOOKUP($A289,'Annex 2 EHV charges'!$D:$P,COLUMN(G289)+5,FALSE)=0,"",VLOOKUP($A289,'Annex 2 EHV charges'!$D:$P,COLUMN(G289)+5,FALSE)),"")</f>
        <v>0.05</v>
      </c>
      <c r="H289" s="83">
        <f>IFERROR(IF(VLOOKUP($A289,'Annex 2 EHV charges'!$D:$P,COLUMN(H289)+5,FALSE)=0,"",VLOOKUP($A289,'Annex 2 EHV charges'!$D:$P,COLUMN(H289)+5,FALSE)),"")</f>
        <v>0.05</v>
      </c>
    </row>
    <row r="290" spans="1:8" x14ac:dyDescent="0.2">
      <c r="A290" s="81" t="str">
        <f t="array" ref="A290">IFERROR(INDEX('Annex 2 EHV charges'!$D$11:$D$330, MATCH(0, IF(LEN('Annex 2 EHV charges'!$D$11:$D$330)=0,1, COUNTIF(A$4:$A289, 'Annex 2 EHV charges'!$D$11:$D$330)), 0)),"")</f>
        <v>New Export 47</v>
      </c>
      <c r="B290" s="80" t="str">
        <f>IF($A290="","",VLOOKUP($A290,'Annex 2 EHV charges'!$D:$P,2,0))</f>
        <v>New Export 47</v>
      </c>
      <c r="C290" s="81" t="str">
        <f>IF($A290="","",VLOOKUP($A290,'Annex 2 EHV charges'!$D:$P,3,0))</f>
        <v>New Export 47</v>
      </c>
      <c r="D290" s="80" t="str">
        <f>IF($A290="","",VLOOKUP($A290,'Annex 2 EHV charges'!$D:$P,4,0))</f>
        <v>Tolvaddon PV ESS EV 33kV</v>
      </c>
      <c r="E290" s="82">
        <f>IFERROR(IF(VLOOKUP($A290,'Annex 2 EHV charges'!$D:$P,COLUMN(E290)+5,FALSE)=0,"",VLOOKUP($A290,'Annex 2 EHV charges'!$D:$P,COLUMN(E290)+5,FALSE)),"")</f>
        <v>-14.932</v>
      </c>
      <c r="F290" s="83">
        <f>IFERROR(IF(VLOOKUP($A290,'Annex 2 EHV charges'!$D:$P,COLUMN(F290)+5,FALSE)=0,"",VLOOKUP($A290,'Annex 2 EHV charges'!$D:$P,COLUMN(F290)+5,FALSE)),"")</f>
        <v>497.31</v>
      </c>
      <c r="G290" s="83">
        <f>IFERROR(IF(VLOOKUP($A290,'Annex 2 EHV charges'!$D:$P,COLUMN(G290)+5,FALSE)=0,"",VLOOKUP($A290,'Annex 2 EHV charges'!$D:$P,COLUMN(G290)+5,FALSE)),"")</f>
        <v>0.05</v>
      </c>
      <c r="H290" s="83">
        <f>IFERROR(IF(VLOOKUP($A290,'Annex 2 EHV charges'!$D:$P,COLUMN(H290)+5,FALSE)=0,"",VLOOKUP($A290,'Annex 2 EHV charges'!$D:$P,COLUMN(H290)+5,FALSE)),"")</f>
        <v>0.05</v>
      </c>
    </row>
    <row r="291" spans="1:8" x14ac:dyDescent="0.2">
      <c r="A291" s="81" t="str">
        <f t="array" ref="A291">IFERROR(INDEX('Annex 2 EHV charges'!$D$11:$D$330, MATCH(0, IF(LEN('Annex 2 EHV charges'!$D$11:$D$330)=0,1, COUNTIF(A$4:$A290, 'Annex 2 EHV charges'!$D$11:$D$330)), 0)),"")</f>
        <v>New Export 48</v>
      </c>
      <c r="B291" s="80" t="str">
        <f>IF($A291="","",VLOOKUP($A291,'Annex 2 EHV charges'!$D:$P,2,0))</f>
        <v>New Export 48</v>
      </c>
      <c r="C291" s="81" t="str">
        <f>IF($A291="","",VLOOKUP($A291,'Annex 2 EHV charges'!$D:$P,3,0))</f>
        <v>New Export 48</v>
      </c>
      <c r="D291" s="80" t="str">
        <f>IF($A291="","",VLOOKUP($A291,'Annex 2 EHV charges'!$D:$P,4,0))</f>
        <v>Tregeen AD(OTHM1)</v>
      </c>
      <c r="E291" s="82">
        <f>IFERROR(IF(VLOOKUP($A291,'Annex 2 EHV charges'!$D:$P,COLUMN(E291)+5,FALSE)=0,"",VLOOKUP($A291,'Annex 2 EHV charges'!$D:$P,COLUMN(E291)+5,FALSE)),"")</f>
        <v>-0.79400000000000004</v>
      </c>
      <c r="F291" s="83">
        <f>IFERROR(IF(VLOOKUP($A291,'Annex 2 EHV charges'!$D:$P,COLUMN(F291)+5,FALSE)=0,"",VLOOKUP($A291,'Annex 2 EHV charges'!$D:$P,COLUMN(F291)+5,FALSE)),"")</f>
        <v>27.7</v>
      </c>
      <c r="G291" s="83">
        <f>IFERROR(IF(VLOOKUP($A291,'Annex 2 EHV charges'!$D:$P,COLUMN(G291)+5,FALSE)=0,"",VLOOKUP($A291,'Annex 2 EHV charges'!$D:$P,COLUMN(G291)+5,FALSE)),"")</f>
        <v>0.05</v>
      </c>
      <c r="H291" s="83">
        <f>IFERROR(IF(VLOOKUP($A291,'Annex 2 EHV charges'!$D:$P,COLUMN(H291)+5,FALSE)=0,"",VLOOKUP($A291,'Annex 2 EHV charges'!$D:$P,COLUMN(H291)+5,FALSE)),"")</f>
        <v>0.05</v>
      </c>
    </row>
    <row r="292" spans="1:8" x14ac:dyDescent="0.2">
      <c r="A292" s="81" t="str">
        <f t="array" ref="A292">IFERROR(INDEX('Annex 2 EHV charges'!$D$11:$D$330, MATCH(0, IF(LEN('Annex 2 EHV charges'!$D$11:$D$330)=0,1, COUNTIF(A$4:$A291, 'Annex 2 EHV charges'!$D$11:$D$330)), 0)),"")</f>
        <v>New Export 49</v>
      </c>
      <c r="B292" s="80" t="str">
        <f>IF($A292="","",VLOOKUP($A292,'Annex 2 EHV charges'!$D:$P,2,0))</f>
        <v>New Export 49</v>
      </c>
      <c r="C292" s="81" t="str">
        <f>IF($A292="","",VLOOKUP($A292,'Annex 2 EHV charges'!$D:$P,3,0))</f>
        <v>New Export 49</v>
      </c>
      <c r="D292" s="80" t="str">
        <f>IF($A292="","",VLOOKUP($A292,'Annex 2 EHV charges'!$D:$P,4,0))</f>
        <v>Trenoweth Farm PV</v>
      </c>
      <c r="E292" s="82">
        <f>IFERROR(IF(VLOOKUP($A292,'Annex 2 EHV charges'!$D:$P,COLUMN(E292)+5,FALSE)=0,"",VLOOKUP($A292,'Annex 2 EHV charges'!$D:$P,COLUMN(E292)+5,FALSE)),"")</f>
        <v>-10.629</v>
      </c>
      <c r="F292" s="83">
        <f>IFERROR(IF(VLOOKUP($A292,'Annex 2 EHV charges'!$D:$P,COLUMN(F292)+5,FALSE)=0,"",VLOOKUP($A292,'Annex 2 EHV charges'!$D:$P,COLUMN(F292)+5,FALSE)),"")</f>
        <v>1693.05</v>
      </c>
      <c r="G292" s="83">
        <f>IFERROR(IF(VLOOKUP($A292,'Annex 2 EHV charges'!$D:$P,COLUMN(G292)+5,FALSE)=0,"",VLOOKUP($A292,'Annex 2 EHV charges'!$D:$P,COLUMN(G292)+5,FALSE)),"")</f>
        <v>0.05</v>
      </c>
      <c r="H292" s="83">
        <f>IFERROR(IF(VLOOKUP($A292,'Annex 2 EHV charges'!$D:$P,COLUMN(H292)+5,FALSE)=0,"",VLOOKUP($A292,'Annex 2 EHV charges'!$D:$P,COLUMN(H292)+5,FALSE)),"")</f>
        <v>0.05</v>
      </c>
    </row>
    <row r="293" spans="1:8" x14ac:dyDescent="0.2">
      <c r="A293" s="81" t="str">
        <f t="array" ref="A293">IFERROR(INDEX('Annex 2 EHV charges'!$D$11:$D$330, MATCH(0, IF(LEN('Annex 2 EHV charges'!$D$11:$D$330)=0,1, COUNTIF(A$4:$A292, 'Annex 2 EHV charges'!$D$11:$D$330)), 0)),"")</f>
        <v>New Export 50</v>
      </c>
      <c r="B293" s="80" t="str">
        <f>IF($A293="","",VLOOKUP($A293,'Annex 2 EHV charges'!$D:$P,2,0))</f>
        <v>New Export 50</v>
      </c>
      <c r="C293" s="81" t="str">
        <f>IF($A293="","",VLOOKUP($A293,'Annex 2 EHV charges'!$D:$P,3,0))</f>
        <v>New Export 50</v>
      </c>
      <c r="D293" s="80" t="str">
        <f>IF($A293="","",VLOOKUP($A293,'Annex 2 EHV charges'!$D:$P,4,0))</f>
        <v>Warne Road</v>
      </c>
      <c r="E293" s="82">
        <f>IFERROR(IF(VLOOKUP($A293,'Annex 2 EHV charges'!$D:$P,COLUMN(E293)+5,FALSE)=0,"",VLOOKUP($A293,'Annex 2 EHV charges'!$D:$P,COLUMN(E293)+5,FALSE)),"")</f>
        <v>-0.20100000000000001</v>
      </c>
      <c r="F293" s="83">
        <f>IFERROR(IF(VLOOKUP($A293,'Annex 2 EHV charges'!$D:$P,COLUMN(F293)+5,FALSE)=0,"",VLOOKUP($A293,'Annex 2 EHV charges'!$D:$P,COLUMN(F293)+5,FALSE)),"")</f>
        <v>468.85</v>
      </c>
      <c r="G293" s="83">
        <f>IFERROR(IF(VLOOKUP($A293,'Annex 2 EHV charges'!$D:$P,COLUMN(G293)+5,FALSE)=0,"",VLOOKUP($A293,'Annex 2 EHV charges'!$D:$P,COLUMN(G293)+5,FALSE)),"")</f>
        <v>0.05</v>
      </c>
      <c r="H293" s="83">
        <f>IFERROR(IF(VLOOKUP($A293,'Annex 2 EHV charges'!$D:$P,COLUMN(H293)+5,FALSE)=0,"",VLOOKUP($A293,'Annex 2 EHV charges'!$D:$P,COLUMN(H293)+5,FALSE)),"")</f>
        <v>0.05</v>
      </c>
    </row>
    <row r="294" spans="1:8" x14ac:dyDescent="0.2">
      <c r="A294" s="81" t="str">
        <f t="array" ref="A294">IFERROR(INDEX('Annex 2 EHV charges'!$D$11:$D$330, MATCH(0, IF(LEN('Annex 2 EHV charges'!$D$11:$D$330)=0,1, COUNTIF(A$4:$A293, 'Annex 2 EHV charges'!$D$11:$D$330)), 0)),"")</f>
        <v>New Export 51</v>
      </c>
      <c r="B294" s="80" t="str">
        <f>IF($A294="","",VLOOKUP($A294,'Annex 2 EHV charges'!$D:$P,2,0))</f>
        <v>New Export 51</v>
      </c>
      <c r="C294" s="81" t="str">
        <f>IF($A294="","",VLOOKUP($A294,'Annex 2 EHV charges'!$D:$P,3,0))</f>
        <v>New Export 51</v>
      </c>
      <c r="D294" s="80" t="str">
        <f>IF($A294="","",VLOOKUP($A294,'Annex 2 EHV charges'!$D:$P,4,0))</f>
        <v>Watchet ESS 33kV</v>
      </c>
      <c r="E294" s="82" t="str">
        <f>IFERROR(IF(VLOOKUP($A294,'Annex 2 EHV charges'!$D:$P,COLUMN(E294)+5,FALSE)=0,"",VLOOKUP($A294,'Annex 2 EHV charges'!$D:$P,COLUMN(E294)+5,FALSE)),"")</f>
        <v/>
      </c>
      <c r="F294" s="83">
        <f>IFERROR(IF(VLOOKUP($A294,'Annex 2 EHV charges'!$D:$P,COLUMN(F294)+5,FALSE)=0,"",VLOOKUP($A294,'Annex 2 EHV charges'!$D:$P,COLUMN(F294)+5,FALSE)),"")</f>
        <v>266.99</v>
      </c>
      <c r="G294" s="83">
        <f>IFERROR(IF(VLOOKUP($A294,'Annex 2 EHV charges'!$D:$P,COLUMN(G294)+5,FALSE)=0,"",VLOOKUP($A294,'Annex 2 EHV charges'!$D:$P,COLUMN(G294)+5,FALSE)),"")</f>
        <v>0.05</v>
      </c>
      <c r="H294" s="83">
        <f>IFERROR(IF(VLOOKUP($A294,'Annex 2 EHV charges'!$D:$P,COLUMN(H294)+5,FALSE)=0,"",VLOOKUP($A294,'Annex 2 EHV charges'!$D:$P,COLUMN(H294)+5,FALSE)),"")</f>
        <v>0.05</v>
      </c>
    </row>
    <row r="295" spans="1:8" x14ac:dyDescent="0.2">
      <c r="A295" s="81" t="str">
        <f t="array" ref="A295">IFERROR(INDEX('Annex 2 EHV charges'!$D$11:$D$330, MATCH(0, IF(LEN('Annex 2 EHV charges'!$D$11:$D$330)=0,1, COUNTIF(A$4:$A294, 'Annex 2 EHV charges'!$D$11:$D$330)), 0)),"")</f>
        <v>New Export 52</v>
      </c>
      <c r="B295" s="80" t="str">
        <f>IF($A295="","",VLOOKUP($A295,'Annex 2 EHV charges'!$D:$P,2,0))</f>
        <v>New Export 52</v>
      </c>
      <c r="C295" s="81" t="str">
        <f>IF($A295="","",VLOOKUP($A295,'Annex 2 EHV charges'!$D:$P,3,0))</f>
        <v>New Export 52</v>
      </c>
      <c r="D295" s="80" t="str">
        <f>IF($A295="","",VLOOKUP($A295,'Annex 2 EHV charges'!$D:$P,4,0))</f>
        <v>West Raddon PV 33kV</v>
      </c>
      <c r="E295" s="82" t="str">
        <f>IFERROR(IF(VLOOKUP($A295,'Annex 2 EHV charges'!$D:$P,COLUMN(E295)+5,FALSE)=0,"",VLOOKUP($A295,'Annex 2 EHV charges'!$D:$P,COLUMN(E295)+5,FALSE)),"")</f>
        <v/>
      </c>
      <c r="F295" s="83">
        <f>IFERROR(IF(VLOOKUP($A295,'Annex 2 EHV charges'!$D:$P,COLUMN(F295)+5,FALSE)=0,"",VLOOKUP($A295,'Annex 2 EHV charges'!$D:$P,COLUMN(F295)+5,FALSE)),"")</f>
        <v>3632.4</v>
      </c>
      <c r="G295" s="83">
        <f>IFERROR(IF(VLOOKUP($A295,'Annex 2 EHV charges'!$D:$P,COLUMN(G295)+5,FALSE)=0,"",VLOOKUP($A295,'Annex 2 EHV charges'!$D:$P,COLUMN(G295)+5,FALSE)),"")</f>
        <v>0.05</v>
      </c>
      <c r="H295" s="83">
        <f>IFERROR(IF(VLOOKUP($A295,'Annex 2 EHV charges'!$D:$P,COLUMN(H295)+5,FALSE)=0,"",VLOOKUP($A295,'Annex 2 EHV charges'!$D:$P,COLUMN(H295)+5,FALSE)),"")</f>
        <v>0.05</v>
      </c>
    </row>
    <row r="296" spans="1:8" x14ac:dyDescent="0.2">
      <c r="A296" s="81" t="str">
        <f t="array" ref="A296">IFERROR(INDEX('Annex 2 EHV charges'!$D$11:$D$330, MATCH(0, IF(LEN('Annex 2 EHV charges'!$D$11:$D$330)=0,1, COUNTIF(A$4:$A295, 'Annex 2 EHV charges'!$D$11:$D$330)), 0)),"")</f>
        <v>New Export 53</v>
      </c>
      <c r="B296" s="80" t="str">
        <f>IF($A296="","",VLOOKUP($A296,'Annex 2 EHV charges'!$D:$P,2,0))</f>
        <v>New Export 53</v>
      </c>
      <c r="C296" s="81" t="str">
        <f>IF($A296="","",VLOOKUP($A296,'Annex 2 EHV charges'!$D:$P,3,0))</f>
        <v>New Export 53</v>
      </c>
      <c r="D296" s="80" t="str">
        <f>IF($A296="","",VLOOKUP($A296,'Annex 2 EHV charges'!$D:$P,4,0))</f>
        <v>Wyndham Estate PV ESS 33kV</v>
      </c>
      <c r="E296" s="82" t="str">
        <f>IFERROR(IF(VLOOKUP($A296,'Annex 2 EHV charges'!$D:$P,COLUMN(E296)+5,FALSE)=0,"",VLOOKUP($A296,'Annex 2 EHV charges'!$D:$P,COLUMN(E296)+5,FALSE)),"")</f>
        <v/>
      </c>
      <c r="F296" s="83">
        <f>IFERROR(IF(VLOOKUP($A296,'Annex 2 EHV charges'!$D:$P,COLUMN(F296)+5,FALSE)=0,"",VLOOKUP($A296,'Annex 2 EHV charges'!$D:$P,COLUMN(F296)+5,FALSE)),"")</f>
        <v>739.6</v>
      </c>
      <c r="G296" s="83">
        <f>IFERROR(IF(VLOOKUP($A296,'Annex 2 EHV charges'!$D:$P,COLUMN(G296)+5,FALSE)=0,"",VLOOKUP($A296,'Annex 2 EHV charges'!$D:$P,COLUMN(G296)+5,FALSE)),"")</f>
        <v>0.05</v>
      </c>
      <c r="H296" s="83">
        <f>IFERROR(IF(VLOOKUP($A296,'Annex 2 EHV charges'!$D:$P,COLUMN(H296)+5,FALSE)=0,"",VLOOKUP($A296,'Annex 2 EHV charges'!$D:$P,COLUMN(H296)+5,FALSE)),"")</f>
        <v>0.05</v>
      </c>
    </row>
    <row r="297" spans="1:8" x14ac:dyDescent="0.2">
      <c r="A297" s="81" t="str">
        <f t="array" ref="A297">IFERROR(INDEX('Annex 2 EHV charges'!$D$11:$D$330, MATCH(0, IF(LEN('Annex 2 EHV charges'!$D$11:$D$330)=0,1, COUNTIF(A$4:$A296, 'Annex 2 EHV charges'!$D$11:$D$330)), 0)),"")</f>
        <v>New Export 54</v>
      </c>
      <c r="B297" s="80" t="str">
        <f>IF($A297="","",VLOOKUP($A297,'Annex 2 EHV charges'!$D:$P,2,0))</f>
        <v>New Export 54</v>
      </c>
      <c r="C297" s="81" t="str">
        <f>IF($A297="","",VLOOKUP($A297,'Annex 2 EHV charges'!$D:$P,3,0))</f>
        <v>New Export 54</v>
      </c>
      <c r="D297" s="80" t="str">
        <f>IF($A297="","",VLOOKUP($A297,'Annex 2 EHV charges'!$D:$P,4,0))</f>
        <v>Yanel PV 132kV</v>
      </c>
      <c r="E297" s="82" t="str">
        <f>IFERROR(IF(VLOOKUP($A297,'Annex 2 EHV charges'!$D:$P,COLUMN(E297)+5,FALSE)=0,"",VLOOKUP($A297,'Annex 2 EHV charges'!$D:$P,COLUMN(E297)+5,FALSE)),"")</f>
        <v/>
      </c>
      <c r="F297" s="83">
        <f>IFERROR(IF(VLOOKUP($A297,'Annex 2 EHV charges'!$D:$P,COLUMN(F297)+5,FALSE)=0,"",VLOOKUP($A297,'Annex 2 EHV charges'!$D:$P,COLUMN(F297)+5,FALSE)),"")</f>
        <v>994.12</v>
      </c>
      <c r="G297" s="83">
        <f>IFERROR(IF(VLOOKUP($A297,'Annex 2 EHV charges'!$D:$P,COLUMN(G297)+5,FALSE)=0,"",VLOOKUP($A297,'Annex 2 EHV charges'!$D:$P,COLUMN(G297)+5,FALSE)),"")</f>
        <v>0.05</v>
      </c>
      <c r="H297" s="83">
        <f>IFERROR(IF(VLOOKUP($A297,'Annex 2 EHV charges'!$D:$P,COLUMN(H297)+5,FALSE)=0,"",VLOOKUP($A297,'Annex 2 EHV charges'!$D:$P,COLUMN(H297)+5,FALSE)),"")</f>
        <v>0.05</v>
      </c>
    </row>
    <row r="298" spans="1:8" x14ac:dyDescent="0.2">
      <c r="A298" s="81" t="str">
        <f t="array" ref="A298">IFERROR(INDEX('Annex 2 EHV charges'!$D$11:$D$330, MATCH(0, IF(LEN('Annex 2 EHV charges'!$D$11:$D$330)=0,1, COUNTIF(A$4:$A297, 'Annex 2 EHV charges'!$D$11:$D$330)), 0)),"")</f>
        <v/>
      </c>
      <c r="B298" s="80" t="str">
        <f>IF($A298="","",VLOOKUP($A298,'Annex 2 EHV charges'!$D:$P,2,0))</f>
        <v/>
      </c>
      <c r="C298" s="81" t="str">
        <f>IF($A298="","",VLOOKUP($A298,'Annex 2 EHV charges'!$D:$P,3,0))</f>
        <v/>
      </c>
      <c r="D298" s="80" t="str">
        <f>IF($A298="","",VLOOKUP($A298,'Annex 2 EHV charges'!$D:$P,4,0))</f>
        <v/>
      </c>
      <c r="E298" s="82" t="str">
        <f>IFERROR(IF(VLOOKUP($A298,'Annex 2 EHV charges'!$D:$P,COLUMN(E298)+5,FALSE)=0,"",VLOOKUP($A298,'Annex 2 EHV charges'!$D:$P,COLUMN(E298)+5,FALSE)),"")</f>
        <v/>
      </c>
      <c r="F298" s="83" t="str">
        <f>IFERROR(IF(VLOOKUP($A298,'Annex 2 EHV charges'!$D:$P,COLUMN(F298)+5,FALSE)=0,"",VLOOKUP($A298,'Annex 2 EHV charges'!$D:$P,COLUMN(F298)+5,FALSE)),"")</f>
        <v/>
      </c>
      <c r="G298" s="83" t="str">
        <f>IFERROR(IF(VLOOKUP($A298,'Annex 2 EHV charges'!$D:$P,COLUMN(G298)+5,FALSE)=0,"",VLOOKUP($A298,'Annex 2 EHV charges'!$D:$P,COLUMN(G298)+5,FALSE)),"")</f>
        <v/>
      </c>
      <c r="H298" s="83" t="str">
        <f>IFERROR(IF(VLOOKUP($A298,'Annex 2 EHV charges'!$D:$P,COLUMN(H298)+5,FALSE)=0,"",VLOOKUP($A298,'Annex 2 EHV charges'!$D:$P,COLUMN(H298)+5,FALSE)),"")</f>
        <v/>
      </c>
    </row>
    <row r="299" spans="1:8" x14ac:dyDescent="0.2">
      <c r="A299" s="81" t="str">
        <f t="array" ref="A299">IFERROR(INDEX('Annex 2 EHV charges'!$D$11:$D$330, MATCH(0, IF(LEN('Annex 2 EHV charges'!$D$11:$D$330)=0,1, COUNTIF(A$4:$A298, 'Annex 2 EHV charges'!$D$11:$D$330)), 0)),"")</f>
        <v/>
      </c>
      <c r="B299" s="80" t="str">
        <f>IF($A299="","",VLOOKUP($A299,'Annex 2 EHV charges'!$D:$P,2,0))</f>
        <v/>
      </c>
      <c r="C299" s="81" t="str">
        <f>IF($A299="","",VLOOKUP($A299,'Annex 2 EHV charges'!$D:$P,3,0))</f>
        <v/>
      </c>
      <c r="D299" s="80" t="str">
        <f>IF($A299="","",VLOOKUP($A299,'Annex 2 EHV charges'!$D:$P,4,0))</f>
        <v/>
      </c>
      <c r="E299" s="82" t="str">
        <f>IFERROR(IF(VLOOKUP($A299,'Annex 2 EHV charges'!$D:$P,COLUMN(E299)+5,FALSE)=0,"",VLOOKUP($A299,'Annex 2 EHV charges'!$D:$P,COLUMN(E299)+5,FALSE)),"")</f>
        <v/>
      </c>
      <c r="F299" s="83" t="str">
        <f>IFERROR(IF(VLOOKUP($A299,'Annex 2 EHV charges'!$D:$P,COLUMN(F299)+5,FALSE)=0,"",VLOOKUP($A299,'Annex 2 EHV charges'!$D:$P,COLUMN(F299)+5,FALSE)),"")</f>
        <v/>
      </c>
      <c r="G299" s="83" t="str">
        <f>IFERROR(IF(VLOOKUP($A299,'Annex 2 EHV charges'!$D:$P,COLUMN(G299)+5,FALSE)=0,"",VLOOKUP($A299,'Annex 2 EHV charges'!$D:$P,COLUMN(G299)+5,FALSE)),"")</f>
        <v/>
      </c>
      <c r="H299" s="83" t="str">
        <f>IFERROR(IF(VLOOKUP($A299,'Annex 2 EHV charges'!$D:$P,COLUMN(H299)+5,FALSE)=0,"",VLOOKUP($A299,'Annex 2 EHV charges'!$D:$P,COLUMN(H299)+5,FALSE)),"")</f>
        <v/>
      </c>
    </row>
    <row r="300" spans="1:8" x14ac:dyDescent="0.2">
      <c r="A300" s="81" t="str">
        <f t="array" ref="A300">IFERROR(INDEX('Annex 2 EHV charges'!$D$11:$D$330, MATCH(0, IF(LEN('Annex 2 EHV charges'!$D$11:$D$330)=0,1, COUNTIF(A$4:$A299, 'Annex 2 EHV charges'!$D$11:$D$330)), 0)),"")</f>
        <v/>
      </c>
      <c r="B300" s="80" t="str">
        <f>IF($A300="","",VLOOKUP($A300,'Annex 2 EHV charges'!$D:$P,2,0))</f>
        <v/>
      </c>
      <c r="C300" s="81" t="str">
        <f>IF($A300="","",VLOOKUP($A300,'Annex 2 EHV charges'!$D:$P,3,0))</f>
        <v/>
      </c>
      <c r="D300" s="80" t="str">
        <f>IF($A300="","",VLOOKUP($A300,'Annex 2 EHV charges'!$D:$P,4,0))</f>
        <v/>
      </c>
      <c r="E300" s="82" t="str">
        <f>IFERROR(IF(VLOOKUP($A300,'Annex 2 EHV charges'!$D:$P,COLUMN(E300)+5,FALSE)=0,"",VLOOKUP($A300,'Annex 2 EHV charges'!$D:$P,COLUMN(E300)+5,FALSE)),"")</f>
        <v/>
      </c>
      <c r="F300" s="83" t="str">
        <f>IFERROR(IF(VLOOKUP($A300,'Annex 2 EHV charges'!$D:$P,COLUMN(F300)+5,FALSE)=0,"",VLOOKUP($A300,'Annex 2 EHV charges'!$D:$P,COLUMN(F300)+5,FALSE)),"")</f>
        <v/>
      </c>
      <c r="G300" s="83" t="str">
        <f>IFERROR(IF(VLOOKUP($A300,'Annex 2 EHV charges'!$D:$P,COLUMN(G300)+5,FALSE)=0,"",VLOOKUP($A300,'Annex 2 EHV charges'!$D:$P,COLUMN(G300)+5,FALSE)),"")</f>
        <v/>
      </c>
      <c r="H300" s="83" t="str">
        <f>IFERROR(IF(VLOOKUP($A300,'Annex 2 EHV charges'!$D:$P,COLUMN(H300)+5,FALSE)=0,"",VLOOKUP($A300,'Annex 2 EHV charges'!$D:$P,COLUMN(H300)+5,FALSE)),"")</f>
        <v/>
      </c>
    </row>
    <row r="301" spans="1:8" x14ac:dyDescent="0.2">
      <c r="A301" s="81" t="str">
        <f t="array" ref="A301">IFERROR(INDEX('Annex 2 EHV charges'!$D$11:$D$330, MATCH(0, IF(LEN('Annex 2 EHV charges'!$D$11:$D$330)=0,1, COUNTIF(A$4:$A300, 'Annex 2 EHV charges'!$D$11:$D$330)), 0)),"")</f>
        <v/>
      </c>
      <c r="B301" s="80" t="str">
        <f>IF($A301="","",VLOOKUP($A301,'Annex 2 EHV charges'!$D:$P,2,0))</f>
        <v/>
      </c>
      <c r="C301" s="81" t="str">
        <f>IF($A301="","",VLOOKUP($A301,'Annex 2 EHV charges'!$D:$P,3,0))</f>
        <v/>
      </c>
      <c r="D301" s="80" t="str">
        <f>IF($A301="","",VLOOKUP($A301,'Annex 2 EHV charges'!$D:$P,4,0))</f>
        <v/>
      </c>
      <c r="E301" s="82" t="str">
        <f>IFERROR(IF(VLOOKUP($A301,'Annex 2 EHV charges'!$D:$P,COLUMN(E301)+5,FALSE)=0,"",VLOOKUP($A301,'Annex 2 EHV charges'!$D:$P,COLUMN(E301)+5,FALSE)),"")</f>
        <v/>
      </c>
      <c r="F301" s="83" t="str">
        <f>IFERROR(IF(VLOOKUP($A301,'Annex 2 EHV charges'!$D:$P,COLUMN(F301)+5,FALSE)=0,"",VLOOKUP($A301,'Annex 2 EHV charges'!$D:$P,COLUMN(F301)+5,FALSE)),"")</f>
        <v/>
      </c>
      <c r="G301" s="83" t="str">
        <f>IFERROR(IF(VLOOKUP($A301,'Annex 2 EHV charges'!$D:$P,COLUMN(G301)+5,FALSE)=0,"",VLOOKUP($A301,'Annex 2 EHV charges'!$D:$P,COLUMN(G301)+5,FALSE)),"")</f>
        <v/>
      </c>
      <c r="H301" s="83" t="str">
        <f>IFERROR(IF(VLOOKUP($A301,'Annex 2 EHV charges'!$D:$P,COLUMN(H301)+5,FALSE)=0,"",VLOOKUP($A301,'Annex 2 EHV charges'!$D:$P,COLUMN(H301)+5,FALSE)),"")</f>
        <v/>
      </c>
    </row>
    <row r="302" spans="1:8" x14ac:dyDescent="0.2">
      <c r="A302" s="81" t="str">
        <f t="array" ref="A302">IFERROR(INDEX('Annex 2 EHV charges'!$D$11:$D$330, MATCH(0, IF(LEN('Annex 2 EHV charges'!$D$11:$D$330)=0,1, COUNTIF(A$4:$A301, 'Annex 2 EHV charges'!$D$11:$D$330)), 0)),"")</f>
        <v/>
      </c>
      <c r="B302" s="80" t="str">
        <f>IF($A302="","",VLOOKUP($A302,'Annex 2 EHV charges'!$D:$P,2,0))</f>
        <v/>
      </c>
      <c r="C302" s="81" t="str">
        <f>IF($A302="","",VLOOKUP($A302,'Annex 2 EHV charges'!$D:$P,3,0))</f>
        <v/>
      </c>
      <c r="D302" s="80" t="str">
        <f>IF($A302="","",VLOOKUP($A302,'Annex 2 EHV charges'!$D:$P,4,0))</f>
        <v/>
      </c>
      <c r="E302" s="82" t="str">
        <f>IFERROR(IF(VLOOKUP($A302,'Annex 2 EHV charges'!$D:$P,COLUMN(E302)+5,FALSE)=0,"",VLOOKUP($A302,'Annex 2 EHV charges'!$D:$P,COLUMN(E302)+5,FALSE)),"")</f>
        <v/>
      </c>
      <c r="F302" s="83" t="str">
        <f>IFERROR(IF(VLOOKUP($A302,'Annex 2 EHV charges'!$D:$P,COLUMN(F302)+5,FALSE)=0,"",VLOOKUP($A302,'Annex 2 EHV charges'!$D:$P,COLUMN(F302)+5,FALSE)),"")</f>
        <v/>
      </c>
      <c r="G302" s="83" t="str">
        <f>IFERROR(IF(VLOOKUP($A302,'Annex 2 EHV charges'!$D:$P,COLUMN(G302)+5,FALSE)=0,"",VLOOKUP($A302,'Annex 2 EHV charges'!$D:$P,COLUMN(G302)+5,FALSE)),"")</f>
        <v/>
      </c>
      <c r="H302" s="83" t="str">
        <f>IFERROR(IF(VLOOKUP($A302,'Annex 2 EHV charges'!$D:$P,COLUMN(H302)+5,FALSE)=0,"",VLOOKUP($A302,'Annex 2 EHV charges'!$D:$P,COLUMN(H302)+5,FALSE)),"")</f>
        <v/>
      </c>
    </row>
    <row r="303" spans="1:8" x14ac:dyDescent="0.2">
      <c r="A303" s="81" t="str">
        <f t="array" ref="A303">IFERROR(INDEX('Annex 2 EHV charges'!$D$11:$D$330, MATCH(0, IF(LEN('Annex 2 EHV charges'!$D$11:$D$330)=0,1, COUNTIF(A$4:$A302, 'Annex 2 EHV charges'!$D$11:$D$330)), 0)),"")</f>
        <v/>
      </c>
      <c r="B303" s="80" t="str">
        <f>IF($A303="","",VLOOKUP($A303,'Annex 2 EHV charges'!$D:$P,2,0))</f>
        <v/>
      </c>
      <c r="C303" s="81" t="str">
        <f>IF($A303="","",VLOOKUP($A303,'Annex 2 EHV charges'!$D:$P,3,0))</f>
        <v/>
      </c>
      <c r="D303" s="80" t="str">
        <f>IF($A303="","",VLOOKUP($A303,'Annex 2 EHV charges'!$D:$P,4,0))</f>
        <v/>
      </c>
      <c r="E303" s="82" t="str">
        <f>IFERROR(IF(VLOOKUP($A303,'Annex 2 EHV charges'!$D:$P,COLUMN(E303)+5,FALSE)=0,"",VLOOKUP($A303,'Annex 2 EHV charges'!$D:$P,COLUMN(E303)+5,FALSE)),"")</f>
        <v/>
      </c>
      <c r="F303" s="83" t="str">
        <f>IFERROR(IF(VLOOKUP($A303,'Annex 2 EHV charges'!$D:$P,COLUMN(F303)+5,FALSE)=0,"",VLOOKUP($A303,'Annex 2 EHV charges'!$D:$P,COLUMN(F303)+5,FALSE)),"")</f>
        <v/>
      </c>
      <c r="G303" s="83" t="str">
        <f>IFERROR(IF(VLOOKUP($A303,'Annex 2 EHV charges'!$D:$P,COLUMN(G303)+5,FALSE)=0,"",VLOOKUP($A303,'Annex 2 EHV charges'!$D:$P,COLUMN(G303)+5,FALSE)),"")</f>
        <v/>
      </c>
      <c r="H303" s="83" t="str">
        <f>IFERROR(IF(VLOOKUP($A303,'Annex 2 EHV charges'!$D:$P,COLUMN(H303)+5,FALSE)=0,"",VLOOKUP($A303,'Annex 2 EHV charges'!$D:$P,COLUMN(H303)+5,FALSE)),"")</f>
        <v/>
      </c>
    </row>
  </sheetData>
  <autoFilter ref="A4:H267"/>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Normal="100" zoomScaleSheetLayoutView="100" workbookViewId="0">
      <selection activeCell="H23" sqref="H23"/>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12" t="s">
        <v>27</v>
      </c>
      <c r="B1" s="2"/>
      <c r="D1" s="2"/>
      <c r="E1" s="2"/>
      <c r="F1" s="2"/>
      <c r="G1" s="8"/>
      <c r="H1" s="3"/>
      <c r="I1" s="3"/>
    </row>
    <row r="2" spans="1:12" s="1" customFormat="1" ht="27" customHeight="1" x14ac:dyDescent="0.2">
      <c r="A2" s="281" t="str">
        <f>Overview!B4&amp; " - Effective from "&amp;TEXT(Overview!D4,"D MMMM YYYY")&amp;" - "&amp;Overview!E4&amp;" LV and HV tariffs"</f>
        <v>Western Power Distribution (South West) plc - Effective from 1 April 2023 - Final LV and HV tariffs</v>
      </c>
      <c r="B2" s="281"/>
      <c r="C2" s="281"/>
      <c r="D2" s="281"/>
      <c r="E2" s="281"/>
      <c r="F2" s="281"/>
      <c r="G2" s="281"/>
      <c r="H2" s="281"/>
      <c r="I2" s="281"/>
      <c r="J2" s="281"/>
      <c r="K2" s="3"/>
      <c r="L2" s="3"/>
    </row>
    <row r="3" spans="1:12" s="1" customFormat="1" ht="27" customHeight="1" x14ac:dyDescent="0.2">
      <c r="A3" s="303" t="s">
        <v>205</v>
      </c>
      <c r="B3" s="303"/>
      <c r="C3" s="303"/>
      <c r="D3" s="303"/>
      <c r="E3" s="303"/>
      <c r="F3" s="303"/>
      <c r="G3" s="303"/>
      <c r="H3" s="303"/>
      <c r="I3" s="303"/>
      <c r="J3" s="303"/>
      <c r="K3" s="3"/>
      <c r="L3" s="3"/>
    </row>
    <row r="4" spans="1:12" s="1" customFormat="1" ht="71.25" customHeight="1" x14ac:dyDescent="0.2">
      <c r="A4" s="14"/>
      <c r="B4" s="24" t="s">
        <v>0</v>
      </c>
      <c r="C4" s="13" t="s">
        <v>32</v>
      </c>
      <c r="D4" s="48" t="s">
        <v>206</v>
      </c>
      <c r="E4" s="48" t="s">
        <v>208</v>
      </c>
      <c r="F4" s="48" t="s">
        <v>207</v>
      </c>
      <c r="G4" s="125" t="s">
        <v>33</v>
      </c>
      <c r="H4" s="13"/>
      <c r="I4" s="13"/>
      <c r="J4" s="13"/>
      <c r="K4" s="3"/>
      <c r="L4" s="3"/>
    </row>
    <row r="5" spans="1:12" s="1" customFormat="1" ht="32.25" customHeight="1" x14ac:dyDescent="0.2">
      <c r="A5" s="15"/>
      <c r="B5" s="23"/>
      <c r="C5" s="16"/>
      <c r="D5" s="17"/>
      <c r="E5" s="17"/>
      <c r="F5" s="17"/>
      <c r="G5" s="18"/>
      <c r="H5" s="22"/>
      <c r="I5" s="22"/>
      <c r="J5" s="22"/>
      <c r="K5" s="3"/>
      <c r="L5" s="3"/>
    </row>
    <row r="6" spans="1:12" x14ac:dyDescent="0.2">
      <c r="A6" s="304" t="s">
        <v>2</v>
      </c>
      <c r="B6" s="301" t="s">
        <v>3</v>
      </c>
      <c r="C6" s="301"/>
      <c r="D6" s="301"/>
      <c r="E6" s="301"/>
      <c r="F6" s="301"/>
      <c r="G6" s="301"/>
      <c r="H6" s="302"/>
      <c r="I6" s="302"/>
      <c r="J6" s="302"/>
    </row>
    <row r="7" spans="1:12" x14ac:dyDescent="0.2">
      <c r="A7" s="304"/>
      <c r="B7" s="301"/>
      <c r="C7" s="301"/>
      <c r="D7" s="301"/>
      <c r="E7" s="301"/>
      <c r="F7" s="301"/>
      <c r="G7" s="301"/>
      <c r="H7" s="302"/>
      <c r="I7" s="302"/>
      <c r="J7" s="302"/>
    </row>
    <row r="8" spans="1:12" x14ac:dyDescent="0.2">
      <c r="A8" s="304"/>
      <c r="B8" s="301"/>
      <c r="C8" s="301"/>
      <c r="D8" s="301"/>
      <c r="E8" s="301"/>
      <c r="F8" s="301"/>
      <c r="G8" s="301"/>
      <c r="H8" s="302"/>
      <c r="I8" s="302"/>
      <c r="J8" s="302"/>
    </row>
    <row r="9" spans="1:12" x14ac:dyDescent="0.2">
      <c r="A9" s="43"/>
      <c r="B9" s="43"/>
      <c r="C9" s="43"/>
      <c r="D9" s="43"/>
      <c r="E9" s="43"/>
      <c r="F9" s="43"/>
      <c r="G9" s="43"/>
      <c r="H9" s="43"/>
      <c r="I9" s="43"/>
      <c r="J9" s="43"/>
    </row>
    <row r="10" spans="1:12" x14ac:dyDescent="0.2">
      <c r="A10" s="43"/>
      <c r="B10" s="43"/>
      <c r="C10" s="43"/>
      <c r="D10" s="43"/>
      <c r="E10" s="43"/>
      <c r="F10" s="43"/>
      <c r="G10" s="43"/>
      <c r="H10" s="43"/>
      <c r="I10" s="43"/>
      <c r="J10" s="43"/>
    </row>
    <row r="11" spans="1:12" s="1" customFormat="1" ht="27" customHeight="1" x14ac:dyDescent="0.2">
      <c r="A11" s="303" t="s">
        <v>204</v>
      </c>
      <c r="B11" s="303"/>
      <c r="C11" s="303"/>
      <c r="D11" s="303"/>
      <c r="E11" s="303"/>
      <c r="F11" s="303"/>
      <c r="G11" s="303"/>
      <c r="H11" s="303"/>
      <c r="I11" s="303"/>
      <c r="J11" s="303"/>
      <c r="K11" s="3"/>
      <c r="L11" s="3"/>
    </row>
    <row r="12" spans="1:12" s="1" customFormat="1" ht="58.5" customHeight="1" x14ac:dyDescent="0.2">
      <c r="A12" s="14"/>
      <c r="B12" s="24" t="s">
        <v>0</v>
      </c>
      <c r="C12" s="13" t="s">
        <v>32</v>
      </c>
      <c r="D12" s="48" t="s">
        <v>206</v>
      </c>
      <c r="E12" s="48" t="s">
        <v>208</v>
      </c>
      <c r="F12" s="48" t="s">
        <v>207</v>
      </c>
      <c r="G12" s="114" t="s">
        <v>33</v>
      </c>
      <c r="H12" s="114" t="s">
        <v>34</v>
      </c>
      <c r="I12" s="24" t="s">
        <v>174</v>
      </c>
      <c r="J12" s="114" t="s">
        <v>61</v>
      </c>
      <c r="K12" s="3"/>
      <c r="L12" s="3"/>
    </row>
    <row r="13" spans="1:12" s="1" customFormat="1" ht="32.25" customHeight="1" x14ac:dyDescent="0.2">
      <c r="A13" s="15"/>
      <c r="B13" s="23"/>
      <c r="C13" s="16">
        <v>0</v>
      </c>
      <c r="D13" s="17"/>
      <c r="E13" s="17"/>
      <c r="F13" s="17"/>
      <c r="G13" s="18"/>
      <c r="H13" s="18"/>
      <c r="I13" s="18"/>
      <c r="J13" s="17"/>
      <c r="K13" s="3"/>
      <c r="L13" s="3"/>
    </row>
    <row r="14" spans="1:12" x14ac:dyDescent="0.2">
      <c r="A14" s="304" t="s">
        <v>2</v>
      </c>
      <c r="B14" s="305" t="s">
        <v>20</v>
      </c>
      <c r="C14" s="305"/>
      <c r="D14" s="305"/>
      <c r="E14" s="305"/>
      <c r="F14" s="305"/>
      <c r="G14" s="305"/>
      <c r="H14" s="306"/>
      <c r="I14" s="306"/>
      <c r="J14" s="306"/>
    </row>
    <row r="15" spans="1:12" x14ac:dyDescent="0.2">
      <c r="A15" s="304"/>
      <c r="B15" s="301" t="s">
        <v>3</v>
      </c>
      <c r="C15" s="301"/>
      <c r="D15" s="301"/>
      <c r="E15" s="301"/>
      <c r="F15" s="301"/>
      <c r="G15" s="301"/>
      <c r="H15" s="302"/>
      <c r="I15" s="302"/>
      <c r="J15" s="302"/>
    </row>
    <row r="16" spans="1:12" x14ac:dyDescent="0.2">
      <c r="A16" s="304"/>
      <c r="B16" s="301" t="s">
        <v>71</v>
      </c>
      <c r="C16" s="301"/>
      <c r="D16" s="301"/>
      <c r="E16" s="301"/>
      <c r="F16" s="301"/>
      <c r="G16" s="301"/>
      <c r="H16" s="302"/>
      <c r="I16" s="302"/>
      <c r="J16" s="302"/>
    </row>
    <row r="17" spans="1:10" x14ac:dyDescent="0.2">
      <c r="A17" s="307"/>
      <c r="B17" s="301" t="s">
        <v>72</v>
      </c>
      <c r="C17" s="301"/>
      <c r="D17" s="301"/>
      <c r="E17" s="301"/>
      <c r="F17" s="301"/>
      <c r="G17" s="301"/>
      <c r="H17" s="302"/>
      <c r="I17" s="302"/>
      <c r="J17" s="302"/>
    </row>
    <row r="18" spans="1:10" x14ac:dyDescent="0.2">
      <c r="A18" s="307"/>
      <c r="B18" s="301" t="s">
        <v>73</v>
      </c>
      <c r="C18" s="301"/>
      <c r="D18" s="301"/>
      <c r="E18" s="301"/>
      <c r="F18" s="301"/>
      <c r="G18" s="301"/>
      <c r="H18" s="302"/>
      <c r="I18" s="302"/>
      <c r="J18" s="302"/>
    </row>
    <row r="19" spans="1:10" x14ac:dyDescent="0.2">
      <c r="A19" s="307"/>
      <c r="B19" s="301" t="s">
        <v>4</v>
      </c>
      <c r="C19" s="301"/>
      <c r="D19" s="301"/>
      <c r="E19" s="301"/>
      <c r="F19" s="301"/>
      <c r="G19" s="301"/>
      <c r="H19" s="302"/>
      <c r="I19" s="302"/>
      <c r="J19" s="302"/>
    </row>
    <row r="20" spans="1:10" x14ac:dyDescent="0.2">
      <c r="A20" s="307"/>
      <c r="B20" s="301"/>
      <c r="C20" s="301"/>
      <c r="D20" s="301"/>
      <c r="E20" s="301"/>
      <c r="F20" s="301"/>
      <c r="G20" s="301"/>
      <c r="H20" s="302"/>
      <c r="I20" s="302"/>
      <c r="J20" s="302"/>
    </row>
    <row r="21" spans="1:10" x14ac:dyDescent="0.2">
      <c r="A21" s="307"/>
      <c r="B21" s="301" t="s">
        <v>5</v>
      </c>
      <c r="C21" s="301"/>
      <c r="D21" s="301"/>
      <c r="E21" s="301"/>
      <c r="F21" s="301"/>
      <c r="G21" s="301"/>
      <c r="H21" s="302"/>
      <c r="I21" s="302"/>
      <c r="J21" s="30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zoomScaleNormal="100" zoomScaleSheetLayoutView="85" workbookViewId="0"/>
  </sheetViews>
  <sheetFormatPr defaultRowHeight="27.75" customHeight="1" x14ac:dyDescent="0.2"/>
  <cols>
    <col min="1" max="1" width="58" style="1" bestFit="1" customWidth="1"/>
    <col min="2" max="2" width="17.7109375" style="2" customWidth="1"/>
    <col min="3" max="4" width="17.7109375" style="1" customWidth="1"/>
    <col min="5" max="7" width="17.7109375" style="2" customWidth="1"/>
    <col min="8" max="9" width="17.7109375" style="7"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12" t="s">
        <v>27</v>
      </c>
      <c r="B1" s="315" t="s">
        <v>170</v>
      </c>
      <c r="C1" s="316"/>
      <c r="D1" s="316"/>
      <c r="F1" s="317" t="s">
        <v>173</v>
      </c>
      <c r="G1" s="318"/>
      <c r="H1" s="319"/>
      <c r="I1" s="3"/>
      <c r="J1" s="1"/>
      <c r="K1" s="1"/>
    </row>
    <row r="2" spans="1:13" ht="31.5" customHeight="1" x14ac:dyDescent="0.2">
      <c r="A2" s="320" t="str">
        <f>Overview!B4&amp; " - Effective from "&amp;TEXT(Overview!D4,"D MMMM YYYY")&amp;" - "&amp;Overview!E4&amp;" LDNO tariffs"</f>
        <v>Western Power Distribution (South West) plc - Effective from 1 April 2023 - Final LDNO tariffs</v>
      </c>
      <c r="B2" s="320"/>
      <c r="C2" s="320"/>
      <c r="D2" s="320"/>
      <c r="E2" s="320"/>
      <c r="F2" s="320"/>
      <c r="G2" s="320"/>
      <c r="H2" s="320"/>
      <c r="I2" s="320"/>
      <c r="J2" s="320"/>
    </row>
    <row r="3" spans="1:13" ht="8.25" customHeight="1" x14ac:dyDescent="0.2">
      <c r="A3" s="205"/>
      <c r="B3" s="205"/>
      <c r="C3" s="205"/>
      <c r="D3" s="205"/>
      <c r="E3" s="205"/>
      <c r="F3" s="205"/>
      <c r="G3" s="205"/>
      <c r="H3" s="205"/>
      <c r="I3" s="205"/>
      <c r="J3" s="205"/>
    </row>
    <row r="4" spans="1:13" ht="18" x14ac:dyDescent="0.2">
      <c r="A4" s="295" t="s">
        <v>701</v>
      </c>
      <c r="B4" s="296"/>
      <c r="C4" s="296"/>
      <c r="D4" s="297"/>
      <c r="E4" s="205"/>
      <c r="F4" s="295" t="s">
        <v>702</v>
      </c>
      <c r="G4" s="296"/>
      <c r="H4" s="296"/>
      <c r="I4" s="296"/>
      <c r="J4" s="297"/>
      <c r="L4" s="3"/>
    </row>
    <row r="5" spans="1:13" ht="30" x14ac:dyDescent="0.2">
      <c r="A5" s="200" t="s">
        <v>20</v>
      </c>
      <c r="B5" s="211" t="s">
        <v>103</v>
      </c>
      <c r="C5" s="206" t="s">
        <v>104</v>
      </c>
      <c r="D5" s="201" t="s">
        <v>105</v>
      </c>
      <c r="E5" s="205"/>
      <c r="F5" s="208"/>
      <c r="G5" s="209"/>
      <c r="H5" s="202" t="s">
        <v>107</v>
      </c>
      <c r="I5" s="203" t="s">
        <v>108</v>
      </c>
      <c r="J5" s="201" t="s">
        <v>105</v>
      </c>
      <c r="K5" s="70"/>
      <c r="L5" s="3"/>
      <c r="M5" s="3"/>
    </row>
    <row r="6" spans="1:13" ht="25.5" x14ac:dyDescent="0.2">
      <c r="A6" s="212" t="str">
        <f>IF('Annex 1 LV, HV and UMS charges'!A6=0,"",'Annex 1 LV, HV and UMS charges'!A6)</f>
        <v xml:space="preserve">Monday to Friday </v>
      </c>
      <c r="B6" s="199" t="str">
        <f>IF('Annex 1 LV, HV and UMS charges'!B6=0,"",'Annex 1 LV, HV and UMS charges'!B6)</f>
        <v>17:00 to 19:00</v>
      </c>
      <c r="C6" s="207" t="str">
        <f>IF('Annex 1 LV, HV and UMS charges'!C6=0,"",'Annex 1 LV, HV and UMS charges'!C6)</f>
        <v>07:30 to 17:00
19:00 to 21:30</v>
      </c>
      <c r="D6" s="213" t="str">
        <f>IF('Annex 1 LV, HV and UMS charges'!E6=0,"",'Annex 1 LV, HV and UMS charges'!E6)</f>
        <v>00:00 to 07:30
21:30 to 24:00</v>
      </c>
      <c r="E6" s="205"/>
      <c r="F6" s="321" t="str">
        <f>IF('Annex 1 LV, HV and UMS charges'!G6=0,"",'Annex 1 LV, HV and UMS charges'!G6)</f>
        <v>Monday to Friday Nov to Feb (excluding 22nd Dec to 4th Jan inclusive)</v>
      </c>
      <c r="G6" s="322"/>
      <c r="H6" s="199" t="str">
        <f>IF('Annex 1 LV, HV and UMS charges'!I6=0,"",'Annex 1 LV, HV and UMS charges'!I6)</f>
        <v>17:00 to 19:00</v>
      </c>
      <c r="I6" s="204" t="str">
        <f>IF('Annex 1 LV, HV and UMS charges'!J6=0,"",'Annex 1 LV, HV and UMS charges'!J6)</f>
        <v>07:30 to 17:00
19:00 to 21:30</v>
      </c>
      <c r="J6" s="204" t="str">
        <f>IF('Annex 1 LV, HV and UMS charges'!K6=0,"",'Annex 1 LV, HV and UMS charges'!K6)</f>
        <v>00:00 to 07:30
21:30 to 24:00</v>
      </c>
      <c r="K6" s="70"/>
      <c r="L6" s="3"/>
      <c r="M6" s="3"/>
    </row>
    <row r="7" spans="1:13" ht="25.5" x14ac:dyDescent="0.2">
      <c r="A7" s="212" t="str">
        <f>IF('Annex 1 LV, HV and UMS charges'!A7=0,"",'Annex 1 LV, HV and UMS charges'!A7)</f>
        <v>Weekends</v>
      </c>
      <c r="B7" s="210" t="str">
        <f>IF('Annex 1 LV, HV and UMS charges'!B7=0,"",'Annex 1 LV, HV and UMS charges'!B7)</f>
        <v/>
      </c>
      <c r="C7" s="220" t="str">
        <f>IF('Annex 1 LV, HV and UMS charges'!C7=0,"",'Annex 1 LV, HV and UMS charges'!C7)</f>
        <v>16:30 to 19:30</v>
      </c>
      <c r="D7" s="213" t="str">
        <f>IF('Annex 1 LV, HV and UMS charges'!E7=0,"",'Annex 1 LV, HV and UMS charges'!E7)</f>
        <v>00:00 to 16:30
19:30 to 24:00</v>
      </c>
      <c r="E7" s="205"/>
      <c r="F7" s="321" t="str">
        <f>IF('Annex 1 LV, HV and UMS charges'!G7=0,"",'Annex 1 LV, HV and UMS charges'!G7)</f>
        <v>Monday to Friday Mar to Oct (plus 22nd Dec to 4th Jan inclusive)</v>
      </c>
      <c r="G7" s="322"/>
      <c r="H7" s="210" t="str">
        <f>IF('Annex 1 LV, HV and UMS charges'!I7=0,"",'Annex 1 LV, HV and UMS charges'!I7)</f>
        <v/>
      </c>
      <c r="I7" s="204" t="str">
        <f>IF('Annex 1 LV, HV and UMS charges'!J7=0,"",'Annex 1 LV, HV and UMS charges'!J7)</f>
        <v>07:30 to 21:30</v>
      </c>
      <c r="J7" s="204" t="str">
        <f>IF('Annex 1 LV, HV and UMS charges'!K7=0,"",'Annex 1 LV, HV and UMS charges'!K7)</f>
        <v>00:00 to 07:30
21:30 to 24:00</v>
      </c>
      <c r="K7" s="70"/>
      <c r="L7" s="3"/>
      <c r="M7" s="3"/>
    </row>
    <row r="8" spans="1:13" ht="29.25" customHeight="1" x14ac:dyDescent="0.2">
      <c r="A8" s="214" t="s">
        <v>21</v>
      </c>
      <c r="B8" s="271" t="s">
        <v>22</v>
      </c>
      <c r="C8" s="272"/>
      <c r="D8" s="273"/>
      <c r="E8" s="205"/>
      <c r="F8" s="321" t="str">
        <f>IF('Annex 1 LV, HV and UMS charges'!G8=0,"",'Annex 1 LV, HV and UMS charges'!G8)</f>
        <v>Weekends</v>
      </c>
      <c r="G8" s="322"/>
      <c r="H8" s="210" t="str">
        <f>IF('Annex 1 LV, HV and UMS charges'!I8=0,"",'Annex 1 LV, HV and UMS charges'!I8)</f>
        <v/>
      </c>
      <c r="I8" s="204" t="str">
        <f>IF('Annex 1 LV, HV and UMS charges'!J8=0,"",'Annex 1 LV, HV and UMS charges'!J8)</f>
        <v>16:30 to 19:30</v>
      </c>
      <c r="J8" s="204" t="str">
        <f>IF('Annex 1 LV, HV and UMS charges'!K8=0,"",'Annex 1 LV, HV and UMS charges'!K8)</f>
        <v>00:00 to 16:30
19:30 to 24:00</v>
      </c>
      <c r="K8" s="70"/>
      <c r="L8" s="3"/>
      <c r="M8" s="3"/>
    </row>
    <row r="9" spans="1:13" s="69" customFormat="1" ht="18" x14ac:dyDescent="0.2">
      <c r="A9" s="215"/>
      <c r="B9" s="215"/>
      <c r="C9" s="311"/>
      <c r="D9" s="312"/>
      <c r="E9" s="205"/>
      <c r="F9" s="321" t="str">
        <f>IF('Annex 1 LV, HV and UMS charges'!G9=0,"",'Annex 1 LV, HV and UMS charges'!G9)</f>
        <v>Notes</v>
      </c>
      <c r="G9" s="322"/>
      <c r="H9" s="271" t="s">
        <v>22</v>
      </c>
      <c r="I9" s="272"/>
      <c r="J9" s="273"/>
      <c r="K9" s="70"/>
      <c r="L9" s="43"/>
      <c r="M9" s="43"/>
    </row>
    <row r="10" spans="1:13" ht="4.5" customHeight="1" x14ac:dyDescent="0.2">
      <c r="A10" s="216"/>
      <c r="B10" s="308"/>
      <c r="C10" s="309"/>
      <c r="D10" s="309"/>
      <c r="E10" s="310"/>
      <c r="F10" s="205"/>
      <c r="G10" s="311"/>
      <c r="H10" s="312"/>
      <c r="I10" s="217"/>
      <c r="J10" s="217"/>
    </row>
    <row r="11" spans="1:13" ht="4.5" customHeight="1" x14ac:dyDescent="0.2">
      <c r="A11" s="205"/>
      <c r="B11" s="205"/>
      <c r="C11" s="205"/>
      <c r="D11" s="205"/>
      <c r="E11" s="205"/>
      <c r="F11" s="205"/>
      <c r="G11" s="313"/>
      <c r="H11" s="314"/>
      <c r="I11" s="218"/>
      <c r="J11" s="219"/>
    </row>
    <row r="12" spans="1:13" ht="4.5" customHeight="1" x14ac:dyDescent="0.2">
      <c r="A12" s="205"/>
      <c r="B12" s="205"/>
      <c r="C12" s="205"/>
      <c r="D12" s="205"/>
      <c r="E12" s="205"/>
      <c r="F12" s="205"/>
      <c r="G12" s="205"/>
      <c r="H12" s="205"/>
      <c r="I12" s="205"/>
      <c r="J12" s="205"/>
    </row>
    <row r="13" spans="1:13" ht="38.25" x14ac:dyDescent="0.2">
      <c r="A13" s="158" t="s">
        <v>172</v>
      </c>
      <c r="B13" s="158" t="s">
        <v>513</v>
      </c>
      <c r="C13" s="159" t="s">
        <v>32</v>
      </c>
      <c r="D13" s="48" t="s">
        <v>206</v>
      </c>
      <c r="E13" s="48" t="s">
        <v>208</v>
      </c>
      <c r="F13" s="48" t="s">
        <v>207</v>
      </c>
      <c r="G13" s="159" t="s">
        <v>33</v>
      </c>
      <c r="H13" s="159" t="s">
        <v>34</v>
      </c>
      <c r="I13" s="159" t="s">
        <v>174</v>
      </c>
      <c r="J13" s="159" t="s">
        <v>61</v>
      </c>
    </row>
    <row r="14" spans="1:13" ht="27.75" customHeight="1" x14ac:dyDescent="0.2">
      <c r="A14" s="154" t="s">
        <v>544</v>
      </c>
      <c r="B14" s="225" t="s">
        <v>764</v>
      </c>
      <c r="C14" s="155" t="s">
        <v>699</v>
      </c>
      <c r="D14" s="227">
        <v>10.179</v>
      </c>
      <c r="E14" s="228">
        <v>0.44</v>
      </c>
      <c r="F14" s="229">
        <v>2.7E-2</v>
      </c>
      <c r="G14" s="230">
        <v>11.76</v>
      </c>
      <c r="H14" s="231">
        <v>0</v>
      </c>
      <c r="I14" s="237">
        <v>0</v>
      </c>
      <c r="J14" s="232">
        <v>0</v>
      </c>
    </row>
    <row r="15" spans="1:13" ht="27.75" customHeight="1" x14ac:dyDescent="0.2">
      <c r="A15" s="154" t="s">
        <v>545</v>
      </c>
      <c r="B15" s="225" t="s">
        <v>764</v>
      </c>
      <c r="C15" s="155" t="s">
        <v>463</v>
      </c>
      <c r="D15" s="227">
        <v>10.179</v>
      </c>
      <c r="E15" s="228">
        <v>0.44</v>
      </c>
      <c r="F15" s="229">
        <v>2.7E-2</v>
      </c>
      <c r="G15" s="231">
        <v>0</v>
      </c>
      <c r="H15" s="231">
        <v>0</v>
      </c>
      <c r="I15" s="237">
        <v>0</v>
      </c>
      <c r="J15" s="232">
        <v>0</v>
      </c>
    </row>
    <row r="16" spans="1:13" ht="27.75" customHeight="1" x14ac:dyDescent="0.2">
      <c r="A16" s="154" t="s">
        <v>546</v>
      </c>
      <c r="B16" s="225" t="s">
        <v>764</v>
      </c>
      <c r="C16" s="155" t="s">
        <v>700</v>
      </c>
      <c r="D16" s="227">
        <v>9.7289999999999992</v>
      </c>
      <c r="E16" s="228">
        <v>0.42099999999999999</v>
      </c>
      <c r="F16" s="229">
        <v>2.5999999999999999E-2</v>
      </c>
      <c r="G16" s="230">
        <v>7.68</v>
      </c>
      <c r="H16" s="231">
        <v>0</v>
      </c>
      <c r="I16" s="237">
        <v>0</v>
      </c>
      <c r="J16" s="232">
        <v>0</v>
      </c>
    </row>
    <row r="17" spans="1:10" ht="27.75" customHeight="1" x14ac:dyDescent="0.2">
      <c r="A17" s="154" t="s">
        <v>547</v>
      </c>
      <c r="B17" s="225" t="s">
        <v>764</v>
      </c>
      <c r="C17" s="155" t="s">
        <v>700</v>
      </c>
      <c r="D17" s="227">
        <v>9.7289999999999992</v>
      </c>
      <c r="E17" s="228">
        <v>0.42099999999999999</v>
      </c>
      <c r="F17" s="229">
        <v>2.5999999999999999E-2</v>
      </c>
      <c r="G17" s="230">
        <v>10.73</v>
      </c>
      <c r="H17" s="231">
        <v>0</v>
      </c>
      <c r="I17" s="237">
        <v>0</v>
      </c>
      <c r="J17" s="232">
        <v>0</v>
      </c>
    </row>
    <row r="18" spans="1:10" ht="27.75" customHeight="1" x14ac:dyDescent="0.2">
      <c r="A18" s="154" t="s">
        <v>548</v>
      </c>
      <c r="B18" s="225" t="s">
        <v>764</v>
      </c>
      <c r="C18" s="155" t="s">
        <v>700</v>
      </c>
      <c r="D18" s="227">
        <v>9.7289999999999992</v>
      </c>
      <c r="E18" s="228">
        <v>0.42099999999999999</v>
      </c>
      <c r="F18" s="229">
        <v>2.5999999999999999E-2</v>
      </c>
      <c r="G18" s="230">
        <v>23.83</v>
      </c>
      <c r="H18" s="231">
        <v>0</v>
      </c>
      <c r="I18" s="237">
        <v>0</v>
      </c>
      <c r="J18" s="232">
        <v>0</v>
      </c>
    </row>
    <row r="19" spans="1:10" ht="27.75" customHeight="1" x14ac:dyDescent="0.2">
      <c r="A19" s="154" t="s">
        <v>549</v>
      </c>
      <c r="B19" s="225" t="s">
        <v>764</v>
      </c>
      <c r="C19" s="155" t="s">
        <v>700</v>
      </c>
      <c r="D19" s="227">
        <v>9.7289999999999992</v>
      </c>
      <c r="E19" s="228">
        <v>0.42099999999999999</v>
      </c>
      <c r="F19" s="229">
        <v>2.5999999999999999E-2</v>
      </c>
      <c r="G19" s="230">
        <v>45.78</v>
      </c>
      <c r="H19" s="231">
        <v>0</v>
      </c>
      <c r="I19" s="237">
        <v>0</v>
      </c>
      <c r="J19" s="232">
        <v>0</v>
      </c>
    </row>
    <row r="20" spans="1:10" ht="27.75" customHeight="1" x14ac:dyDescent="0.2">
      <c r="A20" s="154" t="s">
        <v>550</v>
      </c>
      <c r="B20" s="225" t="s">
        <v>764</v>
      </c>
      <c r="C20" s="155" t="s">
        <v>700</v>
      </c>
      <c r="D20" s="227">
        <v>9.7289999999999992</v>
      </c>
      <c r="E20" s="228">
        <v>0.42099999999999999</v>
      </c>
      <c r="F20" s="229">
        <v>2.5999999999999999E-2</v>
      </c>
      <c r="G20" s="230">
        <v>132.93</v>
      </c>
      <c r="H20" s="231">
        <v>0</v>
      </c>
      <c r="I20" s="237">
        <v>0</v>
      </c>
      <c r="J20" s="232">
        <v>0</v>
      </c>
    </row>
    <row r="21" spans="1:10" ht="27.75" customHeight="1" x14ac:dyDescent="0.2">
      <c r="A21" s="154" t="s">
        <v>467</v>
      </c>
      <c r="B21" s="225" t="s">
        <v>764</v>
      </c>
      <c r="C21" s="155" t="s">
        <v>464</v>
      </c>
      <c r="D21" s="227">
        <v>9.7289999999999992</v>
      </c>
      <c r="E21" s="228">
        <v>0.42099999999999999</v>
      </c>
      <c r="F21" s="229">
        <v>2.5999999999999999E-2</v>
      </c>
      <c r="G21" s="231">
        <v>0</v>
      </c>
      <c r="H21" s="231">
        <v>0</v>
      </c>
      <c r="I21" s="237">
        <v>0</v>
      </c>
      <c r="J21" s="232">
        <v>0</v>
      </c>
    </row>
    <row r="22" spans="1:10" ht="27.75" customHeight="1" x14ac:dyDescent="0.2">
      <c r="A22" s="154" t="s">
        <v>551</v>
      </c>
      <c r="B22" s="225" t="s">
        <v>764</v>
      </c>
      <c r="C22" s="155">
        <v>0</v>
      </c>
      <c r="D22" s="227">
        <v>7.08</v>
      </c>
      <c r="E22" s="228">
        <v>0.27600000000000002</v>
      </c>
      <c r="F22" s="229">
        <v>1.6E-2</v>
      </c>
      <c r="G22" s="230">
        <v>10.24</v>
      </c>
      <c r="H22" s="230">
        <v>2.94</v>
      </c>
      <c r="I22" s="233">
        <v>5.83</v>
      </c>
      <c r="J22" s="234">
        <v>7.8E-2</v>
      </c>
    </row>
    <row r="23" spans="1:10" ht="27.75" customHeight="1" x14ac:dyDescent="0.2">
      <c r="A23" s="154" t="s">
        <v>552</v>
      </c>
      <c r="B23" s="225" t="s">
        <v>764</v>
      </c>
      <c r="C23" s="155">
        <v>0</v>
      </c>
      <c r="D23" s="227">
        <v>7.08</v>
      </c>
      <c r="E23" s="228">
        <v>0.27600000000000002</v>
      </c>
      <c r="F23" s="229">
        <v>1.6E-2</v>
      </c>
      <c r="G23" s="230">
        <v>209.83</v>
      </c>
      <c r="H23" s="230">
        <v>2.94</v>
      </c>
      <c r="I23" s="233">
        <v>5.83</v>
      </c>
      <c r="J23" s="234">
        <v>7.8E-2</v>
      </c>
    </row>
    <row r="24" spans="1:10" ht="27.75" customHeight="1" x14ac:dyDescent="0.2">
      <c r="A24" s="154" t="s">
        <v>553</v>
      </c>
      <c r="B24" s="225" t="s">
        <v>764</v>
      </c>
      <c r="C24" s="155">
        <v>0</v>
      </c>
      <c r="D24" s="227">
        <v>7.08</v>
      </c>
      <c r="E24" s="228">
        <v>0.27600000000000002</v>
      </c>
      <c r="F24" s="229">
        <v>1.6E-2</v>
      </c>
      <c r="G24" s="230">
        <v>383.03</v>
      </c>
      <c r="H24" s="230">
        <v>2.94</v>
      </c>
      <c r="I24" s="233">
        <v>5.83</v>
      </c>
      <c r="J24" s="234">
        <v>7.8E-2</v>
      </c>
    </row>
    <row r="25" spans="1:10" ht="27.75" customHeight="1" x14ac:dyDescent="0.2">
      <c r="A25" s="154" t="s">
        <v>554</v>
      </c>
      <c r="B25" s="225" t="s">
        <v>764</v>
      </c>
      <c r="C25" s="155">
        <v>0</v>
      </c>
      <c r="D25" s="227">
        <v>7.08</v>
      </c>
      <c r="E25" s="228">
        <v>0.27600000000000002</v>
      </c>
      <c r="F25" s="229">
        <v>1.6E-2</v>
      </c>
      <c r="G25" s="230">
        <v>586.77</v>
      </c>
      <c r="H25" s="230">
        <v>2.94</v>
      </c>
      <c r="I25" s="233">
        <v>5.83</v>
      </c>
      <c r="J25" s="234">
        <v>7.8E-2</v>
      </c>
    </row>
    <row r="26" spans="1:10" ht="27.75" customHeight="1" x14ac:dyDescent="0.2">
      <c r="A26" s="154" t="s">
        <v>555</v>
      </c>
      <c r="B26" s="225" t="s">
        <v>764</v>
      </c>
      <c r="C26" s="155">
        <v>0</v>
      </c>
      <c r="D26" s="227">
        <v>7.08</v>
      </c>
      <c r="E26" s="228">
        <v>0.27600000000000002</v>
      </c>
      <c r="F26" s="229">
        <v>1.6E-2</v>
      </c>
      <c r="G26" s="230">
        <v>1251.3900000000001</v>
      </c>
      <c r="H26" s="230">
        <v>2.94</v>
      </c>
      <c r="I26" s="233">
        <v>5.83</v>
      </c>
      <c r="J26" s="234">
        <v>7.8E-2</v>
      </c>
    </row>
    <row r="27" spans="1:10" ht="27.75" customHeight="1" x14ac:dyDescent="0.2">
      <c r="A27" s="154" t="s">
        <v>468</v>
      </c>
      <c r="B27" s="225" t="s">
        <v>764</v>
      </c>
      <c r="C27" s="155" t="s">
        <v>465</v>
      </c>
      <c r="D27" s="235">
        <v>28.417999999999999</v>
      </c>
      <c r="E27" s="236">
        <v>1.913</v>
      </c>
      <c r="F27" s="229">
        <v>1.4379999999999999</v>
      </c>
      <c r="G27" s="231">
        <v>0</v>
      </c>
      <c r="H27" s="231">
        <v>0</v>
      </c>
      <c r="I27" s="237">
        <v>0</v>
      </c>
      <c r="J27" s="232">
        <v>0</v>
      </c>
    </row>
    <row r="28" spans="1:10" ht="27.75" customHeight="1" x14ac:dyDescent="0.2">
      <c r="A28" s="154" t="s">
        <v>469</v>
      </c>
      <c r="B28" s="225" t="s">
        <v>764</v>
      </c>
      <c r="C28" s="155">
        <v>0</v>
      </c>
      <c r="D28" s="227">
        <v>-10.054</v>
      </c>
      <c r="E28" s="228">
        <v>-0.435</v>
      </c>
      <c r="F28" s="229">
        <v>-2.7E-2</v>
      </c>
      <c r="G28" s="156">
        <v>0</v>
      </c>
      <c r="H28" s="231">
        <v>0</v>
      </c>
      <c r="I28" s="237">
        <v>0</v>
      </c>
      <c r="J28" s="232">
        <v>0</v>
      </c>
    </row>
    <row r="29" spans="1:10" ht="27.75" customHeight="1" x14ac:dyDescent="0.2">
      <c r="A29" s="154" t="s">
        <v>470</v>
      </c>
      <c r="B29" s="225" t="s">
        <v>764</v>
      </c>
      <c r="C29" s="155">
        <v>0</v>
      </c>
      <c r="D29" s="227">
        <v>-10.054</v>
      </c>
      <c r="E29" s="228">
        <v>-0.435</v>
      </c>
      <c r="F29" s="229">
        <v>-2.7E-2</v>
      </c>
      <c r="G29" s="156">
        <v>0</v>
      </c>
      <c r="H29" s="231">
        <v>0</v>
      </c>
      <c r="I29" s="237">
        <v>0</v>
      </c>
      <c r="J29" s="234">
        <v>0.13300000000000001</v>
      </c>
    </row>
    <row r="30" spans="1:10" ht="27.75" customHeight="1" x14ac:dyDescent="0.2">
      <c r="A30" s="157" t="s">
        <v>556</v>
      </c>
      <c r="B30" s="225" t="s">
        <v>764</v>
      </c>
      <c r="C30" s="155" t="s">
        <v>699</v>
      </c>
      <c r="D30" s="227">
        <v>6.92</v>
      </c>
      <c r="E30" s="228">
        <v>0.29899999999999999</v>
      </c>
      <c r="F30" s="229">
        <v>1.9E-2</v>
      </c>
      <c r="G30" s="230">
        <v>8.11</v>
      </c>
      <c r="H30" s="231">
        <v>0</v>
      </c>
      <c r="I30" s="237">
        <v>0</v>
      </c>
      <c r="J30" s="232">
        <v>0</v>
      </c>
    </row>
    <row r="31" spans="1:10" ht="27.75" customHeight="1" x14ac:dyDescent="0.2">
      <c r="A31" s="157" t="s">
        <v>557</v>
      </c>
      <c r="B31" s="225" t="s">
        <v>764</v>
      </c>
      <c r="C31" s="155" t="s">
        <v>463</v>
      </c>
      <c r="D31" s="227">
        <v>6.92</v>
      </c>
      <c r="E31" s="228">
        <v>0.29899999999999999</v>
      </c>
      <c r="F31" s="229">
        <v>1.9E-2</v>
      </c>
      <c r="G31" s="231">
        <v>0</v>
      </c>
      <c r="H31" s="231">
        <v>0</v>
      </c>
      <c r="I31" s="237">
        <v>0</v>
      </c>
      <c r="J31" s="232">
        <v>0</v>
      </c>
    </row>
    <row r="32" spans="1:10" ht="27.75" customHeight="1" x14ac:dyDescent="0.2">
      <c r="A32" s="157" t="s">
        <v>558</v>
      </c>
      <c r="B32" s="225" t="s">
        <v>764</v>
      </c>
      <c r="C32" s="155" t="s">
        <v>700</v>
      </c>
      <c r="D32" s="227">
        <v>6.6139999999999999</v>
      </c>
      <c r="E32" s="228">
        <v>0.28599999999999998</v>
      </c>
      <c r="F32" s="229">
        <v>1.7999999999999999E-2</v>
      </c>
      <c r="G32" s="230">
        <v>5.31</v>
      </c>
      <c r="H32" s="231">
        <v>0</v>
      </c>
      <c r="I32" s="237">
        <v>0</v>
      </c>
      <c r="J32" s="232">
        <v>0</v>
      </c>
    </row>
    <row r="33" spans="1:10" ht="27.75" customHeight="1" x14ac:dyDescent="0.2">
      <c r="A33" s="157" t="s">
        <v>559</v>
      </c>
      <c r="B33" s="225" t="s">
        <v>764</v>
      </c>
      <c r="C33" s="155" t="s">
        <v>700</v>
      </c>
      <c r="D33" s="227">
        <v>6.6139999999999999</v>
      </c>
      <c r="E33" s="228">
        <v>0.28599999999999998</v>
      </c>
      <c r="F33" s="229">
        <v>1.7999999999999999E-2</v>
      </c>
      <c r="G33" s="230">
        <v>7.38</v>
      </c>
      <c r="H33" s="231">
        <v>0</v>
      </c>
      <c r="I33" s="237">
        <v>0</v>
      </c>
      <c r="J33" s="232">
        <v>0</v>
      </c>
    </row>
    <row r="34" spans="1:10" ht="27.75" customHeight="1" x14ac:dyDescent="0.2">
      <c r="A34" s="157" t="s">
        <v>560</v>
      </c>
      <c r="B34" s="225" t="s">
        <v>764</v>
      </c>
      <c r="C34" s="155" t="s">
        <v>700</v>
      </c>
      <c r="D34" s="227">
        <v>6.6139999999999999</v>
      </c>
      <c r="E34" s="228">
        <v>0.28599999999999998</v>
      </c>
      <c r="F34" s="229">
        <v>1.7999999999999999E-2</v>
      </c>
      <c r="G34" s="230">
        <v>16.29</v>
      </c>
      <c r="H34" s="231">
        <v>0</v>
      </c>
      <c r="I34" s="237">
        <v>0</v>
      </c>
      <c r="J34" s="232">
        <v>0</v>
      </c>
    </row>
    <row r="35" spans="1:10" ht="27.75" customHeight="1" x14ac:dyDescent="0.2">
      <c r="A35" s="157" t="s">
        <v>561</v>
      </c>
      <c r="B35" s="225" t="s">
        <v>764</v>
      </c>
      <c r="C35" s="155" t="s">
        <v>700</v>
      </c>
      <c r="D35" s="227">
        <v>6.6139999999999999</v>
      </c>
      <c r="E35" s="228">
        <v>0.28599999999999998</v>
      </c>
      <c r="F35" s="229">
        <v>1.7999999999999999E-2</v>
      </c>
      <c r="G35" s="230">
        <v>31.21</v>
      </c>
      <c r="H35" s="231">
        <v>0</v>
      </c>
      <c r="I35" s="237">
        <v>0</v>
      </c>
      <c r="J35" s="232">
        <v>0</v>
      </c>
    </row>
    <row r="36" spans="1:10" ht="27.75" customHeight="1" x14ac:dyDescent="0.2">
      <c r="A36" s="157" t="s">
        <v>562</v>
      </c>
      <c r="B36" s="225" t="s">
        <v>764</v>
      </c>
      <c r="C36" s="155" t="s">
        <v>700</v>
      </c>
      <c r="D36" s="227">
        <v>6.6139999999999999</v>
      </c>
      <c r="E36" s="228">
        <v>0.28599999999999998</v>
      </c>
      <c r="F36" s="229">
        <v>1.7999999999999999E-2</v>
      </c>
      <c r="G36" s="230">
        <v>90.45</v>
      </c>
      <c r="H36" s="231">
        <v>0</v>
      </c>
      <c r="I36" s="237">
        <v>0</v>
      </c>
      <c r="J36" s="232">
        <v>0</v>
      </c>
    </row>
    <row r="37" spans="1:10" ht="27.75" customHeight="1" x14ac:dyDescent="0.2">
      <c r="A37" s="157" t="s">
        <v>471</v>
      </c>
      <c r="B37" s="225" t="s">
        <v>764</v>
      </c>
      <c r="C37" s="155" t="s">
        <v>464</v>
      </c>
      <c r="D37" s="227">
        <v>6.6139999999999999</v>
      </c>
      <c r="E37" s="228">
        <v>0.28599999999999998</v>
      </c>
      <c r="F37" s="229">
        <v>1.7999999999999999E-2</v>
      </c>
      <c r="G37" s="231">
        <v>0</v>
      </c>
      <c r="H37" s="231">
        <v>0</v>
      </c>
      <c r="I37" s="237">
        <v>0</v>
      </c>
      <c r="J37" s="232">
        <v>0</v>
      </c>
    </row>
    <row r="38" spans="1:10" ht="27.75" customHeight="1" x14ac:dyDescent="0.2">
      <c r="A38" s="157" t="s">
        <v>563</v>
      </c>
      <c r="B38" s="225" t="s">
        <v>764</v>
      </c>
      <c r="C38" s="155">
        <v>0</v>
      </c>
      <c r="D38" s="227">
        <v>4.8129999999999997</v>
      </c>
      <c r="E38" s="228">
        <v>0.188</v>
      </c>
      <c r="F38" s="229">
        <v>1.0999999999999999E-2</v>
      </c>
      <c r="G38" s="230">
        <v>7.05</v>
      </c>
      <c r="H38" s="230">
        <v>2</v>
      </c>
      <c r="I38" s="233">
        <v>3.96</v>
      </c>
      <c r="J38" s="234">
        <v>5.2999999999999999E-2</v>
      </c>
    </row>
    <row r="39" spans="1:10" ht="27.75" customHeight="1" x14ac:dyDescent="0.2">
      <c r="A39" s="157" t="s">
        <v>564</v>
      </c>
      <c r="B39" s="225" t="s">
        <v>764</v>
      </c>
      <c r="C39" s="155">
        <v>0</v>
      </c>
      <c r="D39" s="227">
        <v>4.8129999999999997</v>
      </c>
      <c r="E39" s="228">
        <v>0.188</v>
      </c>
      <c r="F39" s="229">
        <v>1.0999999999999999E-2</v>
      </c>
      <c r="G39" s="230">
        <v>142.72999999999999</v>
      </c>
      <c r="H39" s="230">
        <v>2</v>
      </c>
      <c r="I39" s="233">
        <v>3.96</v>
      </c>
      <c r="J39" s="234">
        <v>5.2999999999999999E-2</v>
      </c>
    </row>
    <row r="40" spans="1:10" ht="27.75" customHeight="1" x14ac:dyDescent="0.2">
      <c r="A40" s="157" t="s">
        <v>565</v>
      </c>
      <c r="B40" s="225" t="s">
        <v>764</v>
      </c>
      <c r="C40" s="155">
        <v>0</v>
      </c>
      <c r="D40" s="227">
        <v>4.8129999999999997</v>
      </c>
      <c r="E40" s="228">
        <v>0.188</v>
      </c>
      <c r="F40" s="229">
        <v>1.0999999999999999E-2</v>
      </c>
      <c r="G40" s="230">
        <v>260.48</v>
      </c>
      <c r="H40" s="230">
        <v>2</v>
      </c>
      <c r="I40" s="233">
        <v>3.96</v>
      </c>
      <c r="J40" s="234">
        <v>5.2999999999999999E-2</v>
      </c>
    </row>
    <row r="41" spans="1:10" ht="27.75" customHeight="1" x14ac:dyDescent="0.2">
      <c r="A41" s="157" t="s">
        <v>566</v>
      </c>
      <c r="B41" s="225" t="s">
        <v>764</v>
      </c>
      <c r="C41" s="155">
        <v>0</v>
      </c>
      <c r="D41" s="227">
        <v>4.8129999999999997</v>
      </c>
      <c r="E41" s="228">
        <v>0.188</v>
      </c>
      <c r="F41" s="229">
        <v>1.0999999999999999E-2</v>
      </c>
      <c r="G41" s="230">
        <v>398.99</v>
      </c>
      <c r="H41" s="230">
        <v>2</v>
      </c>
      <c r="I41" s="233">
        <v>3.96</v>
      </c>
      <c r="J41" s="234">
        <v>5.2999999999999999E-2</v>
      </c>
    </row>
    <row r="42" spans="1:10" ht="27.75" customHeight="1" x14ac:dyDescent="0.2">
      <c r="A42" s="157" t="s">
        <v>567</v>
      </c>
      <c r="B42" s="225" t="s">
        <v>764</v>
      </c>
      <c r="C42" s="155">
        <v>0</v>
      </c>
      <c r="D42" s="227">
        <v>4.8129999999999997</v>
      </c>
      <c r="E42" s="228">
        <v>0.188</v>
      </c>
      <c r="F42" s="229">
        <v>1.0999999999999999E-2</v>
      </c>
      <c r="G42" s="230">
        <v>850.81</v>
      </c>
      <c r="H42" s="230">
        <v>2</v>
      </c>
      <c r="I42" s="233">
        <v>3.96</v>
      </c>
      <c r="J42" s="234">
        <v>5.2999999999999999E-2</v>
      </c>
    </row>
    <row r="43" spans="1:10" ht="27.75" customHeight="1" x14ac:dyDescent="0.2">
      <c r="A43" s="157" t="s">
        <v>568</v>
      </c>
      <c r="B43" s="225" t="s">
        <v>764</v>
      </c>
      <c r="C43" s="155">
        <v>0</v>
      </c>
      <c r="D43" s="227">
        <v>5.3280000000000003</v>
      </c>
      <c r="E43" s="228">
        <v>0.157</v>
      </c>
      <c r="F43" s="229">
        <v>8.0000000000000002E-3</v>
      </c>
      <c r="G43" s="230">
        <v>8.99</v>
      </c>
      <c r="H43" s="230">
        <v>3</v>
      </c>
      <c r="I43" s="233">
        <v>5.47</v>
      </c>
      <c r="J43" s="234">
        <v>5.7000000000000002E-2</v>
      </c>
    </row>
    <row r="44" spans="1:10" ht="27.75" customHeight="1" x14ac:dyDescent="0.2">
      <c r="A44" s="157" t="s">
        <v>569</v>
      </c>
      <c r="B44" s="225" t="s">
        <v>764</v>
      </c>
      <c r="C44" s="155">
        <v>0</v>
      </c>
      <c r="D44" s="227">
        <v>5.3280000000000003</v>
      </c>
      <c r="E44" s="228">
        <v>0.157</v>
      </c>
      <c r="F44" s="229">
        <v>8.0000000000000002E-3</v>
      </c>
      <c r="G44" s="230">
        <v>232.56</v>
      </c>
      <c r="H44" s="230">
        <v>3</v>
      </c>
      <c r="I44" s="233">
        <v>5.47</v>
      </c>
      <c r="J44" s="234">
        <v>5.7000000000000002E-2</v>
      </c>
    </row>
    <row r="45" spans="1:10" ht="27.75" customHeight="1" x14ac:dyDescent="0.2">
      <c r="A45" s="157" t="s">
        <v>570</v>
      </c>
      <c r="B45" s="225" t="s">
        <v>764</v>
      </c>
      <c r="C45" s="155">
        <v>0</v>
      </c>
      <c r="D45" s="227">
        <v>5.3280000000000003</v>
      </c>
      <c r="E45" s="228">
        <v>0.157</v>
      </c>
      <c r="F45" s="229">
        <v>8.0000000000000002E-3</v>
      </c>
      <c r="G45" s="230">
        <v>426.57</v>
      </c>
      <c r="H45" s="230">
        <v>3</v>
      </c>
      <c r="I45" s="233">
        <v>5.47</v>
      </c>
      <c r="J45" s="234">
        <v>5.7000000000000002E-2</v>
      </c>
    </row>
    <row r="46" spans="1:10" ht="27.75" customHeight="1" x14ac:dyDescent="0.2">
      <c r="A46" s="157" t="s">
        <v>571</v>
      </c>
      <c r="B46" s="225" t="s">
        <v>764</v>
      </c>
      <c r="C46" s="155">
        <v>0</v>
      </c>
      <c r="D46" s="227">
        <v>5.3280000000000003</v>
      </c>
      <c r="E46" s="228">
        <v>0.157</v>
      </c>
      <c r="F46" s="229">
        <v>8.0000000000000002E-3</v>
      </c>
      <c r="G46" s="230">
        <v>654.79</v>
      </c>
      <c r="H46" s="230">
        <v>3</v>
      </c>
      <c r="I46" s="233">
        <v>5.47</v>
      </c>
      <c r="J46" s="234">
        <v>5.7000000000000002E-2</v>
      </c>
    </row>
    <row r="47" spans="1:10" ht="27.75" customHeight="1" x14ac:dyDescent="0.2">
      <c r="A47" s="157" t="s">
        <v>572</v>
      </c>
      <c r="B47" s="225" t="s">
        <v>764</v>
      </c>
      <c r="C47" s="155">
        <v>0</v>
      </c>
      <c r="D47" s="227">
        <v>5.3280000000000003</v>
      </c>
      <c r="E47" s="228">
        <v>0.157</v>
      </c>
      <c r="F47" s="229">
        <v>8.0000000000000002E-3</v>
      </c>
      <c r="G47" s="230">
        <v>1399.27</v>
      </c>
      <c r="H47" s="230">
        <v>3</v>
      </c>
      <c r="I47" s="233">
        <v>5.47</v>
      </c>
      <c r="J47" s="234">
        <v>5.7000000000000002E-2</v>
      </c>
    </row>
    <row r="48" spans="1:10" ht="27.75" customHeight="1" x14ac:dyDescent="0.2">
      <c r="A48" s="157" t="s">
        <v>573</v>
      </c>
      <c r="B48" s="225" t="s">
        <v>764</v>
      </c>
      <c r="C48" s="155">
        <v>0</v>
      </c>
      <c r="D48" s="227">
        <v>4.6870000000000003</v>
      </c>
      <c r="E48" s="228">
        <v>9.9000000000000005E-2</v>
      </c>
      <c r="F48" s="229">
        <v>3.0000000000000001E-3</v>
      </c>
      <c r="G48" s="230">
        <v>95.73</v>
      </c>
      <c r="H48" s="230">
        <v>3.07</v>
      </c>
      <c r="I48" s="233">
        <v>6.43</v>
      </c>
      <c r="J48" s="234">
        <v>4.3999999999999997E-2</v>
      </c>
    </row>
    <row r="49" spans="1:10" ht="27.75" customHeight="1" x14ac:dyDescent="0.2">
      <c r="A49" s="157" t="s">
        <v>574</v>
      </c>
      <c r="B49" s="225" t="s">
        <v>764</v>
      </c>
      <c r="C49" s="155">
        <v>0</v>
      </c>
      <c r="D49" s="227">
        <v>4.6870000000000003</v>
      </c>
      <c r="E49" s="228">
        <v>9.9000000000000005E-2</v>
      </c>
      <c r="F49" s="229">
        <v>3.0000000000000001E-3</v>
      </c>
      <c r="G49" s="230">
        <v>1689.55</v>
      </c>
      <c r="H49" s="230">
        <v>3.07</v>
      </c>
      <c r="I49" s="233">
        <v>6.43</v>
      </c>
      <c r="J49" s="234">
        <v>4.3999999999999997E-2</v>
      </c>
    </row>
    <row r="50" spans="1:10" ht="27.75" customHeight="1" x14ac:dyDescent="0.2">
      <c r="A50" s="157" t="s">
        <v>575</v>
      </c>
      <c r="B50" s="225" t="s">
        <v>764</v>
      </c>
      <c r="C50" s="155">
        <v>0</v>
      </c>
      <c r="D50" s="227">
        <v>4.6870000000000003</v>
      </c>
      <c r="E50" s="228">
        <v>9.9000000000000005E-2</v>
      </c>
      <c r="F50" s="229">
        <v>3.0000000000000001E-3</v>
      </c>
      <c r="G50" s="230">
        <v>4139.68</v>
      </c>
      <c r="H50" s="230">
        <v>3.07</v>
      </c>
      <c r="I50" s="233">
        <v>6.43</v>
      </c>
      <c r="J50" s="234">
        <v>4.3999999999999997E-2</v>
      </c>
    </row>
    <row r="51" spans="1:10" ht="27.75" customHeight="1" x14ac:dyDescent="0.2">
      <c r="A51" s="157" t="s">
        <v>576</v>
      </c>
      <c r="B51" s="225" t="s">
        <v>764</v>
      </c>
      <c r="C51" s="155">
        <v>0</v>
      </c>
      <c r="D51" s="227">
        <v>4.6870000000000003</v>
      </c>
      <c r="E51" s="228">
        <v>9.9000000000000005E-2</v>
      </c>
      <c r="F51" s="229">
        <v>3.0000000000000001E-3</v>
      </c>
      <c r="G51" s="230">
        <v>8974.07</v>
      </c>
      <c r="H51" s="230">
        <v>3.07</v>
      </c>
      <c r="I51" s="233">
        <v>6.43</v>
      </c>
      <c r="J51" s="234">
        <v>4.3999999999999997E-2</v>
      </c>
    </row>
    <row r="52" spans="1:10" ht="27.75" customHeight="1" x14ac:dyDescent="0.2">
      <c r="A52" s="157" t="s">
        <v>577</v>
      </c>
      <c r="B52" s="225" t="s">
        <v>764</v>
      </c>
      <c r="C52" s="155">
        <v>0</v>
      </c>
      <c r="D52" s="227">
        <v>4.6870000000000003</v>
      </c>
      <c r="E52" s="228">
        <v>9.9000000000000005E-2</v>
      </c>
      <c r="F52" s="229">
        <v>3.0000000000000001E-3</v>
      </c>
      <c r="G52" s="230">
        <v>22322.47</v>
      </c>
      <c r="H52" s="230">
        <v>3.07</v>
      </c>
      <c r="I52" s="233">
        <v>6.43</v>
      </c>
      <c r="J52" s="234">
        <v>4.3999999999999997E-2</v>
      </c>
    </row>
    <row r="53" spans="1:10" ht="27.75" customHeight="1" x14ac:dyDescent="0.2">
      <c r="A53" s="157" t="s">
        <v>472</v>
      </c>
      <c r="B53" s="225" t="s">
        <v>764</v>
      </c>
      <c r="C53" s="155" t="s">
        <v>465</v>
      </c>
      <c r="D53" s="235">
        <v>19.318999999999999</v>
      </c>
      <c r="E53" s="236">
        <v>1.3009999999999999</v>
      </c>
      <c r="F53" s="229">
        <v>0.97699999999999998</v>
      </c>
      <c r="G53" s="231">
        <v>0</v>
      </c>
      <c r="H53" s="231">
        <v>0</v>
      </c>
      <c r="I53" s="237">
        <v>0</v>
      </c>
      <c r="J53" s="232">
        <v>0</v>
      </c>
    </row>
    <row r="54" spans="1:10" ht="27.75" customHeight="1" x14ac:dyDescent="0.2">
      <c r="A54" s="157" t="s">
        <v>473</v>
      </c>
      <c r="B54" s="225" t="s">
        <v>764</v>
      </c>
      <c r="C54" s="155">
        <v>0</v>
      </c>
      <c r="D54" s="227">
        <v>-10.054</v>
      </c>
      <c r="E54" s="228">
        <v>-0.435</v>
      </c>
      <c r="F54" s="229">
        <v>-2.7E-2</v>
      </c>
      <c r="G54" s="156">
        <v>0</v>
      </c>
      <c r="H54" s="231">
        <v>0</v>
      </c>
      <c r="I54" s="237">
        <v>0</v>
      </c>
      <c r="J54" s="232">
        <v>0</v>
      </c>
    </row>
    <row r="55" spans="1:10" ht="27.75" customHeight="1" x14ac:dyDescent="0.2">
      <c r="A55" s="157" t="s">
        <v>474</v>
      </c>
      <c r="B55" s="225" t="s">
        <v>764</v>
      </c>
      <c r="C55" s="155">
        <v>0</v>
      </c>
      <c r="D55" s="227">
        <v>-9.0850000000000009</v>
      </c>
      <c r="E55" s="228">
        <v>-0.37</v>
      </c>
      <c r="F55" s="229">
        <v>-2.1999999999999999E-2</v>
      </c>
      <c r="G55" s="156">
        <v>0</v>
      </c>
      <c r="H55" s="231">
        <v>0</v>
      </c>
      <c r="I55" s="237">
        <v>0</v>
      </c>
      <c r="J55" s="232">
        <v>0</v>
      </c>
    </row>
    <row r="56" spans="1:10" ht="27.75" customHeight="1" x14ac:dyDescent="0.2">
      <c r="A56" s="157" t="s">
        <v>475</v>
      </c>
      <c r="B56" s="225" t="s">
        <v>764</v>
      </c>
      <c r="C56" s="155">
        <v>0</v>
      </c>
      <c r="D56" s="227">
        <v>-10.054</v>
      </c>
      <c r="E56" s="228">
        <v>-0.435</v>
      </c>
      <c r="F56" s="229">
        <v>-2.7E-2</v>
      </c>
      <c r="G56" s="156">
        <v>0</v>
      </c>
      <c r="H56" s="231">
        <v>0</v>
      </c>
      <c r="I56" s="237">
        <v>0</v>
      </c>
      <c r="J56" s="234">
        <v>0.13300000000000001</v>
      </c>
    </row>
    <row r="57" spans="1:10" ht="27.75" customHeight="1" x14ac:dyDescent="0.2">
      <c r="A57" s="157" t="s">
        <v>476</v>
      </c>
      <c r="B57" s="225" t="s">
        <v>764</v>
      </c>
      <c r="C57" s="155">
        <v>0</v>
      </c>
      <c r="D57" s="227">
        <v>-9.0850000000000009</v>
      </c>
      <c r="E57" s="228">
        <v>-0.37</v>
      </c>
      <c r="F57" s="229">
        <v>-2.1999999999999999E-2</v>
      </c>
      <c r="G57" s="156">
        <v>0</v>
      </c>
      <c r="H57" s="231">
        <v>0</v>
      </c>
      <c r="I57" s="237">
        <v>0</v>
      </c>
      <c r="J57" s="234">
        <v>0.105</v>
      </c>
    </row>
    <row r="58" spans="1:10" ht="27.75" customHeight="1" x14ac:dyDescent="0.2">
      <c r="A58" s="157" t="s">
        <v>477</v>
      </c>
      <c r="B58" s="225" t="s">
        <v>764</v>
      </c>
      <c r="C58" s="155">
        <v>0</v>
      </c>
      <c r="D58" s="227">
        <v>-5.87</v>
      </c>
      <c r="E58" s="228">
        <v>-0.155</v>
      </c>
      <c r="F58" s="229">
        <v>-7.0000000000000001E-3</v>
      </c>
      <c r="G58" s="156">
        <v>0</v>
      </c>
      <c r="H58" s="231">
        <v>0</v>
      </c>
      <c r="I58" s="237">
        <v>0</v>
      </c>
      <c r="J58" s="234">
        <v>8.1000000000000003E-2</v>
      </c>
    </row>
    <row r="59" spans="1:10" ht="27.75" customHeight="1" x14ac:dyDescent="0.2">
      <c r="A59" s="154" t="s">
        <v>666</v>
      </c>
      <c r="B59" s="225" t="s">
        <v>764</v>
      </c>
      <c r="C59" s="155" t="s">
        <v>699</v>
      </c>
      <c r="D59" s="227">
        <v>4.7119999999999997</v>
      </c>
      <c r="E59" s="228">
        <v>0.20399999999999999</v>
      </c>
      <c r="F59" s="229">
        <v>1.2999999999999999E-2</v>
      </c>
      <c r="G59" s="230">
        <v>5.64</v>
      </c>
      <c r="H59" s="231">
        <v>0</v>
      </c>
      <c r="I59" s="237">
        <v>0</v>
      </c>
      <c r="J59" s="232">
        <v>0</v>
      </c>
    </row>
    <row r="60" spans="1:10" ht="27.75" customHeight="1" x14ac:dyDescent="0.2">
      <c r="A60" s="154" t="s">
        <v>667</v>
      </c>
      <c r="B60" s="225" t="s">
        <v>764</v>
      </c>
      <c r="C60" s="155" t="s">
        <v>463</v>
      </c>
      <c r="D60" s="227">
        <v>4.7119999999999997</v>
      </c>
      <c r="E60" s="228">
        <v>0.20399999999999999</v>
      </c>
      <c r="F60" s="229">
        <v>1.2999999999999999E-2</v>
      </c>
      <c r="G60" s="231">
        <v>0</v>
      </c>
      <c r="H60" s="231">
        <v>0</v>
      </c>
      <c r="I60" s="237">
        <v>0</v>
      </c>
      <c r="J60" s="232">
        <v>0</v>
      </c>
    </row>
    <row r="61" spans="1:10" ht="27.75" customHeight="1" x14ac:dyDescent="0.2">
      <c r="A61" s="154" t="s">
        <v>668</v>
      </c>
      <c r="B61" s="225" t="s">
        <v>764</v>
      </c>
      <c r="C61" s="155" t="s">
        <v>700</v>
      </c>
      <c r="D61" s="227">
        <v>4.5030000000000001</v>
      </c>
      <c r="E61" s="228">
        <v>0.19500000000000001</v>
      </c>
      <c r="F61" s="229">
        <v>1.2E-2</v>
      </c>
      <c r="G61" s="230">
        <v>3.7</v>
      </c>
      <c r="H61" s="231">
        <v>0</v>
      </c>
      <c r="I61" s="237">
        <v>0</v>
      </c>
      <c r="J61" s="232">
        <v>0</v>
      </c>
    </row>
    <row r="62" spans="1:10" ht="27.75" customHeight="1" x14ac:dyDescent="0.2">
      <c r="A62" s="154" t="s">
        <v>669</v>
      </c>
      <c r="B62" s="225" t="s">
        <v>764</v>
      </c>
      <c r="C62" s="155" t="s">
        <v>700</v>
      </c>
      <c r="D62" s="227">
        <v>4.5030000000000001</v>
      </c>
      <c r="E62" s="228">
        <v>0.19500000000000001</v>
      </c>
      <c r="F62" s="229">
        <v>1.2E-2</v>
      </c>
      <c r="G62" s="230">
        <v>5.1100000000000003</v>
      </c>
      <c r="H62" s="231">
        <v>0</v>
      </c>
      <c r="I62" s="237">
        <v>0</v>
      </c>
      <c r="J62" s="232">
        <v>0</v>
      </c>
    </row>
    <row r="63" spans="1:10" ht="27.75" customHeight="1" x14ac:dyDescent="0.2">
      <c r="A63" s="154" t="s">
        <v>670</v>
      </c>
      <c r="B63" s="225" t="s">
        <v>764</v>
      </c>
      <c r="C63" s="155" t="s">
        <v>700</v>
      </c>
      <c r="D63" s="227">
        <v>4.5030000000000001</v>
      </c>
      <c r="E63" s="228">
        <v>0.19500000000000001</v>
      </c>
      <c r="F63" s="229">
        <v>1.2E-2</v>
      </c>
      <c r="G63" s="230">
        <v>11.18</v>
      </c>
      <c r="H63" s="231">
        <v>0</v>
      </c>
      <c r="I63" s="237">
        <v>0</v>
      </c>
      <c r="J63" s="232">
        <v>0</v>
      </c>
    </row>
    <row r="64" spans="1:10" ht="27.75" customHeight="1" x14ac:dyDescent="0.2">
      <c r="A64" s="154" t="s">
        <v>671</v>
      </c>
      <c r="B64" s="225" t="s">
        <v>764</v>
      </c>
      <c r="C64" s="155" t="s">
        <v>700</v>
      </c>
      <c r="D64" s="227">
        <v>4.5030000000000001</v>
      </c>
      <c r="E64" s="228">
        <v>0.19500000000000001</v>
      </c>
      <c r="F64" s="229">
        <v>1.2E-2</v>
      </c>
      <c r="G64" s="230">
        <v>21.34</v>
      </c>
      <c r="H64" s="231">
        <v>0</v>
      </c>
      <c r="I64" s="237">
        <v>0</v>
      </c>
      <c r="J64" s="232">
        <v>0</v>
      </c>
    </row>
    <row r="65" spans="1:10" ht="27.75" customHeight="1" x14ac:dyDescent="0.2">
      <c r="A65" s="154" t="s">
        <v>672</v>
      </c>
      <c r="B65" s="225" t="s">
        <v>764</v>
      </c>
      <c r="C65" s="155" t="s">
        <v>700</v>
      </c>
      <c r="D65" s="227">
        <v>4.5030000000000001</v>
      </c>
      <c r="E65" s="228">
        <v>0.19500000000000001</v>
      </c>
      <c r="F65" s="229">
        <v>1.2E-2</v>
      </c>
      <c r="G65" s="230">
        <v>61.67</v>
      </c>
      <c r="H65" s="231">
        <v>0</v>
      </c>
      <c r="I65" s="237">
        <v>0</v>
      </c>
      <c r="J65" s="232">
        <v>0</v>
      </c>
    </row>
    <row r="66" spans="1:10" ht="27.75" customHeight="1" x14ac:dyDescent="0.2">
      <c r="A66" s="154" t="s">
        <v>478</v>
      </c>
      <c r="B66" s="225" t="s">
        <v>764</v>
      </c>
      <c r="C66" s="155" t="s">
        <v>464</v>
      </c>
      <c r="D66" s="227">
        <v>4.5030000000000001</v>
      </c>
      <c r="E66" s="228">
        <v>0.19500000000000001</v>
      </c>
      <c r="F66" s="229">
        <v>1.2E-2</v>
      </c>
      <c r="G66" s="231">
        <v>0</v>
      </c>
      <c r="H66" s="231">
        <v>0</v>
      </c>
      <c r="I66" s="237">
        <v>0</v>
      </c>
      <c r="J66" s="232">
        <v>0</v>
      </c>
    </row>
    <row r="67" spans="1:10" ht="27.75" customHeight="1" x14ac:dyDescent="0.2">
      <c r="A67" s="154" t="s">
        <v>673</v>
      </c>
      <c r="B67" s="225" t="s">
        <v>764</v>
      </c>
      <c r="C67" s="155">
        <v>0</v>
      </c>
      <c r="D67" s="227">
        <v>3.2770000000000001</v>
      </c>
      <c r="E67" s="228">
        <v>0.128</v>
      </c>
      <c r="F67" s="229">
        <v>8.0000000000000002E-3</v>
      </c>
      <c r="G67" s="230">
        <v>4.8899999999999997</v>
      </c>
      <c r="H67" s="230">
        <v>1.36</v>
      </c>
      <c r="I67" s="233">
        <v>2.7</v>
      </c>
      <c r="J67" s="234">
        <v>3.5999999999999997E-2</v>
      </c>
    </row>
    <row r="68" spans="1:10" ht="27.75" customHeight="1" x14ac:dyDescent="0.2">
      <c r="A68" s="154" t="s">
        <v>674</v>
      </c>
      <c r="B68" s="225" t="s">
        <v>764</v>
      </c>
      <c r="C68" s="155">
        <v>0</v>
      </c>
      <c r="D68" s="227">
        <v>3.2770000000000001</v>
      </c>
      <c r="E68" s="228">
        <v>0.128</v>
      </c>
      <c r="F68" s="229">
        <v>8.0000000000000002E-3</v>
      </c>
      <c r="G68" s="230">
        <v>97.27</v>
      </c>
      <c r="H68" s="230">
        <v>1.36</v>
      </c>
      <c r="I68" s="233">
        <v>2.7</v>
      </c>
      <c r="J68" s="234">
        <v>3.5999999999999997E-2</v>
      </c>
    </row>
    <row r="69" spans="1:10" ht="27.75" customHeight="1" x14ac:dyDescent="0.2">
      <c r="A69" s="154" t="s">
        <v>675</v>
      </c>
      <c r="B69" s="225" t="s">
        <v>764</v>
      </c>
      <c r="C69" s="155">
        <v>0</v>
      </c>
      <c r="D69" s="227">
        <v>3.2770000000000001</v>
      </c>
      <c r="E69" s="228">
        <v>0.128</v>
      </c>
      <c r="F69" s="229">
        <v>8.0000000000000002E-3</v>
      </c>
      <c r="G69" s="230">
        <v>177.44</v>
      </c>
      <c r="H69" s="230">
        <v>1.36</v>
      </c>
      <c r="I69" s="233">
        <v>2.7</v>
      </c>
      <c r="J69" s="234">
        <v>3.5999999999999997E-2</v>
      </c>
    </row>
    <row r="70" spans="1:10" ht="27.75" customHeight="1" x14ac:dyDescent="0.2">
      <c r="A70" s="154" t="s">
        <v>676</v>
      </c>
      <c r="B70" s="225" t="s">
        <v>764</v>
      </c>
      <c r="C70" s="155">
        <v>0</v>
      </c>
      <c r="D70" s="227">
        <v>3.2770000000000001</v>
      </c>
      <c r="E70" s="228">
        <v>0.128</v>
      </c>
      <c r="F70" s="229">
        <v>8.0000000000000002E-3</v>
      </c>
      <c r="G70" s="230">
        <v>271.75</v>
      </c>
      <c r="H70" s="230">
        <v>1.36</v>
      </c>
      <c r="I70" s="233">
        <v>2.7</v>
      </c>
      <c r="J70" s="234">
        <v>3.5999999999999997E-2</v>
      </c>
    </row>
    <row r="71" spans="1:10" ht="27.75" customHeight="1" x14ac:dyDescent="0.2">
      <c r="A71" s="154" t="s">
        <v>677</v>
      </c>
      <c r="B71" s="225" t="s">
        <v>764</v>
      </c>
      <c r="C71" s="155">
        <v>0</v>
      </c>
      <c r="D71" s="227">
        <v>3.2770000000000001</v>
      </c>
      <c r="E71" s="228">
        <v>0.128</v>
      </c>
      <c r="F71" s="229">
        <v>8.0000000000000002E-3</v>
      </c>
      <c r="G71" s="230">
        <v>579.39</v>
      </c>
      <c r="H71" s="230">
        <v>1.36</v>
      </c>
      <c r="I71" s="233">
        <v>2.7</v>
      </c>
      <c r="J71" s="234">
        <v>3.5999999999999997E-2</v>
      </c>
    </row>
    <row r="72" spans="1:10" ht="27.75" customHeight="1" x14ac:dyDescent="0.2">
      <c r="A72" s="154" t="s">
        <v>678</v>
      </c>
      <c r="B72" s="225" t="s">
        <v>764</v>
      </c>
      <c r="C72" s="155">
        <v>0</v>
      </c>
      <c r="D72" s="227">
        <v>3.5760000000000001</v>
      </c>
      <c r="E72" s="228">
        <v>0.105</v>
      </c>
      <c r="F72" s="229">
        <v>5.0000000000000001E-3</v>
      </c>
      <c r="G72" s="230">
        <v>6.12</v>
      </c>
      <c r="H72" s="230">
        <v>2.02</v>
      </c>
      <c r="I72" s="233">
        <v>3.67</v>
      </c>
      <c r="J72" s="234">
        <v>3.7999999999999999E-2</v>
      </c>
    </row>
    <row r="73" spans="1:10" ht="27.75" customHeight="1" x14ac:dyDescent="0.2">
      <c r="A73" s="154" t="s">
        <v>679</v>
      </c>
      <c r="B73" s="225" t="s">
        <v>764</v>
      </c>
      <c r="C73" s="155">
        <v>0</v>
      </c>
      <c r="D73" s="227">
        <v>3.5760000000000001</v>
      </c>
      <c r="E73" s="228">
        <v>0.105</v>
      </c>
      <c r="F73" s="229">
        <v>5.0000000000000001E-3</v>
      </c>
      <c r="G73" s="230">
        <v>156.18</v>
      </c>
      <c r="H73" s="230">
        <v>2.02</v>
      </c>
      <c r="I73" s="233">
        <v>3.67</v>
      </c>
      <c r="J73" s="234">
        <v>3.7999999999999999E-2</v>
      </c>
    </row>
    <row r="74" spans="1:10" ht="27.75" customHeight="1" x14ac:dyDescent="0.2">
      <c r="A74" s="154" t="s">
        <v>680</v>
      </c>
      <c r="B74" s="225" t="s">
        <v>764</v>
      </c>
      <c r="C74" s="155">
        <v>0</v>
      </c>
      <c r="D74" s="227">
        <v>3.5760000000000001</v>
      </c>
      <c r="E74" s="228">
        <v>0.105</v>
      </c>
      <c r="F74" s="229">
        <v>5.0000000000000001E-3</v>
      </c>
      <c r="G74" s="230">
        <v>286.41000000000003</v>
      </c>
      <c r="H74" s="230">
        <v>2.02</v>
      </c>
      <c r="I74" s="233">
        <v>3.67</v>
      </c>
      <c r="J74" s="234">
        <v>3.7999999999999999E-2</v>
      </c>
    </row>
    <row r="75" spans="1:10" ht="27.75" customHeight="1" x14ac:dyDescent="0.2">
      <c r="A75" s="154" t="s">
        <v>681</v>
      </c>
      <c r="B75" s="225" t="s">
        <v>764</v>
      </c>
      <c r="C75" s="155">
        <v>0</v>
      </c>
      <c r="D75" s="227">
        <v>3.5760000000000001</v>
      </c>
      <c r="E75" s="228">
        <v>0.105</v>
      </c>
      <c r="F75" s="229">
        <v>5.0000000000000001E-3</v>
      </c>
      <c r="G75" s="230">
        <v>439.59</v>
      </c>
      <c r="H75" s="230">
        <v>2.02</v>
      </c>
      <c r="I75" s="233">
        <v>3.67</v>
      </c>
      <c r="J75" s="234">
        <v>3.7999999999999999E-2</v>
      </c>
    </row>
    <row r="76" spans="1:10" ht="27.75" customHeight="1" x14ac:dyDescent="0.2">
      <c r="A76" s="154" t="s">
        <v>682</v>
      </c>
      <c r="B76" s="225" t="s">
        <v>764</v>
      </c>
      <c r="C76" s="155">
        <v>0</v>
      </c>
      <c r="D76" s="227">
        <v>3.5760000000000001</v>
      </c>
      <c r="E76" s="228">
        <v>0.105</v>
      </c>
      <c r="F76" s="229">
        <v>5.0000000000000001E-3</v>
      </c>
      <c r="G76" s="230">
        <v>939.29</v>
      </c>
      <c r="H76" s="230">
        <v>2.02</v>
      </c>
      <c r="I76" s="233">
        <v>3.67</v>
      </c>
      <c r="J76" s="234">
        <v>3.7999999999999999E-2</v>
      </c>
    </row>
    <row r="77" spans="1:10" ht="27.75" customHeight="1" x14ac:dyDescent="0.2">
      <c r="A77" s="154" t="s">
        <v>683</v>
      </c>
      <c r="B77" s="225" t="s">
        <v>764</v>
      </c>
      <c r="C77" s="155">
        <v>0</v>
      </c>
      <c r="D77" s="227">
        <v>3.1240000000000001</v>
      </c>
      <c r="E77" s="228">
        <v>6.6000000000000003E-2</v>
      </c>
      <c r="F77" s="229">
        <v>2E-3</v>
      </c>
      <c r="G77" s="230">
        <v>63.9</v>
      </c>
      <c r="H77" s="230">
        <v>2.0499999999999998</v>
      </c>
      <c r="I77" s="233">
        <v>4.29</v>
      </c>
      <c r="J77" s="234">
        <v>2.9000000000000001E-2</v>
      </c>
    </row>
    <row r="78" spans="1:10" ht="27.75" customHeight="1" x14ac:dyDescent="0.2">
      <c r="A78" s="154" t="s">
        <v>684</v>
      </c>
      <c r="B78" s="225" t="s">
        <v>764</v>
      </c>
      <c r="C78" s="155">
        <v>0</v>
      </c>
      <c r="D78" s="227">
        <v>3.1240000000000001</v>
      </c>
      <c r="E78" s="228">
        <v>6.6000000000000003E-2</v>
      </c>
      <c r="F78" s="229">
        <v>2E-3</v>
      </c>
      <c r="G78" s="230">
        <v>1126.18</v>
      </c>
      <c r="H78" s="230">
        <v>2.0499999999999998</v>
      </c>
      <c r="I78" s="233">
        <v>4.29</v>
      </c>
      <c r="J78" s="234">
        <v>2.9000000000000001E-2</v>
      </c>
    </row>
    <row r="79" spans="1:10" ht="27.75" customHeight="1" x14ac:dyDescent="0.2">
      <c r="A79" s="154" t="s">
        <v>685</v>
      </c>
      <c r="B79" s="225" t="s">
        <v>764</v>
      </c>
      <c r="C79" s="155">
        <v>0</v>
      </c>
      <c r="D79" s="227">
        <v>3.1240000000000001</v>
      </c>
      <c r="E79" s="228">
        <v>6.6000000000000003E-2</v>
      </c>
      <c r="F79" s="229">
        <v>2E-3</v>
      </c>
      <c r="G79" s="230">
        <v>2759.2</v>
      </c>
      <c r="H79" s="230">
        <v>2.0499999999999998</v>
      </c>
      <c r="I79" s="233">
        <v>4.29</v>
      </c>
      <c r="J79" s="234">
        <v>2.9000000000000001E-2</v>
      </c>
    </row>
    <row r="80" spans="1:10" ht="27.75" customHeight="1" x14ac:dyDescent="0.2">
      <c r="A80" s="154" t="s">
        <v>686</v>
      </c>
      <c r="B80" s="225" t="s">
        <v>764</v>
      </c>
      <c r="C80" s="155">
        <v>0</v>
      </c>
      <c r="D80" s="227">
        <v>3.1240000000000001</v>
      </c>
      <c r="E80" s="228">
        <v>6.6000000000000003E-2</v>
      </c>
      <c r="F80" s="229">
        <v>2E-3</v>
      </c>
      <c r="G80" s="230">
        <v>5981.33</v>
      </c>
      <c r="H80" s="230">
        <v>2.0499999999999998</v>
      </c>
      <c r="I80" s="233">
        <v>4.29</v>
      </c>
      <c r="J80" s="234">
        <v>2.9000000000000001E-2</v>
      </c>
    </row>
    <row r="81" spans="1:10" ht="27.75" customHeight="1" x14ac:dyDescent="0.2">
      <c r="A81" s="154" t="s">
        <v>687</v>
      </c>
      <c r="B81" s="225" t="s">
        <v>764</v>
      </c>
      <c r="C81" s="155">
        <v>0</v>
      </c>
      <c r="D81" s="227">
        <v>3.1240000000000001</v>
      </c>
      <c r="E81" s="228">
        <v>6.6000000000000003E-2</v>
      </c>
      <c r="F81" s="229">
        <v>2E-3</v>
      </c>
      <c r="G81" s="230">
        <v>14878.08</v>
      </c>
      <c r="H81" s="230">
        <v>2.0499999999999998</v>
      </c>
      <c r="I81" s="233">
        <v>4.29</v>
      </c>
      <c r="J81" s="234">
        <v>2.9000000000000001E-2</v>
      </c>
    </row>
    <row r="82" spans="1:10" ht="27.75" customHeight="1" x14ac:dyDescent="0.2">
      <c r="A82" s="154" t="s">
        <v>479</v>
      </c>
      <c r="B82" s="225" t="s">
        <v>764</v>
      </c>
      <c r="C82" s="155" t="s">
        <v>465</v>
      </c>
      <c r="D82" s="235">
        <v>13.154</v>
      </c>
      <c r="E82" s="236">
        <v>0.88600000000000001</v>
      </c>
      <c r="F82" s="229">
        <v>0.66500000000000004</v>
      </c>
      <c r="G82" s="231">
        <v>0</v>
      </c>
      <c r="H82" s="231">
        <v>0</v>
      </c>
      <c r="I82" s="237">
        <v>0</v>
      </c>
      <c r="J82" s="232">
        <v>0</v>
      </c>
    </row>
    <row r="83" spans="1:10" ht="27.75" customHeight="1" x14ac:dyDescent="0.2">
      <c r="A83" s="154" t="s">
        <v>480</v>
      </c>
      <c r="B83" s="225" t="s">
        <v>764</v>
      </c>
      <c r="C83" s="155">
        <v>0</v>
      </c>
      <c r="D83" s="227">
        <v>-4.7009999999999996</v>
      </c>
      <c r="E83" s="228">
        <v>-0.20300000000000001</v>
      </c>
      <c r="F83" s="229">
        <v>-1.2999999999999999E-2</v>
      </c>
      <c r="G83" s="156">
        <v>0</v>
      </c>
      <c r="H83" s="231">
        <v>0</v>
      </c>
      <c r="I83" s="237">
        <v>0</v>
      </c>
      <c r="J83" s="232">
        <v>0</v>
      </c>
    </row>
    <row r="84" spans="1:10" ht="27.75" customHeight="1" x14ac:dyDescent="0.2">
      <c r="A84" s="154" t="s">
        <v>481</v>
      </c>
      <c r="B84" s="225" t="s">
        <v>764</v>
      </c>
      <c r="C84" s="155">
        <v>0</v>
      </c>
      <c r="D84" s="227">
        <v>-5.0019999999999998</v>
      </c>
      <c r="E84" s="228">
        <v>-0.20399999999999999</v>
      </c>
      <c r="F84" s="229">
        <v>-1.2E-2</v>
      </c>
      <c r="G84" s="156">
        <v>0</v>
      </c>
      <c r="H84" s="231">
        <v>0</v>
      </c>
      <c r="I84" s="237">
        <v>0</v>
      </c>
      <c r="J84" s="232">
        <v>0</v>
      </c>
    </row>
    <row r="85" spans="1:10" ht="27.75" customHeight="1" x14ac:dyDescent="0.2">
      <c r="A85" s="154" t="s">
        <v>482</v>
      </c>
      <c r="B85" s="225" t="s">
        <v>764</v>
      </c>
      <c r="C85" s="155">
        <v>0</v>
      </c>
      <c r="D85" s="227">
        <v>-4.7009999999999996</v>
      </c>
      <c r="E85" s="228">
        <v>-0.20300000000000001</v>
      </c>
      <c r="F85" s="229">
        <v>-1.2999999999999999E-2</v>
      </c>
      <c r="G85" s="156">
        <v>0</v>
      </c>
      <c r="H85" s="231">
        <v>0</v>
      </c>
      <c r="I85" s="237">
        <v>0</v>
      </c>
      <c r="J85" s="234">
        <v>6.2E-2</v>
      </c>
    </row>
    <row r="86" spans="1:10" ht="27.75" customHeight="1" x14ac:dyDescent="0.2">
      <c r="A86" s="154" t="s">
        <v>483</v>
      </c>
      <c r="B86" s="225" t="s">
        <v>764</v>
      </c>
      <c r="C86" s="155">
        <v>0</v>
      </c>
      <c r="D86" s="227">
        <v>-5.0019999999999998</v>
      </c>
      <c r="E86" s="228">
        <v>-0.20399999999999999</v>
      </c>
      <c r="F86" s="229">
        <v>-1.2E-2</v>
      </c>
      <c r="G86" s="156">
        <v>0</v>
      </c>
      <c r="H86" s="231">
        <v>0</v>
      </c>
      <c r="I86" s="237">
        <v>0</v>
      </c>
      <c r="J86" s="234">
        <v>5.8000000000000003E-2</v>
      </c>
    </row>
    <row r="87" spans="1:10" ht="27.75" customHeight="1" x14ac:dyDescent="0.2">
      <c r="A87" s="154" t="s">
        <v>484</v>
      </c>
      <c r="B87" s="225" t="s">
        <v>764</v>
      </c>
      <c r="C87" s="155">
        <v>0</v>
      </c>
      <c r="D87" s="227">
        <v>-5.87</v>
      </c>
      <c r="E87" s="228">
        <v>-0.155</v>
      </c>
      <c r="F87" s="229">
        <v>-7.0000000000000001E-3</v>
      </c>
      <c r="G87" s="230">
        <v>72.319999999999993</v>
      </c>
      <c r="H87" s="231">
        <v>0</v>
      </c>
      <c r="I87" s="237">
        <v>0</v>
      </c>
      <c r="J87" s="234">
        <v>8.1000000000000003E-2</v>
      </c>
    </row>
    <row r="88" spans="1:10" ht="27.75" customHeight="1" x14ac:dyDescent="0.2">
      <c r="A88" s="154" t="s">
        <v>644</v>
      </c>
      <c r="B88" s="225" t="s">
        <v>764</v>
      </c>
      <c r="C88" s="155" t="s">
        <v>699</v>
      </c>
      <c r="D88" s="227">
        <v>3.6629999999999998</v>
      </c>
      <c r="E88" s="228">
        <v>0.158</v>
      </c>
      <c r="F88" s="229">
        <v>0.01</v>
      </c>
      <c r="G88" s="230">
        <v>4.47</v>
      </c>
      <c r="H88" s="231">
        <v>0</v>
      </c>
      <c r="I88" s="237">
        <v>0</v>
      </c>
      <c r="J88" s="232">
        <v>0</v>
      </c>
    </row>
    <row r="89" spans="1:10" ht="27.75" customHeight="1" x14ac:dyDescent="0.2">
      <c r="A89" s="154" t="s">
        <v>645</v>
      </c>
      <c r="B89" s="225" t="s">
        <v>764</v>
      </c>
      <c r="C89" s="155" t="s">
        <v>463</v>
      </c>
      <c r="D89" s="227">
        <v>3.6629999999999998</v>
      </c>
      <c r="E89" s="228">
        <v>0.158</v>
      </c>
      <c r="F89" s="229">
        <v>0.01</v>
      </c>
      <c r="G89" s="231">
        <v>0</v>
      </c>
      <c r="H89" s="231">
        <v>0</v>
      </c>
      <c r="I89" s="237">
        <v>0</v>
      </c>
      <c r="J89" s="232">
        <v>0</v>
      </c>
    </row>
    <row r="90" spans="1:10" ht="27.75" customHeight="1" x14ac:dyDescent="0.2">
      <c r="A90" s="154" t="s">
        <v>646</v>
      </c>
      <c r="B90" s="225" t="s">
        <v>764</v>
      </c>
      <c r="C90" s="155" t="s">
        <v>700</v>
      </c>
      <c r="D90" s="227">
        <v>3.5009999999999999</v>
      </c>
      <c r="E90" s="228">
        <v>0.151</v>
      </c>
      <c r="F90" s="229">
        <v>8.9999999999999993E-3</v>
      </c>
      <c r="G90" s="230">
        <v>2.94</v>
      </c>
      <c r="H90" s="231">
        <v>0</v>
      </c>
      <c r="I90" s="237">
        <v>0</v>
      </c>
      <c r="J90" s="232">
        <v>0</v>
      </c>
    </row>
    <row r="91" spans="1:10" ht="27.75" customHeight="1" x14ac:dyDescent="0.2">
      <c r="A91" s="154" t="s">
        <v>647</v>
      </c>
      <c r="B91" s="225" t="s">
        <v>764</v>
      </c>
      <c r="C91" s="155" t="s">
        <v>700</v>
      </c>
      <c r="D91" s="227">
        <v>3.5009999999999999</v>
      </c>
      <c r="E91" s="228">
        <v>0.151</v>
      </c>
      <c r="F91" s="229">
        <v>8.9999999999999993E-3</v>
      </c>
      <c r="G91" s="230">
        <v>4.03</v>
      </c>
      <c r="H91" s="231">
        <v>0</v>
      </c>
      <c r="I91" s="237">
        <v>0</v>
      </c>
      <c r="J91" s="232">
        <v>0</v>
      </c>
    </row>
    <row r="92" spans="1:10" ht="27.75" customHeight="1" x14ac:dyDescent="0.2">
      <c r="A92" s="154" t="s">
        <v>648</v>
      </c>
      <c r="B92" s="225" t="s">
        <v>764</v>
      </c>
      <c r="C92" s="155" t="s">
        <v>700</v>
      </c>
      <c r="D92" s="227">
        <v>3.5009999999999999</v>
      </c>
      <c r="E92" s="228">
        <v>0.151</v>
      </c>
      <c r="F92" s="229">
        <v>8.9999999999999993E-3</v>
      </c>
      <c r="G92" s="230">
        <v>8.75</v>
      </c>
      <c r="H92" s="231">
        <v>0</v>
      </c>
      <c r="I92" s="237">
        <v>0</v>
      </c>
      <c r="J92" s="232">
        <v>0</v>
      </c>
    </row>
    <row r="93" spans="1:10" ht="27.75" customHeight="1" x14ac:dyDescent="0.2">
      <c r="A93" s="154" t="s">
        <v>649</v>
      </c>
      <c r="B93" s="225" t="s">
        <v>764</v>
      </c>
      <c r="C93" s="155" t="s">
        <v>700</v>
      </c>
      <c r="D93" s="227">
        <v>3.5009999999999999</v>
      </c>
      <c r="E93" s="228">
        <v>0.151</v>
      </c>
      <c r="F93" s="229">
        <v>8.9999999999999993E-3</v>
      </c>
      <c r="G93" s="230">
        <v>16.649999999999999</v>
      </c>
      <c r="H93" s="231">
        <v>0</v>
      </c>
      <c r="I93" s="237">
        <v>0</v>
      </c>
      <c r="J93" s="232">
        <v>0</v>
      </c>
    </row>
    <row r="94" spans="1:10" ht="27.75" customHeight="1" x14ac:dyDescent="0.2">
      <c r="A94" s="154" t="s">
        <v>650</v>
      </c>
      <c r="B94" s="225" t="s">
        <v>764</v>
      </c>
      <c r="C94" s="155" t="s">
        <v>700</v>
      </c>
      <c r="D94" s="227">
        <v>3.5009999999999999</v>
      </c>
      <c r="E94" s="228">
        <v>0.151</v>
      </c>
      <c r="F94" s="229">
        <v>8.9999999999999993E-3</v>
      </c>
      <c r="G94" s="230">
        <v>48.01</v>
      </c>
      <c r="H94" s="231">
        <v>0</v>
      </c>
      <c r="I94" s="237">
        <v>0</v>
      </c>
      <c r="J94" s="232">
        <v>0</v>
      </c>
    </row>
    <row r="95" spans="1:10" ht="27.75" customHeight="1" x14ac:dyDescent="0.2">
      <c r="A95" s="154" t="s">
        <v>485</v>
      </c>
      <c r="B95" s="225" t="s">
        <v>764</v>
      </c>
      <c r="C95" s="155" t="s">
        <v>464</v>
      </c>
      <c r="D95" s="227">
        <v>3.5009999999999999</v>
      </c>
      <c r="E95" s="228">
        <v>0.151</v>
      </c>
      <c r="F95" s="229">
        <v>8.9999999999999993E-3</v>
      </c>
      <c r="G95" s="231">
        <v>0</v>
      </c>
      <c r="H95" s="231">
        <v>0</v>
      </c>
      <c r="I95" s="237">
        <v>0</v>
      </c>
      <c r="J95" s="232">
        <v>0</v>
      </c>
    </row>
    <row r="96" spans="1:10" ht="27.75" customHeight="1" x14ac:dyDescent="0.2">
      <c r="A96" s="154" t="s">
        <v>651</v>
      </c>
      <c r="B96" s="225" t="s">
        <v>764</v>
      </c>
      <c r="C96" s="155">
        <v>0</v>
      </c>
      <c r="D96" s="227">
        <v>2.548</v>
      </c>
      <c r="E96" s="228">
        <v>9.9000000000000005E-2</v>
      </c>
      <c r="F96" s="229">
        <v>6.0000000000000001E-3</v>
      </c>
      <c r="G96" s="230">
        <v>3.86</v>
      </c>
      <c r="H96" s="230">
        <v>1.06</v>
      </c>
      <c r="I96" s="233">
        <v>2.1</v>
      </c>
      <c r="J96" s="234">
        <v>2.8000000000000001E-2</v>
      </c>
    </row>
    <row r="97" spans="1:10" ht="27.75" customHeight="1" x14ac:dyDescent="0.2">
      <c r="A97" s="154" t="s">
        <v>652</v>
      </c>
      <c r="B97" s="225" t="s">
        <v>764</v>
      </c>
      <c r="C97" s="155">
        <v>0</v>
      </c>
      <c r="D97" s="227">
        <v>2.548</v>
      </c>
      <c r="E97" s="228">
        <v>9.9000000000000005E-2</v>
      </c>
      <c r="F97" s="229">
        <v>6.0000000000000001E-3</v>
      </c>
      <c r="G97" s="230">
        <v>75.680000000000007</v>
      </c>
      <c r="H97" s="230">
        <v>1.06</v>
      </c>
      <c r="I97" s="233">
        <v>2.1</v>
      </c>
      <c r="J97" s="234">
        <v>2.8000000000000001E-2</v>
      </c>
    </row>
    <row r="98" spans="1:10" ht="27.75" customHeight="1" x14ac:dyDescent="0.2">
      <c r="A98" s="154" t="s">
        <v>653</v>
      </c>
      <c r="B98" s="225" t="s">
        <v>764</v>
      </c>
      <c r="C98" s="155">
        <v>0</v>
      </c>
      <c r="D98" s="227">
        <v>2.548</v>
      </c>
      <c r="E98" s="228">
        <v>9.9000000000000005E-2</v>
      </c>
      <c r="F98" s="229">
        <v>6.0000000000000001E-3</v>
      </c>
      <c r="G98" s="230">
        <v>138.01</v>
      </c>
      <c r="H98" s="230">
        <v>1.06</v>
      </c>
      <c r="I98" s="233">
        <v>2.1</v>
      </c>
      <c r="J98" s="234">
        <v>2.8000000000000001E-2</v>
      </c>
    </row>
    <row r="99" spans="1:10" ht="27.75" customHeight="1" x14ac:dyDescent="0.2">
      <c r="A99" s="154" t="s">
        <v>654</v>
      </c>
      <c r="B99" s="225" t="s">
        <v>764</v>
      </c>
      <c r="C99" s="155">
        <v>0</v>
      </c>
      <c r="D99" s="227">
        <v>2.548</v>
      </c>
      <c r="E99" s="228">
        <v>9.9000000000000005E-2</v>
      </c>
      <c r="F99" s="229">
        <v>6.0000000000000001E-3</v>
      </c>
      <c r="G99" s="230">
        <v>211.33</v>
      </c>
      <c r="H99" s="230">
        <v>1.06</v>
      </c>
      <c r="I99" s="233">
        <v>2.1</v>
      </c>
      <c r="J99" s="234">
        <v>2.8000000000000001E-2</v>
      </c>
    </row>
    <row r="100" spans="1:10" ht="27.75" customHeight="1" x14ac:dyDescent="0.2">
      <c r="A100" s="154" t="s">
        <v>655</v>
      </c>
      <c r="B100" s="225" t="s">
        <v>764</v>
      </c>
      <c r="C100" s="155">
        <v>0</v>
      </c>
      <c r="D100" s="227">
        <v>2.548</v>
      </c>
      <c r="E100" s="228">
        <v>9.9000000000000005E-2</v>
      </c>
      <c r="F100" s="229">
        <v>6.0000000000000001E-3</v>
      </c>
      <c r="G100" s="230">
        <v>450.5</v>
      </c>
      <c r="H100" s="230">
        <v>1.06</v>
      </c>
      <c r="I100" s="233">
        <v>2.1</v>
      </c>
      <c r="J100" s="234">
        <v>2.8000000000000001E-2</v>
      </c>
    </row>
    <row r="101" spans="1:10" ht="27.75" customHeight="1" x14ac:dyDescent="0.2">
      <c r="A101" s="154" t="s">
        <v>656</v>
      </c>
      <c r="B101" s="225" t="s">
        <v>764</v>
      </c>
      <c r="C101" s="155">
        <v>0</v>
      </c>
      <c r="D101" s="227">
        <v>2.78</v>
      </c>
      <c r="E101" s="228">
        <v>8.2000000000000003E-2</v>
      </c>
      <c r="F101" s="229">
        <v>4.0000000000000001E-3</v>
      </c>
      <c r="G101" s="230">
        <v>4.82</v>
      </c>
      <c r="H101" s="230">
        <v>1.57</v>
      </c>
      <c r="I101" s="233">
        <v>2.86</v>
      </c>
      <c r="J101" s="234">
        <v>0.03</v>
      </c>
    </row>
    <row r="102" spans="1:10" ht="27.75" customHeight="1" x14ac:dyDescent="0.2">
      <c r="A102" s="154" t="s">
        <v>657</v>
      </c>
      <c r="B102" s="225" t="s">
        <v>764</v>
      </c>
      <c r="C102" s="155">
        <v>0</v>
      </c>
      <c r="D102" s="227">
        <v>2.78</v>
      </c>
      <c r="E102" s="228">
        <v>8.2000000000000003E-2</v>
      </c>
      <c r="F102" s="229">
        <v>4.0000000000000001E-3</v>
      </c>
      <c r="G102" s="230">
        <v>121.48</v>
      </c>
      <c r="H102" s="230">
        <v>1.57</v>
      </c>
      <c r="I102" s="233">
        <v>2.86</v>
      </c>
      <c r="J102" s="234">
        <v>0.03</v>
      </c>
    </row>
    <row r="103" spans="1:10" ht="27.75" customHeight="1" x14ac:dyDescent="0.2">
      <c r="A103" s="154" t="s">
        <v>658</v>
      </c>
      <c r="B103" s="225" t="s">
        <v>764</v>
      </c>
      <c r="C103" s="155">
        <v>0</v>
      </c>
      <c r="D103" s="227">
        <v>2.78</v>
      </c>
      <c r="E103" s="228">
        <v>8.2000000000000003E-2</v>
      </c>
      <c r="F103" s="229">
        <v>4.0000000000000001E-3</v>
      </c>
      <c r="G103" s="230">
        <v>222.73</v>
      </c>
      <c r="H103" s="230">
        <v>1.57</v>
      </c>
      <c r="I103" s="233">
        <v>2.86</v>
      </c>
      <c r="J103" s="234">
        <v>0.03</v>
      </c>
    </row>
    <row r="104" spans="1:10" ht="27.75" customHeight="1" x14ac:dyDescent="0.2">
      <c r="A104" s="154" t="s">
        <v>659</v>
      </c>
      <c r="B104" s="225" t="s">
        <v>764</v>
      </c>
      <c r="C104" s="155">
        <v>0</v>
      </c>
      <c r="D104" s="227">
        <v>2.78</v>
      </c>
      <c r="E104" s="228">
        <v>8.2000000000000003E-2</v>
      </c>
      <c r="F104" s="229">
        <v>4.0000000000000001E-3</v>
      </c>
      <c r="G104" s="230">
        <v>341.82</v>
      </c>
      <c r="H104" s="230">
        <v>1.57</v>
      </c>
      <c r="I104" s="233">
        <v>2.86</v>
      </c>
      <c r="J104" s="234">
        <v>0.03</v>
      </c>
    </row>
    <row r="105" spans="1:10" ht="27.75" customHeight="1" x14ac:dyDescent="0.2">
      <c r="A105" s="154" t="s">
        <v>660</v>
      </c>
      <c r="B105" s="225" t="s">
        <v>764</v>
      </c>
      <c r="C105" s="155">
        <v>0</v>
      </c>
      <c r="D105" s="227">
        <v>2.78</v>
      </c>
      <c r="E105" s="228">
        <v>8.2000000000000003E-2</v>
      </c>
      <c r="F105" s="229">
        <v>4.0000000000000001E-3</v>
      </c>
      <c r="G105" s="230">
        <v>730.31</v>
      </c>
      <c r="H105" s="230">
        <v>1.57</v>
      </c>
      <c r="I105" s="233">
        <v>2.86</v>
      </c>
      <c r="J105" s="234">
        <v>0.03</v>
      </c>
    </row>
    <row r="106" spans="1:10" ht="27.75" customHeight="1" x14ac:dyDescent="0.2">
      <c r="A106" s="154" t="s">
        <v>661</v>
      </c>
      <c r="B106" s="225" t="s">
        <v>764</v>
      </c>
      <c r="C106" s="155">
        <v>0</v>
      </c>
      <c r="D106" s="227">
        <v>2.4289999999999998</v>
      </c>
      <c r="E106" s="228">
        <v>5.0999999999999997E-2</v>
      </c>
      <c r="F106" s="229">
        <v>2E-3</v>
      </c>
      <c r="G106" s="230">
        <v>49.74</v>
      </c>
      <c r="H106" s="230">
        <v>1.59</v>
      </c>
      <c r="I106" s="233">
        <v>3.33</v>
      </c>
      <c r="J106" s="234">
        <v>2.3E-2</v>
      </c>
    </row>
    <row r="107" spans="1:10" ht="27.75" customHeight="1" x14ac:dyDescent="0.2">
      <c r="A107" s="154" t="s">
        <v>662</v>
      </c>
      <c r="B107" s="225" t="s">
        <v>764</v>
      </c>
      <c r="C107" s="155">
        <v>0</v>
      </c>
      <c r="D107" s="227">
        <v>2.4289999999999998</v>
      </c>
      <c r="E107" s="228">
        <v>5.0999999999999997E-2</v>
      </c>
      <c r="F107" s="229">
        <v>2E-3</v>
      </c>
      <c r="G107" s="230">
        <v>875.61</v>
      </c>
      <c r="H107" s="230">
        <v>1.59</v>
      </c>
      <c r="I107" s="233">
        <v>3.33</v>
      </c>
      <c r="J107" s="234">
        <v>2.3E-2</v>
      </c>
    </row>
    <row r="108" spans="1:10" ht="27.75" customHeight="1" x14ac:dyDescent="0.2">
      <c r="A108" s="154" t="s">
        <v>663</v>
      </c>
      <c r="B108" s="225" t="s">
        <v>764</v>
      </c>
      <c r="C108" s="155">
        <v>0</v>
      </c>
      <c r="D108" s="227">
        <v>2.4289999999999998</v>
      </c>
      <c r="E108" s="228">
        <v>5.0999999999999997E-2</v>
      </c>
      <c r="F108" s="229">
        <v>2E-3</v>
      </c>
      <c r="G108" s="230">
        <v>2145.1999999999998</v>
      </c>
      <c r="H108" s="230">
        <v>1.59</v>
      </c>
      <c r="I108" s="233">
        <v>3.33</v>
      </c>
      <c r="J108" s="234">
        <v>2.3E-2</v>
      </c>
    </row>
    <row r="109" spans="1:10" ht="27.75" customHeight="1" x14ac:dyDescent="0.2">
      <c r="A109" s="154" t="s">
        <v>664</v>
      </c>
      <c r="B109" s="225" t="s">
        <v>764</v>
      </c>
      <c r="C109" s="155">
        <v>0</v>
      </c>
      <c r="D109" s="227">
        <v>2.4289999999999998</v>
      </c>
      <c r="E109" s="228">
        <v>5.0999999999999997E-2</v>
      </c>
      <c r="F109" s="229">
        <v>2E-3</v>
      </c>
      <c r="G109" s="230">
        <v>4650.24</v>
      </c>
      <c r="H109" s="230">
        <v>1.59</v>
      </c>
      <c r="I109" s="233">
        <v>3.33</v>
      </c>
      <c r="J109" s="234">
        <v>2.3E-2</v>
      </c>
    </row>
    <row r="110" spans="1:10" ht="27.75" customHeight="1" x14ac:dyDescent="0.2">
      <c r="A110" s="154" t="s">
        <v>665</v>
      </c>
      <c r="B110" s="225" t="s">
        <v>764</v>
      </c>
      <c r="C110" s="155">
        <v>0</v>
      </c>
      <c r="D110" s="227">
        <v>2.4289999999999998</v>
      </c>
      <c r="E110" s="228">
        <v>5.0999999999999997E-2</v>
      </c>
      <c r="F110" s="229">
        <v>2E-3</v>
      </c>
      <c r="G110" s="230">
        <v>11567.01</v>
      </c>
      <c r="H110" s="230">
        <v>1.59</v>
      </c>
      <c r="I110" s="233">
        <v>3.33</v>
      </c>
      <c r="J110" s="234">
        <v>2.3E-2</v>
      </c>
    </row>
    <row r="111" spans="1:10" ht="27.75" customHeight="1" x14ac:dyDescent="0.2">
      <c r="A111" s="154" t="s">
        <v>486</v>
      </c>
      <c r="B111" s="225" t="s">
        <v>764</v>
      </c>
      <c r="C111" s="155" t="s">
        <v>465</v>
      </c>
      <c r="D111" s="235">
        <v>10.227</v>
      </c>
      <c r="E111" s="236">
        <v>0.68799999999999994</v>
      </c>
      <c r="F111" s="229">
        <v>0.51700000000000002</v>
      </c>
      <c r="G111" s="231">
        <v>0</v>
      </c>
      <c r="H111" s="231">
        <v>0</v>
      </c>
      <c r="I111" s="237">
        <v>0</v>
      </c>
      <c r="J111" s="232">
        <v>0</v>
      </c>
    </row>
    <row r="112" spans="1:10" ht="27.75" customHeight="1" x14ac:dyDescent="0.2">
      <c r="A112" s="154" t="s">
        <v>487</v>
      </c>
      <c r="B112" s="225" t="s">
        <v>764</v>
      </c>
      <c r="C112" s="155">
        <v>0</v>
      </c>
      <c r="D112" s="227">
        <v>-3.6549999999999998</v>
      </c>
      <c r="E112" s="228">
        <v>-0.158</v>
      </c>
      <c r="F112" s="229">
        <v>-0.01</v>
      </c>
      <c r="G112" s="156">
        <v>0</v>
      </c>
      <c r="H112" s="231">
        <v>0</v>
      </c>
      <c r="I112" s="237">
        <v>0</v>
      </c>
      <c r="J112" s="232">
        <v>0</v>
      </c>
    </row>
    <row r="113" spans="1:10" ht="27.75" customHeight="1" x14ac:dyDescent="0.2">
      <c r="A113" s="154" t="s">
        <v>488</v>
      </c>
      <c r="B113" s="225" t="s">
        <v>764</v>
      </c>
      <c r="C113" s="155">
        <v>0</v>
      </c>
      <c r="D113" s="227">
        <v>-3.8889999999999998</v>
      </c>
      <c r="E113" s="228">
        <v>-0.158</v>
      </c>
      <c r="F113" s="229">
        <v>-0.01</v>
      </c>
      <c r="G113" s="156">
        <v>0</v>
      </c>
      <c r="H113" s="231">
        <v>0</v>
      </c>
      <c r="I113" s="237">
        <v>0</v>
      </c>
      <c r="J113" s="232">
        <v>0</v>
      </c>
    </row>
    <row r="114" spans="1:10" ht="27.75" customHeight="1" x14ac:dyDescent="0.2">
      <c r="A114" s="154" t="s">
        <v>489</v>
      </c>
      <c r="B114" s="225" t="s">
        <v>764</v>
      </c>
      <c r="C114" s="155">
        <v>0</v>
      </c>
      <c r="D114" s="227">
        <v>-3.6549999999999998</v>
      </c>
      <c r="E114" s="228">
        <v>-0.158</v>
      </c>
      <c r="F114" s="229">
        <v>-0.01</v>
      </c>
      <c r="G114" s="156">
        <v>0</v>
      </c>
      <c r="H114" s="231">
        <v>0</v>
      </c>
      <c r="I114" s="237">
        <v>0</v>
      </c>
      <c r="J114" s="234">
        <v>4.9000000000000002E-2</v>
      </c>
    </row>
    <row r="115" spans="1:10" ht="27.75" customHeight="1" x14ac:dyDescent="0.2">
      <c r="A115" s="154" t="s">
        <v>490</v>
      </c>
      <c r="B115" s="225" t="s">
        <v>764</v>
      </c>
      <c r="C115" s="155">
        <v>0</v>
      </c>
      <c r="D115" s="227">
        <v>-3.8889999999999998</v>
      </c>
      <c r="E115" s="228">
        <v>-0.158</v>
      </c>
      <c r="F115" s="229">
        <v>-0.01</v>
      </c>
      <c r="G115" s="156">
        <v>0</v>
      </c>
      <c r="H115" s="231">
        <v>0</v>
      </c>
      <c r="I115" s="237">
        <v>0</v>
      </c>
      <c r="J115" s="234">
        <v>4.4999999999999998E-2</v>
      </c>
    </row>
    <row r="116" spans="1:10" ht="27.75" customHeight="1" x14ac:dyDescent="0.2">
      <c r="A116" s="154" t="s">
        <v>491</v>
      </c>
      <c r="B116" s="225" t="s">
        <v>764</v>
      </c>
      <c r="C116" s="155">
        <v>0</v>
      </c>
      <c r="D116" s="227">
        <v>-4.5640000000000001</v>
      </c>
      <c r="E116" s="228">
        <v>-0.12</v>
      </c>
      <c r="F116" s="229">
        <v>-5.0000000000000001E-3</v>
      </c>
      <c r="G116" s="230">
        <v>56.23</v>
      </c>
      <c r="H116" s="231">
        <v>0</v>
      </c>
      <c r="I116" s="237">
        <v>0</v>
      </c>
      <c r="J116" s="234">
        <v>6.3E-2</v>
      </c>
    </row>
    <row r="117" spans="1:10" ht="27.75" customHeight="1" x14ac:dyDescent="0.2">
      <c r="A117" s="154" t="s">
        <v>622</v>
      </c>
      <c r="B117" s="225" t="s">
        <v>764</v>
      </c>
      <c r="C117" s="155" t="s">
        <v>699</v>
      </c>
      <c r="D117" s="227">
        <v>2.7949999999999999</v>
      </c>
      <c r="E117" s="228">
        <v>0.121</v>
      </c>
      <c r="F117" s="229">
        <v>7.0000000000000001E-3</v>
      </c>
      <c r="G117" s="230">
        <v>3.5</v>
      </c>
      <c r="H117" s="231">
        <v>0</v>
      </c>
      <c r="I117" s="237">
        <v>0</v>
      </c>
      <c r="J117" s="232">
        <v>0</v>
      </c>
    </row>
    <row r="118" spans="1:10" ht="27.75" customHeight="1" x14ac:dyDescent="0.2">
      <c r="A118" s="154" t="s">
        <v>623</v>
      </c>
      <c r="B118" s="225" t="s">
        <v>764</v>
      </c>
      <c r="C118" s="155" t="s">
        <v>463</v>
      </c>
      <c r="D118" s="227">
        <v>2.7949999999999999</v>
      </c>
      <c r="E118" s="228">
        <v>0.121</v>
      </c>
      <c r="F118" s="229">
        <v>7.0000000000000001E-3</v>
      </c>
      <c r="G118" s="231">
        <v>0</v>
      </c>
      <c r="H118" s="231">
        <v>0</v>
      </c>
      <c r="I118" s="237">
        <v>0</v>
      </c>
      <c r="J118" s="232">
        <v>0</v>
      </c>
    </row>
    <row r="119" spans="1:10" ht="27.75" customHeight="1" x14ac:dyDescent="0.2">
      <c r="A119" s="154" t="s">
        <v>624</v>
      </c>
      <c r="B119" s="225" t="s">
        <v>764</v>
      </c>
      <c r="C119" s="155" t="s">
        <v>700</v>
      </c>
      <c r="D119" s="227">
        <v>2.6709999999999998</v>
      </c>
      <c r="E119" s="228">
        <v>0.11600000000000001</v>
      </c>
      <c r="F119" s="229">
        <v>7.0000000000000001E-3</v>
      </c>
      <c r="G119" s="230">
        <v>2.2999999999999998</v>
      </c>
      <c r="H119" s="231">
        <v>0</v>
      </c>
      <c r="I119" s="237">
        <v>0</v>
      </c>
      <c r="J119" s="232">
        <v>0</v>
      </c>
    </row>
    <row r="120" spans="1:10" ht="27.75" customHeight="1" x14ac:dyDescent="0.2">
      <c r="A120" s="154" t="s">
        <v>625</v>
      </c>
      <c r="B120" s="225" t="s">
        <v>764</v>
      </c>
      <c r="C120" s="155" t="s">
        <v>700</v>
      </c>
      <c r="D120" s="227">
        <v>2.6709999999999998</v>
      </c>
      <c r="E120" s="228">
        <v>0.11600000000000001</v>
      </c>
      <c r="F120" s="229">
        <v>7.0000000000000001E-3</v>
      </c>
      <c r="G120" s="230">
        <v>3.14</v>
      </c>
      <c r="H120" s="231">
        <v>0</v>
      </c>
      <c r="I120" s="237">
        <v>0</v>
      </c>
      <c r="J120" s="232">
        <v>0</v>
      </c>
    </row>
    <row r="121" spans="1:10" ht="27.75" customHeight="1" x14ac:dyDescent="0.2">
      <c r="A121" s="154" t="s">
        <v>626</v>
      </c>
      <c r="B121" s="225" t="s">
        <v>764</v>
      </c>
      <c r="C121" s="155" t="s">
        <v>700</v>
      </c>
      <c r="D121" s="227">
        <v>2.6709999999999998</v>
      </c>
      <c r="E121" s="228">
        <v>0.11600000000000001</v>
      </c>
      <c r="F121" s="229">
        <v>7.0000000000000001E-3</v>
      </c>
      <c r="G121" s="230">
        <v>6.74</v>
      </c>
      <c r="H121" s="231">
        <v>0</v>
      </c>
      <c r="I121" s="237">
        <v>0</v>
      </c>
      <c r="J121" s="232">
        <v>0</v>
      </c>
    </row>
    <row r="122" spans="1:10" ht="27.75" customHeight="1" x14ac:dyDescent="0.2">
      <c r="A122" s="154" t="s">
        <v>627</v>
      </c>
      <c r="B122" s="225" t="s">
        <v>764</v>
      </c>
      <c r="C122" s="155" t="s">
        <v>700</v>
      </c>
      <c r="D122" s="227">
        <v>2.6709999999999998</v>
      </c>
      <c r="E122" s="228">
        <v>0.11600000000000001</v>
      </c>
      <c r="F122" s="229">
        <v>7.0000000000000001E-3</v>
      </c>
      <c r="G122" s="230">
        <v>12.77</v>
      </c>
      <c r="H122" s="231">
        <v>0</v>
      </c>
      <c r="I122" s="237">
        <v>0</v>
      </c>
      <c r="J122" s="232">
        <v>0</v>
      </c>
    </row>
    <row r="123" spans="1:10" ht="27.75" customHeight="1" x14ac:dyDescent="0.2">
      <c r="A123" s="154" t="s">
        <v>628</v>
      </c>
      <c r="B123" s="225" t="s">
        <v>764</v>
      </c>
      <c r="C123" s="155" t="s">
        <v>700</v>
      </c>
      <c r="D123" s="227">
        <v>2.6709999999999998</v>
      </c>
      <c r="E123" s="228">
        <v>0.11600000000000001</v>
      </c>
      <c r="F123" s="229">
        <v>7.0000000000000001E-3</v>
      </c>
      <c r="G123" s="230">
        <v>36.69</v>
      </c>
      <c r="H123" s="231">
        <v>0</v>
      </c>
      <c r="I123" s="237">
        <v>0</v>
      </c>
      <c r="J123" s="232">
        <v>0</v>
      </c>
    </row>
    <row r="124" spans="1:10" ht="27.75" customHeight="1" x14ac:dyDescent="0.2">
      <c r="A124" s="154" t="s">
        <v>492</v>
      </c>
      <c r="B124" s="225" t="s">
        <v>764</v>
      </c>
      <c r="C124" s="155" t="s">
        <v>464</v>
      </c>
      <c r="D124" s="227">
        <v>2.6709999999999998</v>
      </c>
      <c r="E124" s="228">
        <v>0.11600000000000001</v>
      </c>
      <c r="F124" s="229">
        <v>7.0000000000000001E-3</v>
      </c>
      <c r="G124" s="231">
        <v>0</v>
      </c>
      <c r="H124" s="231">
        <v>0</v>
      </c>
      <c r="I124" s="237">
        <v>0</v>
      </c>
      <c r="J124" s="232">
        <v>0</v>
      </c>
    </row>
    <row r="125" spans="1:10" ht="27.75" customHeight="1" x14ac:dyDescent="0.2">
      <c r="A125" s="154" t="s">
        <v>629</v>
      </c>
      <c r="B125" s="225" t="s">
        <v>764</v>
      </c>
      <c r="C125" s="155">
        <v>0</v>
      </c>
      <c r="D125" s="227">
        <v>1.944</v>
      </c>
      <c r="E125" s="228">
        <v>7.5999999999999998E-2</v>
      </c>
      <c r="F125" s="229">
        <v>4.0000000000000001E-3</v>
      </c>
      <c r="G125" s="230">
        <v>3.01</v>
      </c>
      <c r="H125" s="230">
        <v>0.81</v>
      </c>
      <c r="I125" s="233">
        <v>1.6</v>
      </c>
      <c r="J125" s="234">
        <v>2.1000000000000001E-2</v>
      </c>
    </row>
    <row r="126" spans="1:10" ht="27.75" customHeight="1" x14ac:dyDescent="0.2">
      <c r="A126" s="154" t="s">
        <v>630</v>
      </c>
      <c r="B126" s="225" t="s">
        <v>764</v>
      </c>
      <c r="C126" s="155">
        <v>0</v>
      </c>
      <c r="D126" s="227">
        <v>1.944</v>
      </c>
      <c r="E126" s="228">
        <v>7.5999999999999998E-2</v>
      </c>
      <c r="F126" s="229">
        <v>4.0000000000000001E-3</v>
      </c>
      <c r="G126" s="230">
        <v>57.81</v>
      </c>
      <c r="H126" s="230">
        <v>0.81</v>
      </c>
      <c r="I126" s="233">
        <v>1.6</v>
      </c>
      <c r="J126" s="234">
        <v>2.1000000000000001E-2</v>
      </c>
    </row>
    <row r="127" spans="1:10" ht="27.75" customHeight="1" x14ac:dyDescent="0.2">
      <c r="A127" s="154" t="s">
        <v>631</v>
      </c>
      <c r="B127" s="225" t="s">
        <v>764</v>
      </c>
      <c r="C127" s="155">
        <v>0</v>
      </c>
      <c r="D127" s="227">
        <v>1.944</v>
      </c>
      <c r="E127" s="228">
        <v>7.5999999999999998E-2</v>
      </c>
      <c r="F127" s="229">
        <v>4.0000000000000001E-3</v>
      </c>
      <c r="G127" s="230">
        <v>105.36</v>
      </c>
      <c r="H127" s="230">
        <v>0.81</v>
      </c>
      <c r="I127" s="233">
        <v>1.6</v>
      </c>
      <c r="J127" s="234">
        <v>2.1000000000000001E-2</v>
      </c>
    </row>
    <row r="128" spans="1:10" ht="27.75" customHeight="1" x14ac:dyDescent="0.2">
      <c r="A128" s="154" t="s">
        <v>632</v>
      </c>
      <c r="B128" s="225" t="s">
        <v>764</v>
      </c>
      <c r="C128" s="155">
        <v>0</v>
      </c>
      <c r="D128" s="227">
        <v>1.944</v>
      </c>
      <c r="E128" s="228">
        <v>7.5999999999999998E-2</v>
      </c>
      <c r="F128" s="229">
        <v>4.0000000000000001E-3</v>
      </c>
      <c r="G128" s="230">
        <v>161.30000000000001</v>
      </c>
      <c r="H128" s="230">
        <v>0.81</v>
      </c>
      <c r="I128" s="233">
        <v>1.6</v>
      </c>
      <c r="J128" s="234">
        <v>2.1000000000000001E-2</v>
      </c>
    </row>
    <row r="129" spans="1:10" ht="27.75" customHeight="1" x14ac:dyDescent="0.2">
      <c r="A129" s="154" t="s">
        <v>633</v>
      </c>
      <c r="B129" s="225" t="s">
        <v>764</v>
      </c>
      <c r="C129" s="155">
        <v>0</v>
      </c>
      <c r="D129" s="227">
        <v>1.944</v>
      </c>
      <c r="E129" s="228">
        <v>7.5999999999999998E-2</v>
      </c>
      <c r="F129" s="229">
        <v>4.0000000000000001E-3</v>
      </c>
      <c r="G129" s="230">
        <v>343.79</v>
      </c>
      <c r="H129" s="230">
        <v>0.81</v>
      </c>
      <c r="I129" s="233">
        <v>1.6</v>
      </c>
      <c r="J129" s="234">
        <v>2.1000000000000001E-2</v>
      </c>
    </row>
    <row r="130" spans="1:10" ht="27.75" customHeight="1" x14ac:dyDescent="0.2">
      <c r="A130" s="154" t="s">
        <v>634</v>
      </c>
      <c r="B130" s="225" t="s">
        <v>764</v>
      </c>
      <c r="C130" s="155">
        <v>0</v>
      </c>
      <c r="D130" s="227">
        <v>2.121</v>
      </c>
      <c r="E130" s="228">
        <v>6.3E-2</v>
      </c>
      <c r="F130" s="229">
        <v>3.0000000000000001E-3</v>
      </c>
      <c r="G130" s="230">
        <v>3.74</v>
      </c>
      <c r="H130" s="230">
        <v>1.2</v>
      </c>
      <c r="I130" s="233">
        <v>2.1800000000000002</v>
      </c>
      <c r="J130" s="234">
        <v>2.3E-2</v>
      </c>
    </row>
    <row r="131" spans="1:10" ht="27.75" customHeight="1" x14ac:dyDescent="0.2">
      <c r="A131" s="154" t="s">
        <v>635</v>
      </c>
      <c r="B131" s="225" t="s">
        <v>764</v>
      </c>
      <c r="C131" s="155">
        <v>0</v>
      </c>
      <c r="D131" s="227">
        <v>2.121</v>
      </c>
      <c r="E131" s="228">
        <v>6.3E-2</v>
      </c>
      <c r="F131" s="229">
        <v>3.0000000000000001E-3</v>
      </c>
      <c r="G131" s="230">
        <v>92.75</v>
      </c>
      <c r="H131" s="230">
        <v>1.2</v>
      </c>
      <c r="I131" s="233">
        <v>2.1800000000000002</v>
      </c>
      <c r="J131" s="234">
        <v>2.3E-2</v>
      </c>
    </row>
    <row r="132" spans="1:10" ht="27.75" customHeight="1" x14ac:dyDescent="0.2">
      <c r="A132" s="154" t="s">
        <v>636</v>
      </c>
      <c r="B132" s="225" t="s">
        <v>764</v>
      </c>
      <c r="C132" s="155">
        <v>0</v>
      </c>
      <c r="D132" s="227">
        <v>2.121</v>
      </c>
      <c r="E132" s="228">
        <v>6.3E-2</v>
      </c>
      <c r="F132" s="229">
        <v>3.0000000000000001E-3</v>
      </c>
      <c r="G132" s="230">
        <v>170</v>
      </c>
      <c r="H132" s="230">
        <v>1.2</v>
      </c>
      <c r="I132" s="233">
        <v>2.1800000000000002</v>
      </c>
      <c r="J132" s="234">
        <v>2.3E-2</v>
      </c>
    </row>
    <row r="133" spans="1:10" ht="27.75" customHeight="1" x14ac:dyDescent="0.2">
      <c r="A133" s="154" t="s">
        <v>637</v>
      </c>
      <c r="B133" s="225" t="s">
        <v>764</v>
      </c>
      <c r="C133" s="155">
        <v>0</v>
      </c>
      <c r="D133" s="227">
        <v>2.121</v>
      </c>
      <c r="E133" s="228">
        <v>6.3E-2</v>
      </c>
      <c r="F133" s="229">
        <v>3.0000000000000001E-3</v>
      </c>
      <c r="G133" s="230">
        <v>260.86</v>
      </c>
      <c r="H133" s="230">
        <v>1.2</v>
      </c>
      <c r="I133" s="233">
        <v>2.1800000000000002</v>
      </c>
      <c r="J133" s="234">
        <v>2.3E-2</v>
      </c>
    </row>
    <row r="134" spans="1:10" ht="27.75" customHeight="1" x14ac:dyDescent="0.2">
      <c r="A134" s="154" t="s">
        <v>638</v>
      </c>
      <c r="B134" s="225" t="s">
        <v>764</v>
      </c>
      <c r="C134" s="155">
        <v>0</v>
      </c>
      <c r="D134" s="227">
        <v>2.121</v>
      </c>
      <c r="E134" s="228">
        <v>6.3E-2</v>
      </c>
      <c r="F134" s="229">
        <v>3.0000000000000001E-3</v>
      </c>
      <c r="G134" s="230">
        <v>557.27</v>
      </c>
      <c r="H134" s="230">
        <v>1.2</v>
      </c>
      <c r="I134" s="233">
        <v>2.1800000000000002</v>
      </c>
      <c r="J134" s="234">
        <v>2.3E-2</v>
      </c>
    </row>
    <row r="135" spans="1:10" ht="27.75" customHeight="1" x14ac:dyDescent="0.2">
      <c r="A135" s="154" t="s">
        <v>639</v>
      </c>
      <c r="B135" s="225" t="s">
        <v>764</v>
      </c>
      <c r="C135" s="155">
        <v>0</v>
      </c>
      <c r="D135" s="227">
        <v>1.853</v>
      </c>
      <c r="E135" s="228">
        <v>3.9E-2</v>
      </c>
      <c r="F135" s="229">
        <v>1E-3</v>
      </c>
      <c r="G135" s="230">
        <v>38.01</v>
      </c>
      <c r="H135" s="230">
        <v>1.22</v>
      </c>
      <c r="I135" s="233">
        <v>2.54</v>
      </c>
      <c r="J135" s="234">
        <v>1.7000000000000001E-2</v>
      </c>
    </row>
    <row r="136" spans="1:10" ht="27.75" customHeight="1" x14ac:dyDescent="0.2">
      <c r="A136" s="154" t="s">
        <v>640</v>
      </c>
      <c r="B136" s="225" t="s">
        <v>764</v>
      </c>
      <c r="C136" s="155">
        <v>0</v>
      </c>
      <c r="D136" s="227">
        <v>1.853</v>
      </c>
      <c r="E136" s="228">
        <v>3.9E-2</v>
      </c>
      <c r="F136" s="229">
        <v>1E-3</v>
      </c>
      <c r="G136" s="230">
        <v>668.13</v>
      </c>
      <c r="H136" s="230">
        <v>1.22</v>
      </c>
      <c r="I136" s="233">
        <v>2.54</v>
      </c>
      <c r="J136" s="234">
        <v>1.7000000000000001E-2</v>
      </c>
    </row>
    <row r="137" spans="1:10" ht="27.75" customHeight="1" x14ac:dyDescent="0.2">
      <c r="A137" s="154" t="s">
        <v>641</v>
      </c>
      <c r="B137" s="225" t="s">
        <v>764</v>
      </c>
      <c r="C137" s="155">
        <v>0</v>
      </c>
      <c r="D137" s="227">
        <v>1.853</v>
      </c>
      <c r="E137" s="228">
        <v>3.9E-2</v>
      </c>
      <c r="F137" s="229">
        <v>1E-3</v>
      </c>
      <c r="G137" s="230">
        <v>1636.8</v>
      </c>
      <c r="H137" s="230">
        <v>1.22</v>
      </c>
      <c r="I137" s="233">
        <v>2.54</v>
      </c>
      <c r="J137" s="234">
        <v>1.7000000000000001E-2</v>
      </c>
    </row>
    <row r="138" spans="1:10" ht="27.75" customHeight="1" x14ac:dyDescent="0.2">
      <c r="A138" s="154" t="s">
        <v>642</v>
      </c>
      <c r="B138" s="225" t="s">
        <v>764</v>
      </c>
      <c r="C138" s="155">
        <v>0</v>
      </c>
      <c r="D138" s="227">
        <v>1.853</v>
      </c>
      <c r="E138" s="228">
        <v>3.9E-2</v>
      </c>
      <c r="F138" s="229">
        <v>1E-3</v>
      </c>
      <c r="G138" s="230">
        <v>3548.09</v>
      </c>
      <c r="H138" s="230">
        <v>1.22</v>
      </c>
      <c r="I138" s="233">
        <v>2.54</v>
      </c>
      <c r="J138" s="234">
        <v>1.7000000000000001E-2</v>
      </c>
    </row>
    <row r="139" spans="1:10" ht="27.75" customHeight="1" x14ac:dyDescent="0.2">
      <c r="A139" s="154" t="s">
        <v>643</v>
      </c>
      <c r="B139" s="225" t="s">
        <v>764</v>
      </c>
      <c r="C139" s="155">
        <v>0</v>
      </c>
      <c r="D139" s="227">
        <v>1.853</v>
      </c>
      <c r="E139" s="228">
        <v>3.9E-2</v>
      </c>
      <c r="F139" s="229">
        <v>1E-3</v>
      </c>
      <c r="G139" s="230">
        <v>8825.43</v>
      </c>
      <c r="H139" s="230">
        <v>1.22</v>
      </c>
      <c r="I139" s="233">
        <v>2.54</v>
      </c>
      <c r="J139" s="234">
        <v>1.7000000000000001E-2</v>
      </c>
    </row>
    <row r="140" spans="1:10" ht="27.75" customHeight="1" x14ac:dyDescent="0.2">
      <c r="A140" s="154" t="s">
        <v>493</v>
      </c>
      <c r="B140" s="225" t="s">
        <v>764</v>
      </c>
      <c r="C140" s="155" t="s">
        <v>465</v>
      </c>
      <c r="D140" s="235">
        <v>7.8029999999999999</v>
      </c>
      <c r="E140" s="236">
        <v>0.52500000000000002</v>
      </c>
      <c r="F140" s="229">
        <v>0.39500000000000002</v>
      </c>
      <c r="G140" s="231">
        <v>0</v>
      </c>
      <c r="H140" s="231">
        <v>0</v>
      </c>
      <c r="I140" s="237">
        <v>0</v>
      </c>
      <c r="J140" s="232">
        <v>0</v>
      </c>
    </row>
    <row r="141" spans="1:10" ht="27.75" customHeight="1" x14ac:dyDescent="0.2">
      <c r="A141" s="154" t="s">
        <v>494</v>
      </c>
      <c r="B141" s="225" t="s">
        <v>764</v>
      </c>
      <c r="C141" s="155">
        <v>0</v>
      </c>
      <c r="D141" s="227">
        <v>-2.7890000000000001</v>
      </c>
      <c r="E141" s="228">
        <v>-0.121</v>
      </c>
      <c r="F141" s="229">
        <v>-7.0000000000000001E-3</v>
      </c>
      <c r="G141" s="156">
        <v>0</v>
      </c>
      <c r="H141" s="231">
        <v>0</v>
      </c>
      <c r="I141" s="237">
        <v>0</v>
      </c>
      <c r="J141" s="232">
        <v>0</v>
      </c>
    </row>
    <row r="142" spans="1:10" ht="27.75" customHeight="1" x14ac:dyDescent="0.2">
      <c r="A142" s="154" t="s">
        <v>495</v>
      </c>
      <c r="B142" s="225" t="s">
        <v>764</v>
      </c>
      <c r="C142" s="155">
        <v>0</v>
      </c>
      <c r="D142" s="227">
        <v>-2.9670000000000001</v>
      </c>
      <c r="E142" s="228">
        <v>-0.121</v>
      </c>
      <c r="F142" s="229">
        <v>-7.0000000000000001E-3</v>
      </c>
      <c r="G142" s="156">
        <v>0</v>
      </c>
      <c r="H142" s="231">
        <v>0</v>
      </c>
      <c r="I142" s="237">
        <v>0</v>
      </c>
      <c r="J142" s="232">
        <v>0</v>
      </c>
    </row>
    <row r="143" spans="1:10" ht="27.75" customHeight="1" x14ac:dyDescent="0.2">
      <c r="A143" s="154" t="s">
        <v>496</v>
      </c>
      <c r="B143" s="225" t="s">
        <v>764</v>
      </c>
      <c r="C143" s="155">
        <v>0</v>
      </c>
      <c r="D143" s="227">
        <v>-2.7890000000000001</v>
      </c>
      <c r="E143" s="228">
        <v>-0.121</v>
      </c>
      <c r="F143" s="229">
        <v>-7.0000000000000001E-3</v>
      </c>
      <c r="G143" s="156">
        <v>0</v>
      </c>
      <c r="H143" s="231">
        <v>0</v>
      </c>
      <c r="I143" s="237">
        <v>0</v>
      </c>
      <c r="J143" s="234">
        <v>3.6999999999999998E-2</v>
      </c>
    </row>
    <row r="144" spans="1:10" ht="27.75" customHeight="1" x14ac:dyDescent="0.2">
      <c r="A144" s="154" t="s">
        <v>497</v>
      </c>
      <c r="B144" s="225" t="s">
        <v>764</v>
      </c>
      <c r="C144" s="155">
        <v>0</v>
      </c>
      <c r="D144" s="227">
        <v>-2.9670000000000001</v>
      </c>
      <c r="E144" s="228">
        <v>-0.121</v>
      </c>
      <c r="F144" s="229">
        <v>-7.0000000000000001E-3</v>
      </c>
      <c r="G144" s="156">
        <v>0</v>
      </c>
      <c r="H144" s="231">
        <v>0</v>
      </c>
      <c r="I144" s="237">
        <v>0</v>
      </c>
      <c r="J144" s="234">
        <v>3.4000000000000002E-2</v>
      </c>
    </row>
    <row r="145" spans="1:10" ht="27.75" customHeight="1" x14ac:dyDescent="0.2">
      <c r="A145" s="154" t="s">
        <v>498</v>
      </c>
      <c r="B145" s="225" t="s">
        <v>764</v>
      </c>
      <c r="C145" s="155">
        <v>0</v>
      </c>
      <c r="D145" s="227">
        <v>-3.4820000000000002</v>
      </c>
      <c r="E145" s="228">
        <v>-9.1999999999999998E-2</v>
      </c>
      <c r="F145" s="229">
        <v>-4.0000000000000001E-3</v>
      </c>
      <c r="G145" s="230">
        <v>42.9</v>
      </c>
      <c r="H145" s="231">
        <v>0</v>
      </c>
      <c r="I145" s="237">
        <v>0</v>
      </c>
      <c r="J145" s="234">
        <v>4.8000000000000001E-2</v>
      </c>
    </row>
    <row r="146" spans="1:10" ht="27.75" customHeight="1" x14ac:dyDescent="0.2">
      <c r="A146" s="154" t="s">
        <v>600</v>
      </c>
      <c r="B146" s="225" t="s">
        <v>764</v>
      </c>
      <c r="C146" s="155" t="s">
        <v>699</v>
      </c>
      <c r="D146" s="227">
        <v>1.9410000000000001</v>
      </c>
      <c r="E146" s="228">
        <v>8.4000000000000005E-2</v>
      </c>
      <c r="F146" s="229">
        <v>5.0000000000000001E-3</v>
      </c>
      <c r="G146" s="230">
        <v>2.54</v>
      </c>
      <c r="H146" s="231">
        <v>0</v>
      </c>
      <c r="I146" s="237">
        <v>0</v>
      </c>
      <c r="J146" s="232">
        <v>0</v>
      </c>
    </row>
    <row r="147" spans="1:10" ht="27.75" customHeight="1" x14ac:dyDescent="0.2">
      <c r="A147" s="154" t="s">
        <v>601</v>
      </c>
      <c r="B147" s="225" t="s">
        <v>764</v>
      </c>
      <c r="C147" s="155" t="s">
        <v>463</v>
      </c>
      <c r="D147" s="227">
        <v>1.9410000000000001</v>
      </c>
      <c r="E147" s="228">
        <v>8.4000000000000005E-2</v>
      </c>
      <c r="F147" s="229">
        <v>5.0000000000000001E-3</v>
      </c>
      <c r="G147" s="231">
        <v>0</v>
      </c>
      <c r="H147" s="231">
        <v>0</v>
      </c>
      <c r="I147" s="237">
        <v>0</v>
      </c>
      <c r="J147" s="232">
        <v>0</v>
      </c>
    </row>
    <row r="148" spans="1:10" ht="27.75" customHeight="1" x14ac:dyDescent="0.2">
      <c r="A148" s="154" t="s">
        <v>602</v>
      </c>
      <c r="B148" s="225" t="s">
        <v>764</v>
      </c>
      <c r="C148" s="155" t="s">
        <v>700</v>
      </c>
      <c r="D148" s="227">
        <v>1.855</v>
      </c>
      <c r="E148" s="228">
        <v>0.08</v>
      </c>
      <c r="F148" s="229">
        <v>5.0000000000000001E-3</v>
      </c>
      <c r="G148" s="230">
        <v>1.68</v>
      </c>
      <c r="H148" s="231">
        <v>0</v>
      </c>
      <c r="I148" s="237">
        <v>0</v>
      </c>
      <c r="J148" s="232">
        <v>0</v>
      </c>
    </row>
    <row r="149" spans="1:10" ht="27.75" customHeight="1" x14ac:dyDescent="0.2">
      <c r="A149" s="154" t="s">
        <v>603</v>
      </c>
      <c r="B149" s="225" t="s">
        <v>764</v>
      </c>
      <c r="C149" s="155" t="s">
        <v>700</v>
      </c>
      <c r="D149" s="227">
        <v>1.855</v>
      </c>
      <c r="E149" s="228">
        <v>0.08</v>
      </c>
      <c r="F149" s="229">
        <v>5.0000000000000001E-3</v>
      </c>
      <c r="G149" s="230">
        <v>2.2599999999999998</v>
      </c>
      <c r="H149" s="231">
        <v>0</v>
      </c>
      <c r="I149" s="237">
        <v>0</v>
      </c>
      <c r="J149" s="232">
        <v>0</v>
      </c>
    </row>
    <row r="150" spans="1:10" ht="27.75" customHeight="1" x14ac:dyDescent="0.2">
      <c r="A150" s="154" t="s">
        <v>604</v>
      </c>
      <c r="B150" s="225" t="s">
        <v>764</v>
      </c>
      <c r="C150" s="155" t="s">
        <v>700</v>
      </c>
      <c r="D150" s="227">
        <v>1.855</v>
      </c>
      <c r="E150" s="228">
        <v>0.08</v>
      </c>
      <c r="F150" s="229">
        <v>5.0000000000000001E-3</v>
      </c>
      <c r="G150" s="230">
        <v>4.76</v>
      </c>
      <c r="H150" s="231">
        <v>0</v>
      </c>
      <c r="I150" s="237">
        <v>0</v>
      </c>
      <c r="J150" s="232">
        <v>0</v>
      </c>
    </row>
    <row r="151" spans="1:10" ht="27.75" customHeight="1" x14ac:dyDescent="0.2">
      <c r="A151" s="154" t="s">
        <v>605</v>
      </c>
      <c r="B151" s="225" t="s">
        <v>764</v>
      </c>
      <c r="C151" s="155" t="s">
        <v>700</v>
      </c>
      <c r="D151" s="227">
        <v>1.855</v>
      </c>
      <c r="E151" s="228">
        <v>0.08</v>
      </c>
      <c r="F151" s="229">
        <v>5.0000000000000001E-3</v>
      </c>
      <c r="G151" s="230">
        <v>8.9499999999999993</v>
      </c>
      <c r="H151" s="231">
        <v>0</v>
      </c>
      <c r="I151" s="237">
        <v>0</v>
      </c>
      <c r="J151" s="232">
        <v>0</v>
      </c>
    </row>
    <row r="152" spans="1:10" ht="27.75" customHeight="1" x14ac:dyDescent="0.2">
      <c r="A152" s="154" t="s">
        <v>606</v>
      </c>
      <c r="B152" s="225" t="s">
        <v>764</v>
      </c>
      <c r="C152" s="155" t="s">
        <v>700</v>
      </c>
      <c r="D152" s="227">
        <v>1.855</v>
      </c>
      <c r="E152" s="228">
        <v>0.08</v>
      </c>
      <c r="F152" s="229">
        <v>5.0000000000000001E-3</v>
      </c>
      <c r="G152" s="230">
        <v>25.56</v>
      </c>
      <c r="H152" s="231">
        <v>0</v>
      </c>
      <c r="I152" s="237">
        <v>0</v>
      </c>
      <c r="J152" s="232">
        <v>0</v>
      </c>
    </row>
    <row r="153" spans="1:10" ht="27.75" customHeight="1" x14ac:dyDescent="0.2">
      <c r="A153" s="154" t="s">
        <v>499</v>
      </c>
      <c r="B153" s="225" t="s">
        <v>764</v>
      </c>
      <c r="C153" s="155" t="s">
        <v>464</v>
      </c>
      <c r="D153" s="227">
        <v>1.855</v>
      </c>
      <c r="E153" s="228">
        <v>0.08</v>
      </c>
      <c r="F153" s="229">
        <v>5.0000000000000001E-3</v>
      </c>
      <c r="G153" s="231">
        <v>0</v>
      </c>
      <c r="H153" s="231">
        <v>0</v>
      </c>
      <c r="I153" s="237">
        <v>0</v>
      </c>
      <c r="J153" s="232">
        <v>0</v>
      </c>
    </row>
    <row r="154" spans="1:10" ht="27.75" customHeight="1" x14ac:dyDescent="0.2">
      <c r="A154" s="154" t="s">
        <v>607</v>
      </c>
      <c r="B154" s="225" t="s">
        <v>764</v>
      </c>
      <c r="C154" s="155">
        <v>0</v>
      </c>
      <c r="D154" s="227">
        <v>1.35</v>
      </c>
      <c r="E154" s="228">
        <v>5.2999999999999999E-2</v>
      </c>
      <c r="F154" s="229">
        <v>3.0000000000000001E-3</v>
      </c>
      <c r="G154" s="230">
        <v>2.17</v>
      </c>
      <c r="H154" s="230">
        <v>0.56000000000000005</v>
      </c>
      <c r="I154" s="233">
        <v>1.1100000000000001</v>
      </c>
      <c r="J154" s="234">
        <v>1.4999999999999999E-2</v>
      </c>
    </row>
    <row r="155" spans="1:10" ht="27.75" customHeight="1" x14ac:dyDescent="0.2">
      <c r="A155" s="154" t="s">
        <v>608</v>
      </c>
      <c r="B155" s="225" t="s">
        <v>764</v>
      </c>
      <c r="C155" s="155">
        <v>0</v>
      </c>
      <c r="D155" s="227">
        <v>1.35</v>
      </c>
      <c r="E155" s="228">
        <v>5.2999999999999999E-2</v>
      </c>
      <c r="F155" s="229">
        <v>3.0000000000000001E-3</v>
      </c>
      <c r="G155" s="230">
        <v>40.22</v>
      </c>
      <c r="H155" s="230">
        <v>0.56000000000000005</v>
      </c>
      <c r="I155" s="233">
        <v>1.1100000000000001</v>
      </c>
      <c r="J155" s="234">
        <v>1.4999999999999999E-2</v>
      </c>
    </row>
    <row r="156" spans="1:10" ht="27.75" customHeight="1" x14ac:dyDescent="0.2">
      <c r="A156" s="154" t="s">
        <v>609</v>
      </c>
      <c r="B156" s="225" t="s">
        <v>764</v>
      </c>
      <c r="C156" s="155">
        <v>0</v>
      </c>
      <c r="D156" s="227">
        <v>1.35</v>
      </c>
      <c r="E156" s="228">
        <v>5.2999999999999999E-2</v>
      </c>
      <c r="F156" s="229">
        <v>3.0000000000000001E-3</v>
      </c>
      <c r="G156" s="230">
        <v>73.239999999999995</v>
      </c>
      <c r="H156" s="230">
        <v>0.56000000000000005</v>
      </c>
      <c r="I156" s="233">
        <v>1.1100000000000001</v>
      </c>
      <c r="J156" s="234">
        <v>1.4999999999999999E-2</v>
      </c>
    </row>
    <row r="157" spans="1:10" ht="27.75" customHeight="1" x14ac:dyDescent="0.2">
      <c r="A157" s="154" t="s">
        <v>610</v>
      </c>
      <c r="B157" s="225" t="s">
        <v>764</v>
      </c>
      <c r="C157" s="155">
        <v>0</v>
      </c>
      <c r="D157" s="227">
        <v>1.35</v>
      </c>
      <c r="E157" s="228">
        <v>5.2999999999999999E-2</v>
      </c>
      <c r="F157" s="229">
        <v>3.0000000000000001E-3</v>
      </c>
      <c r="G157" s="230">
        <v>112.08</v>
      </c>
      <c r="H157" s="230">
        <v>0.56000000000000005</v>
      </c>
      <c r="I157" s="233">
        <v>1.1100000000000001</v>
      </c>
      <c r="J157" s="234">
        <v>1.4999999999999999E-2</v>
      </c>
    </row>
    <row r="158" spans="1:10" ht="27.75" customHeight="1" x14ac:dyDescent="0.2">
      <c r="A158" s="154" t="s">
        <v>611</v>
      </c>
      <c r="B158" s="225" t="s">
        <v>764</v>
      </c>
      <c r="C158" s="155">
        <v>0</v>
      </c>
      <c r="D158" s="227">
        <v>1.35</v>
      </c>
      <c r="E158" s="228">
        <v>5.2999999999999999E-2</v>
      </c>
      <c r="F158" s="229">
        <v>3.0000000000000001E-3</v>
      </c>
      <c r="G158" s="230">
        <v>238.79</v>
      </c>
      <c r="H158" s="230">
        <v>0.56000000000000005</v>
      </c>
      <c r="I158" s="233">
        <v>1.1100000000000001</v>
      </c>
      <c r="J158" s="234">
        <v>1.4999999999999999E-2</v>
      </c>
    </row>
    <row r="159" spans="1:10" ht="27.75" customHeight="1" x14ac:dyDescent="0.2">
      <c r="A159" s="154" t="s">
        <v>612</v>
      </c>
      <c r="B159" s="225" t="s">
        <v>764</v>
      </c>
      <c r="C159" s="155">
        <v>0</v>
      </c>
      <c r="D159" s="227">
        <v>1.4730000000000001</v>
      </c>
      <c r="E159" s="228">
        <v>4.2999999999999997E-2</v>
      </c>
      <c r="F159" s="229">
        <v>2E-3</v>
      </c>
      <c r="G159" s="230">
        <v>2.68</v>
      </c>
      <c r="H159" s="230">
        <v>0.83</v>
      </c>
      <c r="I159" s="233">
        <v>1.51</v>
      </c>
      <c r="J159" s="234">
        <v>1.6E-2</v>
      </c>
    </row>
    <row r="160" spans="1:10" ht="27.75" customHeight="1" x14ac:dyDescent="0.2">
      <c r="A160" s="154" t="s">
        <v>613</v>
      </c>
      <c r="B160" s="225" t="s">
        <v>764</v>
      </c>
      <c r="C160" s="155">
        <v>0</v>
      </c>
      <c r="D160" s="227">
        <v>1.4730000000000001</v>
      </c>
      <c r="E160" s="228">
        <v>4.2999999999999997E-2</v>
      </c>
      <c r="F160" s="229">
        <v>2E-3</v>
      </c>
      <c r="G160" s="230">
        <v>64.489999999999995</v>
      </c>
      <c r="H160" s="230">
        <v>0.83</v>
      </c>
      <c r="I160" s="233">
        <v>1.51</v>
      </c>
      <c r="J160" s="234">
        <v>1.6E-2</v>
      </c>
    </row>
    <row r="161" spans="1:10" ht="27.75" customHeight="1" x14ac:dyDescent="0.2">
      <c r="A161" s="154" t="s">
        <v>614</v>
      </c>
      <c r="B161" s="225" t="s">
        <v>764</v>
      </c>
      <c r="C161" s="155">
        <v>0</v>
      </c>
      <c r="D161" s="227">
        <v>1.4730000000000001</v>
      </c>
      <c r="E161" s="228">
        <v>4.2999999999999997E-2</v>
      </c>
      <c r="F161" s="229">
        <v>2E-3</v>
      </c>
      <c r="G161" s="230">
        <v>118.12</v>
      </c>
      <c r="H161" s="230">
        <v>0.83</v>
      </c>
      <c r="I161" s="233">
        <v>1.51</v>
      </c>
      <c r="J161" s="234">
        <v>1.6E-2</v>
      </c>
    </row>
    <row r="162" spans="1:10" ht="27.75" customHeight="1" x14ac:dyDescent="0.2">
      <c r="A162" s="154" t="s">
        <v>615</v>
      </c>
      <c r="B162" s="225" t="s">
        <v>764</v>
      </c>
      <c r="C162" s="155">
        <v>0</v>
      </c>
      <c r="D162" s="227">
        <v>1.4730000000000001</v>
      </c>
      <c r="E162" s="228">
        <v>4.2999999999999997E-2</v>
      </c>
      <c r="F162" s="229">
        <v>2E-3</v>
      </c>
      <c r="G162" s="230">
        <v>181.21</v>
      </c>
      <c r="H162" s="230">
        <v>0.83</v>
      </c>
      <c r="I162" s="233">
        <v>1.51</v>
      </c>
      <c r="J162" s="234">
        <v>1.6E-2</v>
      </c>
    </row>
    <row r="163" spans="1:10" ht="27.75" customHeight="1" x14ac:dyDescent="0.2">
      <c r="A163" s="154" t="s">
        <v>616</v>
      </c>
      <c r="B163" s="225" t="s">
        <v>764</v>
      </c>
      <c r="C163" s="155">
        <v>0</v>
      </c>
      <c r="D163" s="227">
        <v>1.4730000000000001</v>
      </c>
      <c r="E163" s="228">
        <v>4.2999999999999997E-2</v>
      </c>
      <c r="F163" s="229">
        <v>2E-3</v>
      </c>
      <c r="G163" s="230">
        <v>387.03</v>
      </c>
      <c r="H163" s="230">
        <v>0.83</v>
      </c>
      <c r="I163" s="233">
        <v>1.51</v>
      </c>
      <c r="J163" s="234">
        <v>1.6E-2</v>
      </c>
    </row>
    <row r="164" spans="1:10" ht="27.75" customHeight="1" x14ac:dyDescent="0.2">
      <c r="A164" s="154" t="s">
        <v>617</v>
      </c>
      <c r="B164" s="225" t="s">
        <v>764</v>
      </c>
      <c r="C164" s="155">
        <v>0</v>
      </c>
      <c r="D164" s="227">
        <v>1.2869999999999999</v>
      </c>
      <c r="E164" s="228">
        <v>2.7E-2</v>
      </c>
      <c r="F164" s="229">
        <v>1E-3</v>
      </c>
      <c r="G164" s="230">
        <v>26.48</v>
      </c>
      <c r="H164" s="230">
        <v>0.84</v>
      </c>
      <c r="I164" s="233">
        <v>1.77</v>
      </c>
      <c r="J164" s="234">
        <v>1.2E-2</v>
      </c>
    </row>
    <row r="165" spans="1:10" ht="27.75" customHeight="1" x14ac:dyDescent="0.2">
      <c r="A165" s="154" t="s">
        <v>618</v>
      </c>
      <c r="B165" s="225" t="s">
        <v>764</v>
      </c>
      <c r="C165" s="155">
        <v>0</v>
      </c>
      <c r="D165" s="227">
        <v>1.2869999999999999</v>
      </c>
      <c r="E165" s="228">
        <v>2.7E-2</v>
      </c>
      <c r="F165" s="229">
        <v>1E-3</v>
      </c>
      <c r="G165" s="230">
        <v>464.01</v>
      </c>
      <c r="H165" s="230">
        <v>0.84</v>
      </c>
      <c r="I165" s="233">
        <v>1.77</v>
      </c>
      <c r="J165" s="234">
        <v>1.2E-2</v>
      </c>
    </row>
    <row r="166" spans="1:10" ht="27.75" customHeight="1" x14ac:dyDescent="0.2">
      <c r="A166" s="154" t="s">
        <v>619</v>
      </c>
      <c r="B166" s="225" t="s">
        <v>764</v>
      </c>
      <c r="C166" s="155">
        <v>0</v>
      </c>
      <c r="D166" s="227">
        <v>1.2869999999999999</v>
      </c>
      <c r="E166" s="228">
        <v>2.7E-2</v>
      </c>
      <c r="F166" s="229">
        <v>1E-3</v>
      </c>
      <c r="G166" s="230">
        <v>1136.6099999999999</v>
      </c>
      <c r="H166" s="230">
        <v>0.84</v>
      </c>
      <c r="I166" s="233">
        <v>1.77</v>
      </c>
      <c r="J166" s="234">
        <v>1.2E-2</v>
      </c>
    </row>
    <row r="167" spans="1:10" ht="27.75" customHeight="1" x14ac:dyDescent="0.2">
      <c r="A167" s="154" t="s">
        <v>620</v>
      </c>
      <c r="B167" s="225" t="s">
        <v>764</v>
      </c>
      <c r="C167" s="155">
        <v>0</v>
      </c>
      <c r="D167" s="227">
        <v>1.2869999999999999</v>
      </c>
      <c r="E167" s="228">
        <v>2.7E-2</v>
      </c>
      <c r="F167" s="229">
        <v>1E-3</v>
      </c>
      <c r="G167" s="230">
        <v>2463.73</v>
      </c>
      <c r="H167" s="230">
        <v>0.84</v>
      </c>
      <c r="I167" s="233">
        <v>1.77</v>
      </c>
      <c r="J167" s="234">
        <v>1.2E-2</v>
      </c>
    </row>
    <row r="168" spans="1:10" ht="27.75" customHeight="1" x14ac:dyDescent="0.2">
      <c r="A168" s="154" t="s">
        <v>621</v>
      </c>
      <c r="B168" s="225" t="s">
        <v>764</v>
      </c>
      <c r="C168" s="155">
        <v>0</v>
      </c>
      <c r="D168" s="227">
        <v>1.2869999999999999</v>
      </c>
      <c r="E168" s="228">
        <v>2.7E-2</v>
      </c>
      <c r="F168" s="229">
        <v>1E-3</v>
      </c>
      <c r="G168" s="230">
        <v>6128.1</v>
      </c>
      <c r="H168" s="230">
        <v>0.84</v>
      </c>
      <c r="I168" s="233">
        <v>1.77</v>
      </c>
      <c r="J168" s="234">
        <v>1.2E-2</v>
      </c>
    </row>
    <row r="169" spans="1:10" ht="27.75" customHeight="1" x14ac:dyDescent="0.2">
      <c r="A169" s="154" t="s">
        <v>500</v>
      </c>
      <c r="B169" s="225" t="s">
        <v>764</v>
      </c>
      <c r="C169" s="155" t="s">
        <v>465</v>
      </c>
      <c r="D169" s="235">
        <v>5.4180000000000001</v>
      </c>
      <c r="E169" s="236">
        <v>0.36499999999999999</v>
      </c>
      <c r="F169" s="229">
        <v>0.27400000000000002</v>
      </c>
      <c r="G169" s="231">
        <v>0</v>
      </c>
      <c r="H169" s="231">
        <v>0</v>
      </c>
      <c r="I169" s="237">
        <v>0</v>
      </c>
      <c r="J169" s="232">
        <v>0</v>
      </c>
    </row>
    <row r="170" spans="1:10" ht="27.75" customHeight="1" x14ac:dyDescent="0.2">
      <c r="A170" s="154" t="s">
        <v>501</v>
      </c>
      <c r="B170" s="225" t="s">
        <v>764</v>
      </c>
      <c r="C170" s="155">
        <v>0</v>
      </c>
      <c r="D170" s="227">
        <v>-1.9359999999999999</v>
      </c>
      <c r="E170" s="228">
        <v>-8.4000000000000005E-2</v>
      </c>
      <c r="F170" s="229">
        <v>-5.0000000000000001E-3</v>
      </c>
      <c r="G170" s="156">
        <v>0</v>
      </c>
      <c r="H170" s="231">
        <v>0</v>
      </c>
      <c r="I170" s="237">
        <v>0</v>
      </c>
      <c r="J170" s="232">
        <v>0</v>
      </c>
    </row>
    <row r="171" spans="1:10" ht="27.75" customHeight="1" x14ac:dyDescent="0.2">
      <c r="A171" s="154" t="s">
        <v>502</v>
      </c>
      <c r="B171" s="225" t="s">
        <v>764</v>
      </c>
      <c r="C171" s="155">
        <v>0</v>
      </c>
      <c r="D171" s="227">
        <v>-2.06</v>
      </c>
      <c r="E171" s="228">
        <v>-8.4000000000000005E-2</v>
      </c>
      <c r="F171" s="229">
        <v>-5.0000000000000001E-3</v>
      </c>
      <c r="G171" s="156">
        <v>0</v>
      </c>
      <c r="H171" s="231">
        <v>0</v>
      </c>
      <c r="I171" s="237">
        <v>0</v>
      </c>
      <c r="J171" s="232">
        <v>0</v>
      </c>
    </row>
    <row r="172" spans="1:10" ht="27.75" customHeight="1" x14ac:dyDescent="0.2">
      <c r="A172" s="154" t="s">
        <v>503</v>
      </c>
      <c r="B172" s="225" t="s">
        <v>764</v>
      </c>
      <c r="C172" s="155">
        <v>0</v>
      </c>
      <c r="D172" s="227">
        <v>-1.9359999999999999</v>
      </c>
      <c r="E172" s="228">
        <v>-8.4000000000000005E-2</v>
      </c>
      <c r="F172" s="229">
        <v>-5.0000000000000001E-3</v>
      </c>
      <c r="G172" s="156">
        <v>0</v>
      </c>
      <c r="H172" s="231">
        <v>0</v>
      </c>
      <c r="I172" s="237">
        <v>0</v>
      </c>
      <c r="J172" s="234">
        <v>2.5999999999999999E-2</v>
      </c>
    </row>
    <row r="173" spans="1:10" ht="27.75" customHeight="1" x14ac:dyDescent="0.2">
      <c r="A173" s="154" t="s">
        <v>504</v>
      </c>
      <c r="B173" s="225" t="s">
        <v>764</v>
      </c>
      <c r="C173" s="155">
        <v>0</v>
      </c>
      <c r="D173" s="227">
        <v>-2.06</v>
      </c>
      <c r="E173" s="228">
        <v>-8.4000000000000005E-2</v>
      </c>
      <c r="F173" s="229">
        <v>-5.0000000000000001E-3</v>
      </c>
      <c r="G173" s="156">
        <v>0</v>
      </c>
      <c r="H173" s="231">
        <v>0</v>
      </c>
      <c r="I173" s="237">
        <v>0</v>
      </c>
      <c r="J173" s="234">
        <v>2.4E-2</v>
      </c>
    </row>
    <row r="174" spans="1:10" ht="27.75" customHeight="1" x14ac:dyDescent="0.2">
      <c r="A174" s="154" t="s">
        <v>505</v>
      </c>
      <c r="B174" s="225" t="s">
        <v>764</v>
      </c>
      <c r="C174" s="155">
        <v>0</v>
      </c>
      <c r="D174" s="227">
        <v>-2.4180000000000001</v>
      </c>
      <c r="E174" s="228">
        <v>-6.4000000000000001E-2</v>
      </c>
      <c r="F174" s="229">
        <v>-3.0000000000000001E-3</v>
      </c>
      <c r="G174" s="230">
        <v>29.79</v>
      </c>
      <c r="H174" s="231">
        <v>0</v>
      </c>
      <c r="I174" s="237">
        <v>0</v>
      </c>
      <c r="J174" s="234">
        <v>3.3000000000000002E-2</v>
      </c>
    </row>
    <row r="175" spans="1:10" ht="27.75" customHeight="1" x14ac:dyDescent="0.2">
      <c r="A175" s="154" t="s">
        <v>578</v>
      </c>
      <c r="B175" s="225" t="s">
        <v>764</v>
      </c>
      <c r="C175" s="155" t="s">
        <v>699</v>
      </c>
      <c r="D175" s="227">
        <v>0.79700000000000004</v>
      </c>
      <c r="E175" s="228">
        <v>3.4000000000000002E-2</v>
      </c>
      <c r="F175" s="229">
        <v>2E-3</v>
      </c>
      <c r="G175" s="230">
        <v>1.26</v>
      </c>
      <c r="H175" s="231">
        <v>0</v>
      </c>
      <c r="I175" s="237">
        <v>0</v>
      </c>
      <c r="J175" s="232">
        <v>0</v>
      </c>
    </row>
    <row r="176" spans="1:10" ht="27.75" customHeight="1" x14ac:dyDescent="0.2">
      <c r="A176" s="154" t="s">
        <v>579</v>
      </c>
      <c r="B176" s="225" t="s">
        <v>764</v>
      </c>
      <c r="C176" s="155" t="s">
        <v>463</v>
      </c>
      <c r="D176" s="227">
        <v>0.79700000000000004</v>
      </c>
      <c r="E176" s="228">
        <v>3.4000000000000002E-2</v>
      </c>
      <c r="F176" s="229">
        <v>2E-3</v>
      </c>
      <c r="G176" s="231">
        <v>0</v>
      </c>
      <c r="H176" s="231">
        <v>0</v>
      </c>
      <c r="I176" s="237">
        <v>0</v>
      </c>
      <c r="J176" s="232">
        <v>0</v>
      </c>
    </row>
    <row r="177" spans="1:10" ht="27.75" customHeight="1" x14ac:dyDescent="0.2">
      <c r="A177" s="154" t="s">
        <v>580</v>
      </c>
      <c r="B177" s="225" t="s">
        <v>764</v>
      </c>
      <c r="C177" s="155" t="s">
        <v>700</v>
      </c>
      <c r="D177" s="227">
        <v>0.76200000000000001</v>
      </c>
      <c r="E177" s="228">
        <v>3.3000000000000002E-2</v>
      </c>
      <c r="F177" s="229">
        <v>2E-3</v>
      </c>
      <c r="G177" s="230">
        <v>0.85</v>
      </c>
      <c r="H177" s="231">
        <v>0</v>
      </c>
      <c r="I177" s="237">
        <v>0</v>
      </c>
      <c r="J177" s="232">
        <v>0</v>
      </c>
    </row>
    <row r="178" spans="1:10" ht="27.75" customHeight="1" x14ac:dyDescent="0.2">
      <c r="A178" s="154" t="s">
        <v>581</v>
      </c>
      <c r="B178" s="225" t="s">
        <v>764</v>
      </c>
      <c r="C178" s="155" t="s">
        <v>700</v>
      </c>
      <c r="D178" s="227">
        <v>0.76200000000000001</v>
      </c>
      <c r="E178" s="228">
        <v>3.3000000000000002E-2</v>
      </c>
      <c r="F178" s="229">
        <v>2E-3</v>
      </c>
      <c r="G178" s="230">
        <v>1.0900000000000001</v>
      </c>
      <c r="H178" s="231">
        <v>0</v>
      </c>
      <c r="I178" s="237">
        <v>0</v>
      </c>
      <c r="J178" s="232">
        <v>0</v>
      </c>
    </row>
    <row r="179" spans="1:10" ht="27.75" customHeight="1" x14ac:dyDescent="0.2">
      <c r="A179" s="154" t="s">
        <v>582</v>
      </c>
      <c r="B179" s="225" t="s">
        <v>764</v>
      </c>
      <c r="C179" s="155" t="s">
        <v>700</v>
      </c>
      <c r="D179" s="227">
        <v>0.76200000000000001</v>
      </c>
      <c r="E179" s="228">
        <v>3.3000000000000002E-2</v>
      </c>
      <c r="F179" s="229">
        <v>2E-3</v>
      </c>
      <c r="G179" s="230">
        <v>2.11</v>
      </c>
      <c r="H179" s="231">
        <v>0</v>
      </c>
      <c r="I179" s="237">
        <v>0</v>
      </c>
      <c r="J179" s="232">
        <v>0</v>
      </c>
    </row>
    <row r="180" spans="1:10" ht="27.75" customHeight="1" x14ac:dyDescent="0.2">
      <c r="A180" s="154" t="s">
        <v>583</v>
      </c>
      <c r="B180" s="225" t="s">
        <v>764</v>
      </c>
      <c r="C180" s="155" t="s">
        <v>700</v>
      </c>
      <c r="D180" s="227">
        <v>0.76200000000000001</v>
      </c>
      <c r="E180" s="228">
        <v>3.3000000000000002E-2</v>
      </c>
      <c r="F180" s="229">
        <v>2E-3</v>
      </c>
      <c r="G180" s="230">
        <v>3.83</v>
      </c>
      <c r="H180" s="231">
        <v>0</v>
      </c>
      <c r="I180" s="237">
        <v>0</v>
      </c>
      <c r="J180" s="232">
        <v>0</v>
      </c>
    </row>
    <row r="181" spans="1:10" ht="27.75" customHeight="1" x14ac:dyDescent="0.2">
      <c r="A181" s="154" t="s">
        <v>584</v>
      </c>
      <c r="B181" s="225" t="s">
        <v>764</v>
      </c>
      <c r="C181" s="155" t="s">
        <v>700</v>
      </c>
      <c r="D181" s="227">
        <v>0.76200000000000001</v>
      </c>
      <c r="E181" s="228">
        <v>3.3000000000000002E-2</v>
      </c>
      <c r="F181" s="229">
        <v>2E-3</v>
      </c>
      <c r="G181" s="230">
        <v>10.66</v>
      </c>
      <c r="H181" s="231">
        <v>0</v>
      </c>
      <c r="I181" s="237">
        <v>0</v>
      </c>
      <c r="J181" s="232">
        <v>0</v>
      </c>
    </row>
    <row r="182" spans="1:10" ht="27.75" customHeight="1" x14ac:dyDescent="0.2">
      <c r="A182" s="154" t="s">
        <v>506</v>
      </c>
      <c r="B182" s="225" t="s">
        <v>764</v>
      </c>
      <c r="C182" s="155" t="s">
        <v>464</v>
      </c>
      <c r="D182" s="227">
        <v>0.76200000000000001</v>
      </c>
      <c r="E182" s="228">
        <v>3.3000000000000002E-2</v>
      </c>
      <c r="F182" s="229">
        <v>2E-3</v>
      </c>
      <c r="G182" s="231">
        <v>0</v>
      </c>
      <c r="H182" s="231">
        <v>0</v>
      </c>
      <c r="I182" s="237">
        <v>0</v>
      </c>
      <c r="J182" s="232">
        <v>0</v>
      </c>
    </row>
    <row r="183" spans="1:10" ht="27.75" customHeight="1" x14ac:dyDescent="0.2">
      <c r="A183" s="154" t="s">
        <v>585</v>
      </c>
      <c r="B183" s="225" t="s">
        <v>764</v>
      </c>
      <c r="C183" s="155">
        <v>0</v>
      </c>
      <c r="D183" s="227">
        <v>0.55500000000000005</v>
      </c>
      <c r="E183" s="228">
        <v>2.1999999999999999E-2</v>
      </c>
      <c r="F183" s="229">
        <v>1E-3</v>
      </c>
      <c r="G183" s="230">
        <v>1.05</v>
      </c>
      <c r="H183" s="230">
        <v>0.23</v>
      </c>
      <c r="I183" s="233">
        <v>0.46</v>
      </c>
      <c r="J183" s="234">
        <v>6.0000000000000001E-3</v>
      </c>
    </row>
    <row r="184" spans="1:10" ht="27.75" customHeight="1" x14ac:dyDescent="0.2">
      <c r="A184" s="154" t="s">
        <v>586</v>
      </c>
      <c r="B184" s="225" t="s">
        <v>764</v>
      </c>
      <c r="C184" s="155">
        <v>0</v>
      </c>
      <c r="D184" s="227">
        <v>0.55500000000000005</v>
      </c>
      <c r="E184" s="228">
        <v>2.1999999999999999E-2</v>
      </c>
      <c r="F184" s="229">
        <v>1E-3</v>
      </c>
      <c r="G184" s="230">
        <v>16.68</v>
      </c>
      <c r="H184" s="230">
        <v>0.23</v>
      </c>
      <c r="I184" s="233">
        <v>0.46</v>
      </c>
      <c r="J184" s="234">
        <v>6.0000000000000001E-3</v>
      </c>
    </row>
    <row r="185" spans="1:10" ht="27.75" customHeight="1" x14ac:dyDescent="0.2">
      <c r="A185" s="154" t="s">
        <v>587</v>
      </c>
      <c r="B185" s="225" t="s">
        <v>764</v>
      </c>
      <c r="C185" s="155">
        <v>0</v>
      </c>
      <c r="D185" s="227">
        <v>0.55500000000000005</v>
      </c>
      <c r="E185" s="228">
        <v>2.1999999999999999E-2</v>
      </c>
      <c r="F185" s="229">
        <v>1E-3</v>
      </c>
      <c r="G185" s="230">
        <v>30.25</v>
      </c>
      <c r="H185" s="230">
        <v>0.23</v>
      </c>
      <c r="I185" s="233">
        <v>0.46</v>
      </c>
      <c r="J185" s="234">
        <v>6.0000000000000001E-3</v>
      </c>
    </row>
    <row r="186" spans="1:10" ht="27.75" customHeight="1" x14ac:dyDescent="0.2">
      <c r="A186" s="154" t="s">
        <v>588</v>
      </c>
      <c r="B186" s="225" t="s">
        <v>764</v>
      </c>
      <c r="C186" s="155">
        <v>0</v>
      </c>
      <c r="D186" s="227">
        <v>0.55500000000000005</v>
      </c>
      <c r="E186" s="228">
        <v>2.1999999999999999E-2</v>
      </c>
      <c r="F186" s="229">
        <v>1E-3</v>
      </c>
      <c r="G186" s="230">
        <v>46.21</v>
      </c>
      <c r="H186" s="230">
        <v>0.23</v>
      </c>
      <c r="I186" s="233">
        <v>0.46</v>
      </c>
      <c r="J186" s="234">
        <v>6.0000000000000001E-3</v>
      </c>
    </row>
    <row r="187" spans="1:10" ht="27.75" customHeight="1" x14ac:dyDescent="0.2">
      <c r="A187" s="154" t="s">
        <v>589</v>
      </c>
      <c r="B187" s="225" t="s">
        <v>764</v>
      </c>
      <c r="C187" s="155">
        <v>0</v>
      </c>
      <c r="D187" s="227">
        <v>0.55500000000000005</v>
      </c>
      <c r="E187" s="228">
        <v>2.1999999999999999E-2</v>
      </c>
      <c r="F187" s="229">
        <v>1E-3</v>
      </c>
      <c r="G187" s="230">
        <v>98.26</v>
      </c>
      <c r="H187" s="230">
        <v>0.23</v>
      </c>
      <c r="I187" s="233">
        <v>0.46</v>
      </c>
      <c r="J187" s="234">
        <v>6.0000000000000001E-3</v>
      </c>
    </row>
    <row r="188" spans="1:10" ht="27.75" customHeight="1" x14ac:dyDescent="0.2">
      <c r="A188" s="154" t="s">
        <v>590</v>
      </c>
      <c r="B188" s="225" t="s">
        <v>764</v>
      </c>
      <c r="C188" s="155">
        <v>0</v>
      </c>
      <c r="D188" s="227">
        <v>0.60499999999999998</v>
      </c>
      <c r="E188" s="228">
        <v>1.7999999999999999E-2</v>
      </c>
      <c r="F188" s="229">
        <v>1E-3</v>
      </c>
      <c r="G188" s="230">
        <v>1.26</v>
      </c>
      <c r="H188" s="230">
        <v>0.34</v>
      </c>
      <c r="I188" s="233">
        <v>0.62</v>
      </c>
      <c r="J188" s="234">
        <v>6.0000000000000001E-3</v>
      </c>
    </row>
    <row r="189" spans="1:10" ht="27.75" customHeight="1" x14ac:dyDescent="0.2">
      <c r="A189" s="154" t="s">
        <v>591</v>
      </c>
      <c r="B189" s="225" t="s">
        <v>764</v>
      </c>
      <c r="C189" s="155">
        <v>0</v>
      </c>
      <c r="D189" s="227">
        <v>0.60499999999999998</v>
      </c>
      <c r="E189" s="228">
        <v>1.7999999999999999E-2</v>
      </c>
      <c r="F189" s="229">
        <v>1E-3</v>
      </c>
      <c r="G189" s="230">
        <v>26.65</v>
      </c>
      <c r="H189" s="230">
        <v>0.34</v>
      </c>
      <c r="I189" s="233">
        <v>0.62</v>
      </c>
      <c r="J189" s="234">
        <v>6.0000000000000001E-3</v>
      </c>
    </row>
    <row r="190" spans="1:10" ht="27.75" customHeight="1" x14ac:dyDescent="0.2">
      <c r="A190" s="154" t="s">
        <v>592</v>
      </c>
      <c r="B190" s="225" t="s">
        <v>764</v>
      </c>
      <c r="C190" s="155">
        <v>0</v>
      </c>
      <c r="D190" s="227">
        <v>0.60499999999999998</v>
      </c>
      <c r="E190" s="228">
        <v>1.7999999999999999E-2</v>
      </c>
      <c r="F190" s="229">
        <v>1E-3</v>
      </c>
      <c r="G190" s="230">
        <v>48.69</v>
      </c>
      <c r="H190" s="230">
        <v>0.34</v>
      </c>
      <c r="I190" s="233">
        <v>0.62</v>
      </c>
      <c r="J190" s="234">
        <v>6.0000000000000001E-3</v>
      </c>
    </row>
    <row r="191" spans="1:10" ht="27.75" customHeight="1" x14ac:dyDescent="0.2">
      <c r="A191" s="154" t="s">
        <v>593</v>
      </c>
      <c r="B191" s="225" t="s">
        <v>764</v>
      </c>
      <c r="C191" s="155">
        <v>0</v>
      </c>
      <c r="D191" s="227">
        <v>0.60499999999999998</v>
      </c>
      <c r="E191" s="228">
        <v>1.7999999999999999E-2</v>
      </c>
      <c r="F191" s="229">
        <v>1E-3</v>
      </c>
      <c r="G191" s="230">
        <v>74.61</v>
      </c>
      <c r="H191" s="230">
        <v>0.34</v>
      </c>
      <c r="I191" s="233">
        <v>0.62</v>
      </c>
      <c r="J191" s="234">
        <v>6.0000000000000001E-3</v>
      </c>
    </row>
    <row r="192" spans="1:10" ht="27.75" customHeight="1" x14ac:dyDescent="0.2">
      <c r="A192" s="154" t="s">
        <v>594</v>
      </c>
      <c r="B192" s="225" t="s">
        <v>764</v>
      </c>
      <c r="C192" s="155">
        <v>0</v>
      </c>
      <c r="D192" s="227">
        <v>0.60499999999999998</v>
      </c>
      <c r="E192" s="228">
        <v>1.7999999999999999E-2</v>
      </c>
      <c r="F192" s="229">
        <v>1E-3</v>
      </c>
      <c r="G192" s="230">
        <v>159.16</v>
      </c>
      <c r="H192" s="230">
        <v>0.34</v>
      </c>
      <c r="I192" s="233">
        <v>0.62</v>
      </c>
      <c r="J192" s="234">
        <v>6.0000000000000001E-3</v>
      </c>
    </row>
    <row r="193" spans="1:10" ht="27.75" customHeight="1" x14ac:dyDescent="0.2">
      <c r="A193" s="154" t="s">
        <v>595</v>
      </c>
      <c r="B193" s="225" t="s">
        <v>764</v>
      </c>
      <c r="C193" s="155">
        <v>0</v>
      </c>
      <c r="D193" s="227">
        <v>0.52900000000000003</v>
      </c>
      <c r="E193" s="228">
        <v>1.0999999999999999E-2</v>
      </c>
      <c r="F193" s="229">
        <v>0</v>
      </c>
      <c r="G193" s="230">
        <v>11.04</v>
      </c>
      <c r="H193" s="230">
        <v>0.35</v>
      </c>
      <c r="I193" s="233">
        <v>0.73</v>
      </c>
      <c r="J193" s="234">
        <v>5.0000000000000001E-3</v>
      </c>
    </row>
    <row r="194" spans="1:10" ht="27.75" customHeight="1" x14ac:dyDescent="0.2">
      <c r="A194" s="154" t="s">
        <v>596</v>
      </c>
      <c r="B194" s="225" t="s">
        <v>764</v>
      </c>
      <c r="C194" s="155">
        <v>0</v>
      </c>
      <c r="D194" s="227">
        <v>0.52900000000000003</v>
      </c>
      <c r="E194" s="228">
        <v>1.0999999999999999E-2</v>
      </c>
      <c r="F194" s="229">
        <v>0</v>
      </c>
      <c r="G194" s="230">
        <v>190.78</v>
      </c>
      <c r="H194" s="230">
        <v>0.35</v>
      </c>
      <c r="I194" s="233">
        <v>0.73</v>
      </c>
      <c r="J194" s="234">
        <v>5.0000000000000001E-3</v>
      </c>
    </row>
    <row r="195" spans="1:10" ht="27.75" customHeight="1" x14ac:dyDescent="0.2">
      <c r="A195" s="154" t="s">
        <v>597</v>
      </c>
      <c r="B195" s="225" t="s">
        <v>764</v>
      </c>
      <c r="C195" s="155">
        <v>0</v>
      </c>
      <c r="D195" s="227">
        <v>0.52900000000000003</v>
      </c>
      <c r="E195" s="228">
        <v>1.0999999999999999E-2</v>
      </c>
      <c r="F195" s="229">
        <v>0</v>
      </c>
      <c r="G195" s="230">
        <v>467.1</v>
      </c>
      <c r="H195" s="230">
        <v>0.35</v>
      </c>
      <c r="I195" s="233">
        <v>0.73</v>
      </c>
      <c r="J195" s="234">
        <v>5.0000000000000001E-3</v>
      </c>
    </row>
    <row r="196" spans="1:10" ht="27.75" customHeight="1" x14ac:dyDescent="0.2">
      <c r="A196" s="154" t="s">
        <v>598</v>
      </c>
      <c r="B196" s="225" t="s">
        <v>764</v>
      </c>
      <c r="C196" s="155">
        <v>0</v>
      </c>
      <c r="D196" s="227">
        <v>0.52900000000000003</v>
      </c>
      <c r="E196" s="228">
        <v>1.0999999999999999E-2</v>
      </c>
      <c r="F196" s="229">
        <v>0</v>
      </c>
      <c r="G196" s="230">
        <v>1012.32</v>
      </c>
      <c r="H196" s="230">
        <v>0.35</v>
      </c>
      <c r="I196" s="233">
        <v>0.73</v>
      </c>
      <c r="J196" s="234">
        <v>5.0000000000000001E-3</v>
      </c>
    </row>
    <row r="197" spans="1:10" ht="27.75" customHeight="1" x14ac:dyDescent="0.2">
      <c r="A197" s="154" t="s">
        <v>599</v>
      </c>
      <c r="B197" s="225" t="s">
        <v>764</v>
      </c>
      <c r="C197" s="155">
        <v>0</v>
      </c>
      <c r="D197" s="227">
        <v>0.52900000000000003</v>
      </c>
      <c r="E197" s="228">
        <v>1.0999999999999999E-2</v>
      </c>
      <c r="F197" s="229">
        <v>0</v>
      </c>
      <c r="G197" s="230">
        <v>2517.73</v>
      </c>
      <c r="H197" s="230">
        <v>0.35</v>
      </c>
      <c r="I197" s="233">
        <v>0.73</v>
      </c>
      <c r="J197" s="234">
        <v>5.0000000000000001E-3</v>
      </c>
    </row>
    <row r="198" spans="1:10" ht="27.75" customHeight="1" x14ac:dyDescent="0.2">
      <c r="A198" s="154" t="s">
        <v>507</v>
      </c>
      <c r="B198" s="225" t="s">
        <v>764</v>
      </c>
      <c r="C198" s="155" t="s">
        <v>465</v>
      </c>
      <c r="D198" s="235">
        <v>2.226</v>
      </c>
      <c r="E198" s="236">
        <v>0.15</v>
      </c>
      <c r="F198" s="229">
        <v>0.113</v>
      </c>
      <c r="G198" s="231">
        <v>0</v>
      </c>
      <c r="H198" s="231">
        <v>0</v>
      </c>
      <c r="I198" s="237">
        <v>0</v>
      </c>
      <c r="J198" s="232">
        <v>0</v>
      </c>
    </row>
    <row r="199" spans="1:10" ht="27.75" customHeight="1" x14ac:dyDescent="0.2">
      <c r="A199" s="154" t="s">
        <v>508</v>
      </c>
      <c r="B199" s="225" t="s">
        <v>764</v>
      </c>
      <c r="C199" s="155">
        <v>0</v>
      </c>
      <c r="D199" s="227">
        <v>-0.79500000000000004</v>
      </c>
      <c r="E199" s="228">
        <v>-3.4000000000000002E-2</v>
      </c>
      <c r="F199" s="229">
        <v>-2E-3</v>
      </c>
      <c r="G199" s="156">
        <v>0</v>
      </c>
      <c r="H199" s="231">
        <v>0</v>
      </c>
      <c r="I199" s="237">
        <v>0</v>
      </c>
      <c r="J199" s="232">
        <v>0</v>
      </c>
    </row>
    <row r="200" spans="1:10" ht="27.75" customHeight="1" x14ac:dyDescent="0.2">
      <c r="A200" s="154" t="s">
        <v>509</v>
      </c>
      <c r="B200" s="225" t="s">
        <v>764</v>
      </c>
      <c r="C200" s="155">
        <v>0</v>
      </c>
      <c r="D200" s="227">
        <v>-0.84599999999999997</v>
      </c>
      <c r="E200" s="228">
        <v>-3.4000000000000002E-2</v>
      </c>
      <c r="F200" s="229">
        <v>-2E-3</v>
      </c>
      <c r="G200" s="156">
        <v>0</v>
      </c>
      <c r="H200" s="231">
        <v>0</v>
      </c>
      <c r="I200" s="237">
        <v>0</v>
      </c>
      <c r="J200" s="232">
        <v>0</v>
      </c>
    </row>
    <row r="201" spans="1:10" ht="27.75" customHeight="1" x14ac:dyDescent="0.2">
      <c r="A201" s="154" t="s">
        <v>510</v>
      </c>
      <c r="B201" s="225" t="s">
        <v>764</v>
      </c>
      <c r="C201" s="155">
        <v>0</v>
      </c>
      <c r="D201" s="227">
        <v>-0.79500000000000004</v>
      </c>
      <c r="E201" s="228">
        <v>-3.4000000000000002E-2</v>
      </c>
      <c r="F201" s="229">
        <v>-2E-3</v>
      </c>
      <c r="G201" s="156">
        <v>0</v>
      </c>
      <c r="H201" s="231">
        <v>0</v>
      </c>
      <c r="I201" s="237">
        <v>0</v>
      </c>
      <c r="J201" s="234">
        <v>1.0999999999999999E-2</v>
      </c>
    </row>
    <row r="202" spans="1:10" ht="27.75" customHeight="1" x14ac:dyDescent="0.2">
      <c r="A202" s="154" t="s">
        <v>511</v>
      </c>
      <c r="B202" s="225" t="s">
        <v>764</v>
      </c>
      <c r="C202" s="155">
        <v>0</v>
      </c>
      <c r="D202" s="227">
        <v>-0.84599999999999997</v>
      </c>
      <c r="E202" s="228">
        <v>-3.4000000000000002E-2</v>
      </c>
      <c r="F202" s="229">
        <v>-2E-3</v>
      </c>
      <c r="G202" s="156">
        <v>0</v>
      </c>
      <c r="H202" s="231">
        <v>0</v>
      </c>
      <c r="I202" s="237">
        <v>0</v>
      </c>
      <c r="J202" s="234">
        <v>0.01</v>
      </c>
    </row>
    <row r="203" spans="1:10" ht="27.75" customHeight="1" x14ac:dyDescent="0.2">
      <c r="A203" s="154" t="s">
        <v>512</v>
      </c>
      <c r="B203" s="225" t="s">
        <v>764</v>
      </c>
      <c r="C203" s="155">
        <v>0</v>
      </c>
      <c r="D203" s="227">
        <v>-0.99299999999999999</v>
      </c>
      <c r="E203" s="228">
        <v>-2.5999999999999999E-2</v>
      </c>
      <c r="F203" s="229">
        <v>-1E-3</v>
      </c>
      <c r="G203" s="230">
        <v>12.24</v>
      </c>
      <c r="H203" s="231">
        <v>0</v>
      </c>
      <c r="I203" s="237">
        <v>0</v>
      </c>
      <c r="J203" s="234">
        <v>1.4E-2</v>
      </c>
    </row>
    <row r="205" spans="1:10" ht="27.75" customHeight="1" x14ac:dyDescent="0.2">
      <c r="D205" s="20"/>
      <c r="E205" s="224"/>
    </row>
    <row r="206" spans="1:10" ht="27.75" customHeight="1" x14ac:dyDescent="0.2">
      <c r="D206" s="20"/>
    </row>
    <row r="207" spans="1:10" ht="27.75" customHeight="1" x14ac:dyDescent="0.2">
      <c r="D207" s="20"/>
      <c r="E207" s="224"/>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70866141732283472" bottom="0.76" header="0.27559055118110237" footer="0.1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abSelected="1" view="pageBreakPreview" zoomScaleNormal="100" zoomScaleSheetLayoutView="100" workbookViewId="0">
      <selection activeCell="F6" sqref="F6"/>
    </sheetView>
  </sheetViews>
  <sheetFormatPr defaultRowHeight="12.75" x14ac:dyDescent="0.2"/>
  <cols>
    <col min="1" max="1" width="24" customWidth="1"/>
    <col min="2" max="5" width="26.140625" customWidth="1"/>
    <col min="6" max="6" width="28.140625" customWidth="1"/>
  </cols>
  <sheetData>
    <row r="1" spans="1:6" x14ac:dyDescent="0.2">
      <c r="A1" s="122" t="s">
        <v>27</v>
      </c>
      <c r="B1" s="184"/>
      <c r="C1" s="121"/>
      <c r="D1" s="184"/>
      <c r="E1" s="184"/>
      <c r="F1" s="184"/>
    </row>
    <row r="2" spans="1:6" ht="29.25" customHeight="1" x14ac:dyDescent="0.2">
      <c r="A2" s="323" t="s">
        <v>182</v>
      </c>
      <c r="B2" s="324"/>
      <c r="C2" s="324"/>
      <c r="D2" s="324"/>
      <c r="E2" s="324"/>
      <c r="F2" s="184"/>
    </row>
    <row r="3" spans="1:6" ht="50.25" customHeight="1" x14ac:dyDescent="0.2">
      <c r="A3" s="281" t="str">
        <f>Overview!B4&amp; " - Illustrative LLFs for year beginning "&amp;TEXT(Overview!D4,"D MMMM YYYY")</f>
        <v>Western Power Distribution (South West) plc - Illustrative LLFs for year beginning 1 April 2023</v>
      </c>
      <c r="B3" s="281"/>
      <c r="C3" s="281"/>
      <c r="D3" s="281"/>
      <c r="E3" s="281"/>
      <c r="F3" s="184"/>
    </row>
    <row r="4" spans="1:6" x14ac:dyDescent="0.2">
      <c r="A4" s="325" t="s">
        <v>20</v>
      </c>
      <c r="B4" s="188" t="s">
        <v>7</v>
      </c>
      <c r="C4" s="188" t="s">
        <v>8</v>
      </c>
      <c r="D4" s="188" t="s">
        <v>9</v>
      </c>
      <c r="E4" s="188" t="s">
        <v>10</v>
      </c>
      <c r="F4" s="184"/>
    </row>
    <row r="5" spans="1:6" x14ac:dyDescent="0.2">
      <c r="A5" s="326"/>
      <c r="B5" s="188" t="s">
        <v>705</v>
      </c>
      <c r="C5" s="188" t="s">
        <v>706</v>
      </c>
      <c r="D5" s="188" t="s">
        <v>707</v>
      </c>
      <c r="E5" s="188" t="s">
        <v>708</v>
      </c>
      <c r="F5" s="184"/>
    </row>
    <row r="6" spans="1:6" ht="25.5" x14ac:dyDescent="0.2">
      <c r="A6" s="195" t="s">
        <v>709</v>
      </c>
      <c r="B6" s="193"/>
      <c r="C6" s="193"/>
      <c r="D6" s="190" t="s">
        <v>720</v>
      </c>
      <c r="E6" s="190" t="s">
        <v>721</v>
      </c>
      <c r="F6" s="184"/>
    </row>
    <row r="7" spans="1:6" ht="25.5" x14ac:dyDescent="0.2">
      <c r="A7" s="195" t="s">
        <v>710</v>
      </c>
      <c r="B7" s="190" t="s">
        <v>722</v>
      </c>
      <c r="C7" s="189" t="s">
        <v>723</v>
      </c>
      <c r="D7" s="190" t="s">
        <v>720</v>
      </c>
      <c r="E7" s="190" t="s">
        <v>724</v>
      </c>
      <c r="F7" s="184"/>
    </row>
    <row r="8" spans="1:6" ht="25.5" x14ac:dyDescent="0.2">
      <c r="A8" s="195" t="s">
        <v>23</v>
      </c>
      <c r="B8" s="193"/>
      <c r="C8" s="193"/>
      <c r="D8" s="190" t="s">
        <v>720</v>
      </c>
      <c r="E8" s="190" t="s">
        <v>721</v>
      </c>
      <c r="F8" s="184"/>
    </row>
    <row r="9" spans="1:6" x14ac:dyDescent="0.2">
      <c r="A9" s="196" t="s">
        <v>21</v>
      </c>
      <c r="B9" s="327" t="s">
        <v>22</v>
      </c>
      <c r="C9" s="328"/>
      <c r="D9" s="328"/>
      <c r="E9" s="329"/>
      <c r="F9" s="184"/>
    </row>
    <row r="10" spans="1:6" x14ac:dyDescent="0.2">
      <c r="A10" s="187"/>
      <c r="B10" s="186"/>
      <c r="C10" s="186"/>
      <c r="D10" s="186"/>
      <c r="E10" s="186"/>
      <c r="F10" s="11"/>
    </row>
    <row r="11" spans="1:6" x14ac:dyDescent="0.2">
      <c r="A11" s="184"/>
      <c r="B11" s="186"/>
      <c r="C11" s="186"/>
      <c r="D11" s="186"/>
      <c r="E11" s="186"/>
      <c r="F11" s="184"/>
    </row>
    <row r="12" spans="1:6" x14ac:dyDescent="0.2">
      <c r="A12" s="266" t="s">
        <v>74</v>
      </c>
      <c r="B12" s="285"/>
      <c r="C12" s="285"/>
      <c r="D12" s="285"/>
      <c r="E12" s="285"/>
      <c r="F12" s="267"/>
    </row>
    <row r="13" spans="1:6" x14ac:dyDescent="0.2">
      <c r="A13" s="266" t="s">
        <v>6</v>
      </c>
      <c r="B13" s="285"/>
      <c r="C13" s="285"/>
      <c r="D13" s="285"/>
      <c r="E13" s="285"/>
      <c r="F13" s="267"/>
    </row>
    <row r="14" spans="1:6" x14ac:dyDescent="0.2">
      <c r="A14" s="188" t="s">
        <v>75</v>
      </c>
      <c r="B14" s="188" t="s">
        <v>7</v>
      </c>
      <c r="C14" s="188" t="s">
        <v>8</v>
      </c>
      <c r="D14" s="188" t="s">
        <v>9</v>
      </c>
      <c r="E14" s="188" t="s">
        <v>10</v>
      </c>
      <c r="F14" s="188" t="s">
        <v>11</v>
      </c>
    </row>
    <row r="15" spans="1:6" x14ac:dyDescent="0.2">
      <c r="A15" s="185" t="s">
        <v>711</v>
      </c>
      <c r="B15" s="10"/>
      <c r="C15" s="10"/>
      <c r="D15" s="10"/>
      <c r="E15" s="10"/>
      <c r="F15" s="223"/>
    </row>
    <row r="16" spans="1:6" x14ac:dyDescent="0.2">
      <c r="A16" s="185" t="s">
        <v>712</v>
      </c>
      <c r="B16" s="10"/>
      <c r="C16" s="10"/>
      <c r="D16" s="10"/>
      <c r="E16" s="10"/>
      <c r="F16" s="223"/>
    </row>
    <row r="17" spans="1:6" x14ac:dyDescent="0.2">
      <c r="A17" s="185" t="s">
        <v>713</v>
      </c>
      <c r="B17" s="10"/>
      <c r="C17" s="10"/>
      <c r="D17" s="10"/>
      <c r="E17" s="10"/>
      <c r="F17" s="223"/>
    </row>
    <row r="18" spans="1:6" x14ac:dyDescent="0.2">
      <c r="A18" s="185" t="s">
        <v>714</v>
      </c>
      <c r="B18" s="10"/>
      <c r="C18" s="10"/>
      <c r="D18" s="10"/>
      <c r="E18" s="10"/>
      <c r="F18" s="223" t="s">
        <v>759</v>
      </c>
    </row>
    <row r="19" spans="1:6" x14ac:dyDescent="0.2">
      <c r="A19" s="185" t="s">
        <v>715</v>
      </c>
      <c r="B19" s="10"/>
      <c r="C19" s="10"/>
      <c r="D19" s="10"/>
      <c r="E19" s="10"/>
      <c r="F19" s="223" t="s">
        <v>760</v>
      </c>
    </row>
    <row r="20" spans="1:6" ht="38.25" x14ac:dyDescent="0.2">
      <c r="A20" s="185" t="s">
        <v>716</v>
      </c>
      <c r="B20" s="10"/>
      <c r="C20" s="10"/>
      <c r="D20" s="10"/>
      <c r="E20" s="10"/>
      <c r="F20" s="223" t="s">
        <v>761</v>
      </c>
    </row>
    <row r="21" spans="1:6" ht="38.25" x14ac:dyDescent="0.2">
      <c r="A21" s="185" t="s">
        <v>717</v>
      </c>
      <c r="B21" s="10"/>
      <c r="C21" s="10"/>
      <c r="D21" s="10"/>
      <c r="E21" s="10"/>
      <c r="F21" s="223" t="s">
        <v>762</v>
      </c>
    </row>
    <row r="22" spans="1:6" ht="114.75" x14ac:dyDescent="0.2">
      <c r="A22" s="185" t="s">
        <v>718</v>
      </c>
      <c r="B22" s="10"/>
      <c r="C22" s="10"/>
      <c r="D22" s="10"/>
      <c r="E22" s="10"/>
      <c r="F22" s="223" t="s">
        <v>763</v>
      </c>
    </row>
    <row r="23" spans="1:6" x14ac:dyDescent="0.2">
      <c r="A23" s="184"/>
      <c r="B23" s="184"/>
      <c r="C23" s="184"/>
      <c r="D23" s="184"/>
      <c r="E23" s="184"/>
      <c r="F23" s="184"/>
    </row>
    <row r="24" spans="1:6" x14ac:dyDescent="0.2">
      <c r="A24" s="266" t="s">
        <v>76</v>
      </c>
      <c r="B24" s="285"/>
      <c r="C24" s="285"/>
      <c r="D24" s="285"/>
      <c r="E24" s="285"/>
      <c r="F24" s="267"/>
    </row>
    <row r="25" spans="1:6" x14ac:dyDescent="0.2">
      <c r="A25" s="266" t="s">
        <v>18</v>
      </c>
      <c r="B25" s="285"/>
      <c r="C25" s="285"/>
      <c r="D25" s="285"/>
      <c r="E25" s="285"/>
      <c r="F25" s="267"/>
    </row>
    <row r="26" spans="1:6" x14ac:dyDescent="0.2">
      <c r="A26" s="188" t="s">
        <v>12</v>
      </c>
      <c r="B26" s="188" t="s">
        <v>7</v>
      </c>
      <c r="C26" s="188" t="s">
        <v>8</v>
      </c>
      <c r="D26" s="188" t="s">
        <v>9</v>
      </c>
      <c r="E26" s="188" t="s">
        <v>10</v>
      </c>
      <c r="F26" s="188" t="s">
        <v>11</v>
      </c>
    </row>
    <row r="27" spans="1:6" x14ac:dyDescent="0.2">
      <c r="A27" s="185" t="s">
        <v>13</v>
      </c>
      <c r="B27" s="10"/>
      <c r="C27" s="10"/>
      <c r="D27" s="10"/>
      <c r="E27" s="10"/>
      <c r="F27" s="10"/>
    </row>
    <row r="28" spans="1:6" x14ac:dyDescent="0.2">
      <c r="A28" s="185" t="s">
        <v>14</v>
      </c>
      <c r="B28" s="10"/>
      <c r="C28" s="10"/>
      <c r="D28" s="10"/>
      <c r="E28" s="10"/>
      <c r="F28" s="10"/>
    </row>
    <row r="29" spans="1:6" x14ac:dyDescent="0.2">
      <c r="A29" s="185" t="s">
        <v>15</v>
      </c>
      <c r="B29" s="10"/>
      <c r="C29" s="10"/>
      <c r="D29" s="10"/>
      <c r="E29" s="10"/>
      <c r="F29" s="10"/>
    </row>
    <row r="30" spans="1:6" x14ac:dyDescent="0.2">
      <c r="A30" s="185" t="s">
        <v>16</v>
      </c>
      <c r="B30" s="10"/>
      <c r="C30" s="10"/>
      <c r="D30" s="10"/>
      <c r="E30" s="10"/>
      <c r="F30" s="10"/>
    </row>
    <row r="31" spans="1:6" x14ac:dyDescent="0.2">
      <c r="A31" s="185" t="s">
        <v>17</v>
      </c>
      <c r="B31" s="10"/>
      <c r="C31" s="10"/>
      <c r="D31" s="10"/>
      <c r="E31" s="10"/>
      <c r="F31" s="10"/>
    </row>
    <row r="32" spans="1:6" x14ac:dyDescent="0.2">
      <c r="A32" s="184"/>
      <c r="B32" s="184"/>
      <c r="C32" s="184"/>
      <c r="D32" s="184"/>
      <c r="E32" s="184"/>
      <c r="F32" s="184"/>
    </row>
    <row r="33" spans="1:6" x14ac:dyDescent="0.2">
      <c r="A33" s="266" t="s">
        <v>76</v>
      </c>
      <c r="B33" s="285"/>
      <c r="C33" s="285"/>
      <c r="D33" s="285"/>
      <c r="E33" s="285"/>
      <c r="F33" s="267"/>
    </row>
    <row r="34" spans="1:6" x14ac:dyDescent="0.2">
      <c r="A34" s="266" t="s">
        <v>19</v>
      </c>
      <c r="B34" s="285"/>
      <c r="C34" s="285"/>
      <c r="D34" s="285"/>
      <c r="E34" s="285"/>
      <c r="F34" s="267"/>
    </row>
    <row r="35" spans="1:6" x14ac:dyDescent="0.2">
      <c r="A35" s="188" t="s">
        <v>12</v>
      </c>
      <c r="B35" s="188" t="s">
        <v>7</v>
      </c>
      <c r="C35" s="188" t="s">
        <v>8</v>
      </c>
      <c r="D35" s="188" t="s">
        <v>9</v>
      </c>
      <c r="E35" s="188" t="s">
        <v>10</v>
      </c>
      <c r="F35" s="188" t="s">
        <v>11</v>
      </c>
    </row>
    <row r="36" spans="1:6" x14ac:dyDescent="0.2">
      <c r="A36" s="185" t="s">
        <v>13</v>
      </c>
      <c r="B36" s="10"/>
      <c r="C36" s="10"/>
      <c r="D36" s="10"/>
      <c r="E36" s="10"/>
      <c r="F36" s="10"/>
    </row>
    <row r="37" spans="1:6" x14ac:dyDescent="0.2">
      <c r="A37" s="185" t="s">
        <v>14</v>
      </c>
      <c r="B37" s="10"/>
      <c r="C37" s="10"/>
      <c r="D37" s="10"/>
      <c r="E37" s="10"/>
      <c r="F37" s="10"/>
    </row>
    <row r="38" spans="1:6" x14ac:dyDescent="0.2">
      <c r="A38" s="185" t="s">
        <v>15</v>
      </c>
      <c r="B38" s="10"/>
      <c r="C38" s="10"/>
      <c r="D38" s="10"/>
      <c r="E38" s="10"/>
      <c r="F38" s="10"/>
    </row>
    <row r="39" spans="1:6" x14ac:dyDescent="0.2">
      <c r="A39" s="185" t="s">
        <v>16</v>
      </c>
      <c r="B39" s="10"/>
      <c r="C39" s="10"/>
      <c r="D39" s="10"/>
      <c r="E39" s="10"/>
      <c r="F39" s="10"/>
    </row>
    <row r="40" spans="1:6" x14ac:dyDescent="0.2">
      <c r="A40" s="185" t="s">
        <v>17</v>
      </c>
      <c r="B40" s="10"/>
      <c r="C40" s="10"/>
      <c r="D40" s="10"/>
      <c r="E40" s="10"/>
      <c r="F40" s="10"/>
    </row>
  </sheetData>
  <mergeCells count="10">
    <mergeCell ref="A24:F24"/>
    <mergeCell ref="A25:F25"/>
    <mergeCell ref="A33:F33"/>
    <mergeCell ref="A34:F34"/>
    <mergeCell ref="A2:E2"/>
    <mergeCell ref="A3:E3"/>
    <mergeCell ref="A4:A5"/>
    <mergeCell ref="B9:E9"/>
    <mergeCell ref="A12:F12"/>
    <mergeCell ref="A13:F13"/>
  </mergeCells>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1"/>
  <headerFooter>
    <oddHeader>&amp;L&amp;"Arial,Bold"&amp;12Annex 5 –&amp;"Arial,Regular" Schedule of Line Loss Factor&amp;"Arial,Bold"s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Normal="100" zoomScaleSheetLayoutView="100" workbookViewId="0"/>
  </sheetViews>
  <sheetFormatPr defaultRowHeight="27.75" customHeight="1" x14ac:dyDescent="0.2"/>
  <cols>
    <col min="1" max="2" width="16" style="1" customWidth="1"/>
    <col min="3" max="3" width="6.28515625" style="1" bestFit="1" customWidth="1"/>
    <col min="4" max="4" width="20.7109375" style="1" customWidth="1"/>
    <col min="5" max="5" width="16.42578125" style="2" customWidth="1"/>
    <col min="6" max="6" width="6.28515625" style="2" bestFit="1" customWidth="1"/>
    <col min="7" max="7" width="20.7109375" style="1" customWidth="1"/>
    <col min="8" max="8" width="50.5703125" style="2" customWidth="1"/>
    <col min="9" max="10" width="15.5703125" style="2" customWidth="1"/>
    <col min="11" max="11" width="15.5703125" style="8" customWidth="1"/>
    <col min="12" max="13" width="15.5703125" style="3" customWidth="1"/>
    <col min="14" max="17" width="15.5703125" style="1" customWidth="1"/>
    <col min="18" max="16384" width="9.140625" style="1"/>
  </cols>
  <sheetData>
    <row r="1" spans="1:16" ht="100.5" customHeight="1" x14ac:dyDescent="0.2">
      <c r="A1" s="12" t="s">
        <v>27</v>
      </c>
      <c r="B1" s="12"/>
      <c r="C1" s="12"/>
      <c r="D1" s="12"/>
      <c r="G1" s="20"/>
      <c r="H1" s="330" t="s">
        <v>184</v>
      </c>
      <c r="I1" s="331"/>
    </row>
    <row r="2" spans="1:16" ht="27.75" customHeight="1" x14ac:dyDescent="0.2">
      <c r="A2" s="295" t="s">
        <v>183</v>
      </c>
      <c r="B2" s="296"/>
      <c r="C2" s="296"/>
      <c r="D2" s="296"/>
      <c r="E2" s="296"/>
      <c r="F2" s="296"/>
      <c r="G2" s="296"/>
      <c r="H2" s="296"/>
      <c r="I2" s="296"/>
      <c r="J2" s="296"/>
      <c r="K2" s="296"/>
      <c r="L2" s="296"/>
      <c r="M2" s="296"/>
      <c r="N2" s="296"/>
      <c r="O2" s="296"/>
      <c r="P2" s="297"/>
    </row>
    <row r="3" spans="1:16" ht="17.25" customHeight="1" x14ac:dyDescent="0.2">
      <c r="A3" s="12"/>
      <c r="B3" s="12"/>
      <c r="C3" s="12"/>
      <c r="D3" s="12"/>
      <c r="G3" s="20"/>
    </row>
    <row r="4" spans="1:16" s="9" customFormat="1" ht="25.5" customHeight="1" x14ac:dyDescent="0.2">
      <c r="A4" s="295" t="str">
        <f>Overview!B4&amp; " - Effective from "&amp;TEXT(Overview!D4,"D MMMM YYYY")&amp;" - "&amp;Overview!E4&amp;" new designated EHV charges"</f>
        <v>Western Power Distribution (South West) plc - Effective from 1 April 2023 - Final new designated EHV charges</v>
      </c>
      <c r="B4" s="296"/>
      <c r="C4" s="296"/>
      <c r="D4" s="296"/>
      <c r="E4" s="296"/>
      <c r="F4" s="296"/>
      <c r="G4" s="296"/>
      <c r="H4" s="296"/>
      <c r="I4" s="296"/>
      <c r="J4" s="296"/>
      <c r="K4" s="296"/>
      <c r="L4" s="296"/>
      <c r="M4" s="296"/>
      <c r="N4" s="296"/>
      <c r="O4" s="296"/>
      <c r="P4" s="297"/>
    </row>
    <row r="5" spans="1:16" ht="69.75" customHeight="1" x14ac:dyDescent="0.2">
      <c r="A5" s="24" t="s">
        <v>187</v>
      </c>
      <c r="B5" s="24" t="s">
        <v>98</v>
      </c>
      <c r="C5" s="24" t="s">
        <v>64</v>
      </c>
      <c r="D5" s="24" t="s">
        <v>65</v>
      </c>
      <c r="E5" s="24" t="s">
        <v>99</v>
      </c>
      <c r="F5" s="24" t="s">
        <v>64</v>
      </c>
      <c r="G5" s="24" t="s">
        <v>66</v>
      </c>
      <c r="H5" s="67" t="s">
        <v>58</v>
      </c>
      <c r="I5" s="67" t="str">
        <f>'Annex 2 EHV charges'!I10</f>
        <v>Import
Super Red
unit charge
(p/kWh)</v>
      </c>
      <c r="J5" s="67" t="str">
        <f>'Annex 2 EHV charges'!J10</f>
        <v>Import
fixed charge
(p/day)</v>
      </c>
      <c r="K5" s="67" t="str">
        <f>'Annex 2 EHV charges'!K10</f>
        <v>Import
capacity charge
(p/kVA/day)</v>
      </c>
      <c r="L5" s="67" t="str">
        <f>'Annex 2 EHV charges'!L10</f>
        <v>Import
exceeded capacity charge
(p/kVA/day)</v>
      </c>
      <c r="M5" s="67" t="str">
        <f>'Annex 2 EHV charges'!M10</f>
        <v>Export
Super Red
unit charge
(p/kWh)</v>
      </c>
      <c r="N5" s="67" t="str">
        <f>'Annex 2 EHV charges'!N10</f>
        <v>Export
fixed charge
(p/day)</v>
      </c>
      <c r="O5" s="67" t="str">
        <f>'Annex 2 EHV charges'!O10</f>
        <v>Export
capacity charge
(p/kVA/day)</v>
      </c>
      <c r="P5" s="67" t="str">
        <f>'Annex 2 EHV charges'!P10</f>
        <v>Export
exceeded capacity charge
(p/kVA/day)</v>
      </c>
    </row>
    <row r="6" spans="1:16" ht="22.5" customHeight="1" x14ac:dyDescent="0.2">
      <c r="A6" s="40"/>
      <c r="B6" s="40" t="s">
        <v>77</v>
      </c>
      <c r="C6" s="40"/>
      <c r="D6" s="40"/>
      <c r="E6" s="41" t="s">
        <v>78</v>
      </c>
      <c r="F6" s="41"/>
      <c r="G6" s="41"/>
      <c r="H6" s="42"/>
      <c r="I6" s="26"/>
      <c r="J6" s="27"/>
      <c r="K6" s="27"/>
      <c r="L6" s="27"/>
      <c r="M6" s="35"/>
      <c r="N6" s="36"/>
      <c r="O6" s="36"/>
      <c r="P6" s="36"/>
    </row>
    <row r="7" spans="1:16" ht="22.5" customHeight="1" x14ac:dyDescent="0.2">
      <c r="A7" s="40"/>
      <c r="B7" s="40" t="s">
        <v>79</v>
      </c>
      <c r="C7" s="40"/>
      <c r="D7" s="40"/>
      <c r="E7" s="41" t="s">
        <v>88</v>
      </c>
      <c r="F7" s="41"/>
      <c r="G7" s="41"/>
      <c r="H7" s="42"/>
      <c r="I7" s="26"/>
      <c r="J7" s="27"/>
      <c r="K7" s="27"/>
      <c r="L7" s="27"/>
      <c r="M7" s="35"/>
      <c r="N7" s="36"/>
      <c r="O7" s="36"/>
      <c r="P7" s="36"/>
    </row>
    <row r="8" spans="1:16" ht="22.5" customHeight="1" x14ac:dyDescent="0.2">
      <c r="A8" s="40"/>
      <c r="B8" s="40" t="s">
        <v>80</v>
      </c>
      <c r="C8" s="40"/>
      <c r="D8" s="40"/>
      <c r="E8" s="41" t="s">
        <v>89</v>
      </c>
      <c r="F8" s="41"/>
      <c r="G8" s="41"/>
      <c r="H8" s="42"/>
      <c r="I8" s="26"/>
      <c r="J8" s="27"/>
      <c r="K8" s="27"/>
      <c r="L8" s="27"/>
      <c r="M8" s="35"/>
      <c r="N8" s="36"/>
      <c r="O8" s="36"/>
      <c r="P8" s="36"/>
    </row>
    <row r="9" spans="1:16" ht="22.5" customHeight="1" x14ac:dyDescent="0.2">
      <c r="A9" s="40"/>
      <c r="B9" s="40" t="s">
        <v>81</v>
      </c>
      <c r="C9" s="40"/>
      <c r="D9" s="40"/>
      <c r="E9" s="41" t="s">
        <v>90</v>
      </c>
      <c r="F9" s="41"/>
      <c r="G9" s="41"/>
      <c r="H9" s="42"/>
      <c r="I9" s="26"/>
      <c r="J9" s="27"/>
      <c r="K9" s="27"/>
      <c r="L9" s="27"/>
      <c r="M9" s="35"/>
      <c r="N9" s="36"/>
      <c r="O9" s="36"/>
      <c r="P9" s="36"/>
    </row>
    <row r="10" spans="1:16" ht="22.5" customHeight="1" x14ac:dyDescent="0.2">
      <c r="A10" s="40"/>
      <c r="B10" s="40" t="s">
        <v>82</v>
      </c>
      <c r="C10" s="40"/>
      <c r="D10" s="40"/>
      <c r="E10" s="41" t="s">
        <v>91</v>
      </c>
      <c r="F10" s="41"/>
      <c r="G10" s="41"/>
      <c r="H10" s="42"/>
      <c r="I10" s="26"/>
      <c r="J10" s="27"/>
      <c r="K10" s="27"/>
      <c r="L10" s="27"/>
      <c r="M10" s="35"/>
      <c r="N10" s="36"/>
      <c r="O10" s="36"/>
      <c r="P10" s="36"/>
    </row>
    <row r="11" spans="1:16" ht="22.5" customHeight="1" x14ac:dyDescent="0.2">
      <c r="A11" s="40"/>
      <c r="B11" s="40" t="s">
        <v>83</v>
      </c>
      <c r="C11" s="40"/>
      <c r="D11" s="40"/>
      <c r="E11" s="41" t="s">
        <v>92</v>
      </c>
      <c r="F11" s="41"/>
      <c r="G11" s="41"/>
      <c r="H11" s="42"/>
      <c r="I11" s="26"/>
      <c r="J11" s="27"/>
      <c r="K11" s="27"/>
      <c r="L11" s="27"/>
      <c r="M11" s="35"/>
      <c r="N11" s="36"/>
      <c r="O11" s="36"/>
      <c r="P11" s="36"/>
    </row>
    <row r="12" spans="1:16" ht="22.5" customHeight="1" x14ac:dyDescent="0.2">
      <c r="A12" s="40"/>
      <c r="B12" s="40" t="s">
        <v>84</v>
      </c>
      <c r="C12" s="40"/>
      <c r="D12" s="40"/>
      <c r="E12" s="41" t="s">
        <v>93</v>
      </c>
      <c r="F12" s="41"/>
      <c r="G12" s="41"/>
      <c r="H12" s="42"/>
      <c r="I12" s="26"/>
      <c r="J12" s="27"/>
      <c r="K12" s="27"/>
      <c r="L12" s="27"/>
      <c r="M12" s="35"/>
      <c r="N12" s="36"/>
      <c r="O12" s="36"/>
      <c r="P12" s="36"/>
    </row>
    <row r="13" spans="1:16" ht="22.5" customHeight="1" x14ac:dyDescent="0.2">
      <c r="A13" s="40"/>
      <c r="B13" s="40" t="s">
        <v>85</v>
      </c>
      <c r="C13" s="40"/>
      <c r="D13" s="40"/>
      <c r="E13" s="41" t="s">
        <v>94</v>
      </c>
      <c r="F13" s="41"/>
      <c r="G13" s="41"/>
      <c r="H13" s="42"/>
      <c r="I13" s="26"/>
      <c r="J13" s="27"/>
      <c r="K13" s="27"/>
      <c r="L13" s="27"/>
      <c r="M13" s="35"/>
      <c r="N13" s="36"/>
      <c r="O13" s="36"/>
      <c r="P13" s="36"/>
    </row>
    <row r="14" spans="1:16" ht="22.5" customHeight="1" x14ac:dyDescent="0.2">
      <c r="A14" s="40"/>
      <c r="B14" s="40" t="s">
        <v>86</v>
      </c>
      <c r="C14" s="40"/>
      <c r="D14" s="40"/>
      <c r="E14" s="41" t="s">
        <v>95</v>
      </c>
      <c r="F14" s="41"/>
      <c r="G14" s="41"/>
      <c r="H14" s="42"/>
      <c r="I14" s="26"/>
      <c r="J14" s="27"/>
      <c r="K14" s="27"/>
      <c r="L14" s="27"/>
      <c r="M14" s="35"/>
      <c r="N14" s="36"/>
      <c r="O14" s="36"/>
      <c r="P14" s="36"/>
    </row>
    <row r="15" spans="1:16" ht="22.5" customHeight="1" x14ac:dyDescent="0.2">
      <c r="A15" s="40"/>
      <c r="B15" s="40" t="s">
        <v>87</v>
      </c>
      <c r="C15" s="40"/>
      <c r="D15" s="40"/>
      <c r="E15" s="41" t="s">
        <v>96</v>
      </c>
      <c r="F15" s="41"/>
      <c r="G15" s="41"/>
      <c r="H15" s="42"/>
      <c r="I15" s="26"/>
      <c r="J15" s="27"/>
      <c r="K15" s="27"/>
      <c r="L15" s="27"/>
      <c r="M15" s="35"/>
      <c r="N15" s="36"/>
      <c r="O15" s="36"/>
      <c r="P15" s="36"/>
    </row>
    <row r="17" spans="1:16" ht="27.75" customHeight="1" x14ac:dyDescent="0.2">
      <c r="A17" s="295" t="str">
        <f>Overview!B4&amp; " - Effective from "&amp;TEXT(Overview!D4,"D MMMM YYYY")&amp;" - "&amp;Overview!E4&amp;" new designated EHV line loss factors"</f>
        <v>Western Power Distribution (South West) plc - Effective from 1 April 2023 - Final new designated EHV line loss factors</v>
      </c>
      <c r="B17" s="296"/>
      <c r="C17" s="296"/>
      <c r="D17" s="296"/>
      <c r="E17" s="296"/>
      <c r="F17" s="296"/>
      <c r="G17" s="296"/>
      <c r="H17" s="296"/>
      <c r="I17" s="296"/>
      <c r="J17" s="296"/>
      <c r="K17" s="296"/>
      <c r="L17" s="296"/>
      <c r="M17" s="296"/>
      <c r="N17" s="296"/>
      <c r="O17" s="296"/>
      <c r="P17" s="297"/>
    </row>
    <row r="18" spans="1:16" ht="62.25" customHeight="1" x14ac:dyDescent="0.2">
      <c r="A18" s="24" t="s">
        <v>187</v>
      </c>
      <c r="B18" s="24" t="s">
        <v>98</v>
      </c>
      <c r="C18" s="24" t="s">
        <v>64</v>
      </c>
      <c r="D18" s="24" t="s">
        <v>65</v>
      </c>
      <c r="E18" s="24" t="s">
        <v>99</v>
      </c>
      <c r="F18" s="24" t="s">
        <v>64</v>
      </c>
      <c r="G18" s="24" t="s">
        <v>66</v>
      </c>
      <c r="H18" s="67" t="s">
        <v>58</v>
      </c>
      <c r="I18" s="30" t="s">
        <v>154</v>
      </c>
      <c r="J18" s="30" t="s">
        <v>153</v>
      </c>
      <c r="K18" s="30" t="s">
        <v>155</v>
      </c>
      <c r="L18" s="30" t="s">
        <v>156</v>
      </c>
      <c r="M18" s="32" t="s">
        <v>157</v>
      </c>
      <c r="N18" s="32" t="s">
        <v>158</v>
      </c>
      <c r="O18" s="32" t="s">
        <v>159</v>
      </c>
      <c r="P18" s="32" t="s">
        <v>160</v>
      </c>
    </row>
    <row r="19" spans="1:16" ht="22.5" customHeight="1" x14ac:dyDescent="0.2">
      <c r="A19" s="40"/>
      <c r="B19" s="40" t="s">
        <v>37</v>
      </c>
      <c r="C19" s="40"/>
      <c r="D19" s="40"/>
      <c r="E19" s="41" t="s">
        <v>48</v>
      </c>
      <c r="F19" s="33"/>
      <c r="G19" s="33"/>
      <c r="H19" s="34"/>
      <c r="I19" s="37"/>
      <c r="J19" s="37"/>
      <c r="K19" s="28"/>
      <c r="L19" s="29"/>
      <c r="M19" s="31"/>
      <c r="N19" s="31"/>
      <c r="O19" s="31"/>
      <c r="P19" s="31"/>
    </row>
    <row r="20" spans="1:16" ht="22.5" customHeight="1" x14ac:dyDescent="0.2">
      <c r="A20" s="40"/>
      <c r="B20" s="40" t="s">
        <v>38</v>
      </c>
      <c r="C20" s="40"/>
      <c r="D20" s="40"/>
      <c r="E20" s="41" t="s">
        <v>49</v>
      </c>
      <c r="F20" s="33"/>
      <c r="G20" s="33"/>
      <c r="H20" s="34"/>
      <c r="I20" s="37"/>
      <c r="J20" s="37"/>
      <c r="K20" s="28"/>
      <c r="L20" s="29"/>
      <c r="M20" s="31"/>
      <c r="N20" s="31"/>
      <c r="O20" s="31"/>
      <c r="P20" s="31"/>
    </row>
    <row r="21" spans="1:16" ht="22.5" customHeight="1" x14ac:dyDescent="0.2">
      <c r="A21" s="40"/>
      <c r="B21" s="40" t="s">
        <v>39</v>
      </c>
      <c r="C21" s="40"/>
      <c r="D21" s="40"/>
      <c r="E21" s="41" t="s">
        <v>50</v>
      </c>
      <c r="F21" s="33"/>
      <c r="G21" s="33"/>
      <c r="H21" s="34"/>
      <c r="I21" s="37"/>
      <c r="J21" s="37"/>
      <c r="K21" s="28"/>
      <c r="L21" s="29"/>
      <c r="M21" s="31"/>
      <c r="N21" s="31"/>
      <c r="O21" s="31"/>
      <c r="P21" s="31"/>
    </row>
    <row r="22" spans="1:16" ht="22.5" customHeight="1" x14ac:dyDescent="0.2">
      <c r="A22" s="40"/>
      <c r="B22" s="40" t="s">
        <v>40</v>
      </c>
      <c r="C22" s="40"/>
      <c r="D22" s="40"/>
      <c r="E22" s="41" t="s">
        <v>51</v>
      </c>
      <c r="F22" s="33"/>
      <c r="G22" s="33"/>
      <c r="H22" s="34"/>
      <c r="I22" s="37"/>
      <c r="J22" s="37"/>
      <c r="K22" s="28"/>
      <c r="L22" s="29"/>
      <c r="M22" s="31"/>
      <c r="N22" s="31"/>
      <c r="O22" s="31"/>
      <c r="P22" s="31"/>
    </row>
    <row r="23" spans="1:16" ht="22.5" customHeight="1" x14ac:dyDescent="0.2">
      <c r="A23" s="40"/>
      <c r="B23" s="40" t="s">
        <v>41</v>
      </c>
      <c r="C23" s="40"/>
      <c r="D23" s="40"/>
      <c r="E23" s="41" t="s">
        <v>52</v>
      </c>
      <c r="F23" s="33"/>
      <c r="G23" s="33"/>
      <c r="H23" s="34"/>
      <c r="I23" s="37"/>
      <c r="J23" s="37"/>
      <c r="K23" s="28"/>
      <c r="L23" s="29"/>
      <c r="M23" s="31"/>
      <c r="N23" s="31"/>
      <c r="O23" s="31"/>
      <c r="P23" s="31"/>
    </row>
    <row r="24" spans="1:16" ht="22.5" customHeight="1" x14ac:dyDescent="0.2">
      <c r="A24" s="40"/>
      <c r="B24" s="40" t="s">
        <v>42</v>
      </c>
      <c r="C24" s="40"/>
      <c r="D24" s="40"/>
      <c r="E24" s="41" t="s">
        <v>53</v>
      </c>
      <c r="F24" s="33"/>
      <c r="G24" s="33"/>
      <c r="H24" s="34"/>
      <c r="I24" s="37"/>
      <c r="J24" s="37"/>
      <c r="K24" s="28"/>
      <c r="L24" s="29"/>
      <c r="M24" s="31"/>
      <c r="N24" s="31"/>
      <c r="O24" s="31"/>
      <c r="P24" s="31"/>
    </row>
    <row r="25" spans="1:16" ht="22.5" customHeight="1" x14ac:dyDescent="0.2">
      <c r="A25" s="40"/>
      <c r="B25" s="40" t="s">
        <v>43</v>
      </c>
      <c r="C25" s="40"/>
      <c r="D25" s="40"/>
      <c r="E25" s="41" t="s">
        <v>54</v>
      </c>
      <c r="F25" s="33"/>
      <c r="G25" s="33"/>
      <c r="H25" s="34"/>
      <c r="I25" s="37"/>
      <c r="J25" s="37"/>
      <c r="K25" s="28"/>
      <c r="L25" s="29"/>
      <c r="M25" s="31"/>
      <c r="N25" s="31"/>
      <c r="O25" s="31"/>
      <c r="P25" s="31"/>
    </row>
    <row r="26" spans="1:16" ht="22.5" customHeight="1" x14ac:dyDescent="0.2">
      <c r="A26" s="40"/>
      <c r="B26" s="40" t="s">
        <v>44</v>
      </c>
      <c r="C26" s="40"/>
      <c r="D26" s="40"/>
      <c r="E26" s="41" t="s">
        <v>55</v>
      </c>
      <c r="F26" s="33"/>
      <c r="G26" s="33"/>
      <c r="H26" s="34"/>
      <c r="I26" s="37"/>
      <c r="J26" s="37"/>
      <c r="K26" s="28"/>
      <c r="L26" s="29"/>
      <c r="M26" s="31"/>
      <c r="N26" s="31"/>
      <c r="O26" s="31"/>
      <c r="P26" s="31"/>
    </row>
    <row r="27" spans="1:16" ht="22.5" customHeight="1" x14ac:dyDescent="0.2">
      <c r="A27" s="40"/>
      <c r="B27" s="40" t="s">
        <v>45</v>
      </c>
      <c r="C27" s="40"/>
      <c r="D27" s="40"/>
      <c r="E27" s="41" t="s">
        <v>56</v>
      </c>
      <c r="F27" s="33"/>
      <c r="G27" s="33"/>
      <c r="H27" s="34"/>
      <c r="I27" s="37"/>
      <c r="J27" s="37"/>
      <c r="K27" s="28"/>
      <c r="L27" s="29"/>
      <c r="M27" s="31"/>
      <c r="N27" s="31"/>
      <c r="O27" s="31"/>
      <c r="P27" s="31"/>
    </row>
    <row r="28" spans="1:16" ht="22.5" customHeight="1" x14ac:dyDescent="0.2">
      <c r="A28" s="40"/>
      <c r="B28" s="40" t="s">
        <v>46</v>
      </c>
      <c r="C28" s="40"/>
      <c r="D28" s="40"/>
      <c r="E28" s="41" t="s">
        <v>57</v>
      </c>
      <c r="F28" s="33"/>
      <c r="G28" s="33"/>
      <c r="H28" s="34"/>
      <c r="I28" s="37"/>
      <c r="J28" s="37"/>
      <c r="K28" s="28"/>
      <c r="L28" s="29"/>
      <c r="M28" s="31"/>
      <c r="N28" s="31"/>
      <c r="O28" s="31"/>
      <c r="P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2021-12-21T10:33:13Z</cp:lastPrinted>
  <dcterms:created xsi:type="dcterms:W3CDTF">2009-11-12T11:38:00Z</dcterms:created>
  <dcterms:modified xsi:type="dcterms:W3CDTF">2021-12-21T10:33:20Z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ies>
</file>